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mc:AlternateContent xmlns:mc="http://schemas.openxmlformats.org/markup-compatibility/2006">
    <mc:Choice Requires="x15">
      <x15ac:absPath xmlns:x15ac="http://schemas.microsoft.com/office/spreadsheetml/2010/11/ac" url="Y:\Reporting\Scottish Government Climate Change Reporting\Climate Change 2019-20\"/>
    </mc:Choice>
  </mc:AlternateContent>
  <xr:revisionPtr revIDLastSave="0" documentId="13_ncr:1_{16D6633B-6CDB-4E5F-8D24-018D0352CF0B}" xr6:coauthVersionLast="45" xr6:coauthVersionMax="45" xr10:uidLastSave="{00000000-0000-0000-0000-000000000000}"/>
  <bookViews>
    <workbookView xWindow="31185" yWindow="135" windowWidth="21600" windowHeight="11385"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Influence'!$A$1:$X$138</definedName>
    <definedName name="_xlnm.Print_Area" localSheetId="0">'Required section'!$A$1:$M$382</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Influence'!$C$62:$T$73</definedName>
  </definedNames>
  <calcPr calcId="191028"/>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5" i="7" l="1"/>
  <c r="F139" i="7" l="1"/>
  <c r="J207" i="7" l="1"/>
  <c r="C171" i="7"/>
  <c r="K208" i="7"/>
  <c r="J208" i="7"/>
  <c r="F209" i="7"/>
  <c r="K207" i="7"/>
  <c r="H95" i="7" l="1"/>
  <c r="H96" i="7"/>
  <c r="H97" i="7"/>
  <c r="H98" i="7"/>
  <c r="H99" i="7"/>
  <c r="H100" i="7"/>
  <c r="H101" i="7"/>
  <c r="C14" i="7"/>
  <c r="F113" i="7" l="1"/>
  <c r="H113" i="7" s="1"/>
  <c r="F114" i="7"/>
  <c r="H114" i="7" s="1"/>
  <c r="F115" i="7"/>
  <c r="F116" i="7"/>
  <c r="H116" i="7" s="1"/>
  <c r="F117" i="7"/>
  <c r="H117" i="7" s="1"/>
  <c r="F118" i="7"/>
  <c r="H118" i="7" s="1"/>
  <c r="F119" i="7"/>
  <c r="H120" i="7"/>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6" i="7"/>
  <c r="F137" i="7"/>
  <c r="H137" i="7" s="1"/>
  <c r="F138" i="7"/>
  <c r="H138" i="7" s="1"/>
  <c r="H139" i="7"/>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H157" i="7"/>
  <c r="F112" i="7"/>
  <c r="H112" i="7" s="1"/>
  <c r="G113" i="7"/>
  <c r="G114" i="7"/>
  <c r="G115" i="7"/>
  <c r="G116" i="7"/>
  <c r="G117" i="7"/>
  <c r="G118" i="7"/>
  <c r="G119" i="7"/>
  <c r="G122" i="7"/>
  <c r="G123" i="7"/>
  <c r="G124" i="7"/>
  <c r="G125" i="7"/>
  <c r="G126" i="7"/>
  <c r="G127" i="7"/>
  <c r="G128" i="7"/>
  <c r="G129" i="7"/>
  <c r="G130" i="7"/>
  <c r="G131" i="7"/>
  <c r="G132" i="7"/>
  <c r="G133" i="7"/>
  <c r="G134" i="7"/>
  <c r="G135" i="7"/>
  <c r="G137" i="7"/>
  <c r="G138" i="7"/>
  <c r="G139" i="7"/>
  <c r="G140" i="7"/>
  <c r="G141" i="7"/>
  <c r="G142" i="7"/>
  <c r="G143" i="7"/>
  <c r="G144" i="7"/>
  <c r="G145" i="7"/>
  <c r="G146" i="7"/>
  <c r="G147" i="7"/>
  <c r="G148" i="7"/>
  <c r="G149" i="7"/>
  <c r="G150" i="7"/>
  <c r="G151" i="7"/>
  <c r="G152" i="7"/>
  <c r="G153" i="7"/>
  <c r="G154" i="7"/>
  <c r="G155" i="7"/>
  <c r="G156" i="7"/>
  <c r="E112" i="7"/>
  <c r="E113" i="7"/>
  <c r="E114" i="7"/>
  <c r="E115" i="7"/>
  <c r="E116" i="7"/>
  <c r="E117" i="7"/>
  <c r="E118" i="7"/>
  <c r="E119" i="7"/>
  <c r="E122" i="7"/>
  <c r="E123" i="7"/>
  <c r="E124" i="7"/>
  <c r="E125" i="7"/>
  <c r="E126" i="7"/>
  <c r="E127" i="7"/>
  <c r="E128" i="7"/>
  <c r="E129" i="7"/>
  <c r="E130" i="7"/>
  <c r="E131" i="7"/>
  <c r="E132" i="7"/>
  <c r="E133" i="7"/>
  <c r="E134" i="7"/>
  <c r="E137" i="7"/>
  <c r="E138" i="7"/>
  <c r="E139" i="7"/>
  <c r="E140" i="7"/>
  <c r="E141" i="7"/>
  <c r="E142" i="7"/>
  <c r="E143" i="7"/>
  <c r="E144" i="7"/>
  <c r="E145" i="7"/>
  <c r="E146" i="7"/>
  <c r="E147" i="7"/>
  <c r="E148" i="7"/>
  <c r="E149" i="7"/>
  <c r="E150" i="7"/>
  <c r="E151" i="7"/>
  <c r="E152" i="7"/>
  <c r="E153" i="7"/>
  <c r="E154" i="7"/>
  <c r="E155" i="7"/>
  <c r="E156" i="7"/>
  <c r="G112"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5" i="7"/>
  <c r="C17" i="7"/>
  <c r="C18" i="7"/>
  <c r="C19" i="7"/>
  <c r="C20" i="7"/>
  <c r="C21" i="7"/>
  <c r="C22" i="7"/>
  <c r="C96" i="7"/>
  <c r="C97" i="7"/>
  <c r="C98" i="7"/>
  <c r="C99" i="7"/>
  <c r="C100" i="7"/>
  <c r="C101" i="7"/>
  <c r="C102" i="7"/>
  <c r="H103" i="7"/>
  <c r="H104" i="7"/>
  <c r="H115" i="7"/>
  <c r="H121" i="7"/>
  <c r="H135" i="7"/>
  <c r="C196" i="7"/>
  <c r="D221" i="7"/>
  <c r="C236" i="7"/>
  <c r="D247" i="7"/>
  <c r="F102" i="7" l="1"/>
  <c r="G102" i="7"/>
  <c r="H119" i="7"/>
  <c r="H165" i="7" s="1"/>
  <c r="J209" i="7"/>
  <c r="E102" i="7"/>
  <c r="H10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<sst xmlns="http://schemas.openxmlformats.org/spreadsheetml/2006/main" count="2413" uniqueCount="1098">
  <si>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</si>
  <si>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</si>
  <si>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</si>
  <si>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</si>
  <si>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</si>
  <si>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</si>
  <si>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University of St Andrews</t>
  </si>
  <si>
    <t>1b</t>
  </si>
  <si>
    <t>Type of body</t>
  </si>
  <si>
    <t>Select from the options below</t>
  </si>
  <si>
    <t>Educational Institution</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</si>
  <si>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</si>
  <si>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</si>
  <si>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</si>
  <si>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</si>
  <si>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</si>
  <si>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</si>
  <si>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</si>
  <si>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</si>
  <si>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</si>
  <si>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Floor area</t>
  </si>
  <si>
    <t>Gross Internal Area</t>
  </si>
  <si>
    <t>Number of full-time students</t>
  </si>
  <si>
    <t>Other (specify in comments)</t>
  </si>
  <si>
    <t>1e</t>
  </si>
  <si>
    <t>Overall budget of the body</t>
  </si>
  <si>
    <t>Specify approximate £/annum for the report year.</t>
  </si>
  <si>
    <t>Budget</t>
  </si>
  <si>
    <t>Budget Comments</t>
  </si>
  <si>
    <t>In accordance with SORP 2015 and FRS102</t>
  </si>
  <si>
    <t>1f</t>
  </si>
  <si>
    <t>Report year</t>
  </si>
  <si>
    <t>Specify the report year.</t>
  </si>
  <si>
    <t>Report year comments</t>
  </si>
  <si>
    <t>2019/20 (Academic year)</t>
  </si>
  <si>
    <t>August 2019 to July 2020</t>
  </si>
  <si>
    <t>1g</t>
  </si>
  <si>
    <t>Context</t>
  </si>
  <si>
    <t>Provide a summary of the body's nature and functions that are relevant to climate change reporting.</t>
  </si>
  <si>
    <t xml:space="preserve">Sustainability and Climate Change are at the heart of many areas of research and teaching at St Andrews. The University undertakes world-class research in fuel cells, batteries, energy and gas storage and photovoltaics, and it employs world-renowned academic leaders in sustainable economies. In addition to research into new solutions and the spread of this knowledge through teaching, the University believes that it should also act to influence a significant change in its own behaviours and performance. Our Sustainable Investment Policy sets clear sustainability criteria for our endowment investments, and the University is a signatory member of the United Nations Principles of Responsible Investment (UNPRI) initiative, and is a signatory to the Universities and Colleges Climate Change Commitment for Scotland. The University’s Sustainable Development Strategy 2012 to 2022, and its supporting Carbon Management Plan, define a range of commitments to make significant reductions in the University’s own carbon emissions http://www.st-andrews.ac.uk/environment/importantinfo/sdstrategy/. These documents are supported by a new institutional Strategic plan which also has sustainability at its heart. </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</si>
  <si>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</si>
  <si>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</si>
  <si>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</si>
  <si>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</si>
  <si>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</si>
  <si>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</si>
  <si>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</si>
  <si>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</si>
  <si>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</si>
  <si>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 xml:space="preserve">The University communicates performance on energy and carbon performance to a wide range of stakeholders, including the University Court, the ESB, the student body, peer group Universities, the public domain and statutory bodies. Climate change mitigation is managed through the Carbon Management Plan, reducing the carbon emissions throughout the organisation. Implementation of reduction programmes is the responsibility of the Environment Team within the Estates Department (calling on the support from others within the University as appropriate), and reported annually to PARC. This team is further supported by Environmental Facilitators from the wider University,student School Sustainability Reps, the Environment Subcommittee of the Students Association, and through Transition University of St Andrews. Work continues on climate change adaptation through the ESB. In complement to the main committee, the ESB coordinates five working groups which address the areas of education, research, operations, the estate, and student and community engagement. The chairs of these working groups are drawn from the main ESB. The Chair of the ESB also hosts a Chair’s Advisory Group whose 25 members come from the senior ranks of the University. In addition the ESB also hosts a Forum for enabling wider engagement with the University community.  The ESB Chair also meets with key University office holders, and continues to join cross-cutting University meetings, such as the Heads of School lunch, Senate and Court to engage with the wider community. The ESB working groups meet at a pace of their own choosing, and often weekly. The research, education, estate and operations working groups have reference groups which between them connect the ESB to over 80 members of the University. </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</si>
  <si>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</si>
  <si>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</si>
  <si>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</si>
  <si>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</si>
  <si>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</si>
  <si>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</si>
  <si>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</si>
  <si>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CARBON NEUTRALITY: Climate Change continues to present one of the most significant challenges facing mankind. The Scottish Government have declared a Climate Emergency and set a goal for Scotland of net carbon zero by 2045.  As part of our contribution towards finding solutions to this, the University is currently investigating the increased scope to capture all carbon emissions of the institution. It aspires to be net carbon zero by 2035 for all scopes of carbon. This goal is likely to be thwarted in the short term as we have been unable to engage meaningfully with the MoD around the consented 12MW windfarm at Kenly. The challenges however go even further than energy, with the efficient use of resources as important as sustainable energy around the world. Coupled with these international issues, the increasing focus on research impact in relation to public funding of research requires us to engage more fully in translational or knowledge transfer activities. The University campus in nearby Guardbridge provides a unique opportunity in this respect to form industrial links, spin-outs and a platform for collaborative research with academic partners. There will be significant opportunities for engagement across the disciplines with Science, Social Science and the Arts &amp; Humanities having real opportunities for meaningful engagement at a resource that will be unique in the UK.  The intention is to create a centre over the 36 acres that enables the integration of technologies including green energy generation and storage and the capture and re-use of outputs such as CO2.  This will be done on a scale that will demonstrate capability and will enable these combinations to be replicated across other settings and countries.</t>
  </si>
  <si>
    <t>University of St Andrews Strategy 2018-2023</t>
  </si>
  <si>
    <t>www.st-andrews.ac.uk/about/governance/university-strategy/</t>
  </si>
  <si>
    <t>BUILDING SUSTAINABILITY: In recent years, the University has striven to achieve the highest standards in building sustainability.  Our general policy is to achieve BREEAM Excellent or better in all new buildings.  An example of this is our most recent major science investment, the Wellcome Biomedical Science Research Complex being awarded BREEAM Outstanding, the first intensive laboratory building to be given this rating in the UK.  We will continue to demonstrate excellent sustainable development practice in our new buildings, in our refurbishments and in the way we use our buildings, continuing to improve energy and water efficiency even after carbon neutrality has been achieved.</t>
  </si>
  <si>
    <t>Sustainability Development Strategy 2012-2022. This document is due to be replaced during 2020 with an Environmental Sustainability Strategy to more accurately reflect the institution’s latest strategy.</t>
  </si>
  <si>
    <t>Sustainable Development Policy and Strategy 2012-2022</t>
  </si>
  <si>
    <t>www.st-andrews.ac.uk/media/estates/documents/SD POLICY &amp; STRATEGY 2012-2022..pdf</t>
  </si>
  <si>
    <t>2d</t>
  </si>
  <si>
    <t>Does the body have a climate change plan or strategy?</t>
  </si>
  <si>
    <t>If yes, provide the name of any such document and details of where a copy of the document may be obtained or accessed.</t>
  </si>
  <si>
    <t>The University is currently consulting on a new Environmental Sustainability Strategy. Climate Change mitigation is outlined in the Carbon Management Vision 2019-2024, and an Climate Adaptation Implementation Plan is currently being developed, following detailed department workshops and climate impact assessments. www.st-andrews.ac.uk/media/estates/documents/Carbon Management Vision 2019.pdf</t>
  </si>
  <si>
    <t>2e</t>
  </si>
  <si>
    <t>Does the body have any plans or strategies covering the following areas that include climate change?</t>
  </si>
  <si>
    <t>Provide the name of any such document and the timeframe covered.</t>
  </si>
  <si>
    <t>Topic area</t>
  </si>
  <si>
    <t>Link</t>
  </si>
  <si>
    <t>Time period covered</t>
  </si>
  <si>
    <t>Adaptation</t>
  </si>
  <si>
    <t>Universities and Colleges Climate Commitment for Scotland</t>
  </si>
  <si>
    <t>www.st-andrews.ac.uk/media/estates/documents/ucccfs%20signed%20copy%202009.pdf</t>
  </si>
  <si>
    <t>Ongoing</t>
  </si>
  <si>
    <t>Business travel</t>
  </si>
  <si>
    <t>Travel Plan</t>
  </si>
  <si>
    <t>www.st-andrews.ac.uk/media/estates/Travel Plan 2015.pdf</t>
  </si>
  <si>
    <t>Travel Plan is currently being reviewed</t>
  </si>
  <si>
    <t>Staff Travel</t>
  </si>
  <si>
    <t>Energy efficiency</t>
  </si>
  <si>
    <t>Carbon Management Vision 2019-2024</t>
  </si>
  <si>
    <t>www.st-andrews.ac.uk/media/estates/documents/Carbon Management Vision 2019.pdf</t>
  </si>
  <si>
    <t xml:space="preserve">2019-2024 
</t>
  </si>
  <si>
    <t>Fleet transport</t>
  </si>
  <si>
    <t>ICT</t>
  </si>
  <si>
    <t>Renewable energy</t>
  </si>
  <si>
    <t>Sustainable/renewable heat</t>
  </si>
  <si>
    <t>Waste management</t>
  </si>
  <si>
    <t>Water and sewerage</t>
  </si>
  <si>
    <t>Land Use</t>
  </si>
  <si>
    <t>Biodiversity Policy 2019-2024</t>
  </si>
  <si>
    <t>www.st-andrews.ac.uk/media/estates/documents/Biodiversity Policy 2019.pdf</t>
  </si>
  <si>
    <t>Other</t>
  </si>
  <si>
    <t>2f</t>
  </si>
  <si>
    <t>What are the body’s top 5 priorities for climate change governance, management and strategy for the year ahead?</t>
  </si>
  <si>
    <t>Provide a brief summary of the body’s areas and activities of focus for the year ahead.</t>
  </si>
  <si>
    <t xml:space="preserve">1. Consult upon and approve our new Environmental Sustainability Strategy based on the work of the ESB
2. Start to implement strategy outcomes across the whole University
3.  Update our Carbon Management Vision and Action Plan, and updating it to reflect the Scottish Government and Fife Council declared Climate Emergency and the University Strategy. Review drivers, objectives and strategy with reference to the University's organisation's corporate plan. 
4. Update the Carbon Reduction Project Register to contain sufficient projects with realistic emission reduction figures to achieve our overall carbon reduction target and other related targets such as energy efficiency, business travel and transport, waste and water. Using the University Carbon Reduction Fund we will be implementing a "Smart Campus" program that will deliver significant energy demand reductions, and have an extensive range of carbon mitigation projects planned.
5. Use the Scotland Adapts Framework to improve the way the University responds to Climate Change Adaptation and create a Climate Action Plan. </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</si>
  <si>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</si>
  <si>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</si>
  <si>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</si>
  <si>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</si>
  <si>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Yes, CCAT has been used every year since 2015 to 2018 and showed year on year performance increases. Since 2019 the new Scottish Government Adaptation Capability Framework and Benchmarking Tool has been used to evaluate the University's performance. This clearly laid out our benchmarking results across all capabilities of Organisational Culture &amp; Resources, Understanding the Challenge, Planning &amp; Implementation, and Working Together.</t>
  </si>
  <si>
    <t>Further information</t>
  </si>
  <si>
    <t>2h</t>
  </si>
  <si>
    <t>Supporting information and best practice</t>
  </si>
  <si>
    <t>Provide any other relevant supporting information and any examples of best practice by the body in relation to governance, management and strategy.</t>
  </si>
  <si>
    <t>The University has a number of governance and management information structures in which data pertaining to the estate and climate change are integral. The University monitors a range of KPIs quarterly that relate specifically to climate change and our commitments therein. These form part of our core planning functions and are reported regularly to Court. These are reflective of our Scottish Funding Council Outcome Agreement commitments.</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</si>
  <si>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</si>
  <si>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</si>
  <si>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</si>
  <si>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</si>
  <si>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</si>
  <si>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</si>
  <si>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</si>
  <si>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</si>
  <si>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</si>
  <si>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</si>
  <si>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</si>
  <si>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</si>
  <si>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</si>
  <si>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</si>
  <si>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</si>
  <si>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</si>
  <si>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2012/13</t>
  </si>
  <si>
    <t>Other (please specify in comments)</t>
  </si>
  <si>
    <r>
      <t>tCO</t>
    </r>
    <r>
      <rPr>
        <vertAlign val="subscript"/>
        <sz val="11"/>
        <color theme="1"/>
        <rFont val="Calibri"/>
        <family val="2"/>
        <scheme val="minor"/>
      </rPr>
      <t>2</t>
    </r>
    <r>
      <rPr>
        <sz val="11"/>
        <color theme="1"/>
        <rFont val="Calibri"/>
        <family val="2"/>
        <scheme val="minor"/>
      </rPr>
      <t>e</t>
    </r>
  </si>
  <si>
    <t>Carbon Management Strategy Baseline Year. 2013 factors used.</t>
  </si>
  <si>
    <t>Year 1 carbon footprint</t>
  </si>
  <si>
    <t>Academic August to July, 2014 factors used</t>
  </si>
  <si>
    <t>Year 2 carbon footprint</t>
  </si>
  <si>
    <t>Academic August to July, 2015 factors used.</t>
  </si>
  <si>
    <t>Year 3 carbon footprint</t>
  </si>
  <si>
    <t>Academic August to July, 2016 factors used</t>
  </si>
  <si>
    <t>Year 4 carbon footprint</t>
  </si>
  <si>
    <t>Academic August to July, 2017 factors used. Biomass district heating now operational as Scope 2 heat, replacing Scope 1 gas</t>
  </si>
  <si>
    <t>Year 5 carbon footprint</t>
  </si>
  <si>
    <t>Academic August to July, 2018 factors used. Biomass operational as 2017 (Scope 1 and Scope 2 heat)</t>
  </si>
  <si>
    <t xml:space="preserve">Year 6 carbon footprint </t>
  </si>
  <si>
    <t>Academic August to July, 2019 factors used. Biomass outages incurred in year resulting in higher gas (Scope 1) emissions</t>
  </si>
  <si>
    <t>Year 7 carbon footprint</t>
  </si>
  <si>
    <t>Year 8 carbon footprint</t>
  </si>
  <si>
    <t>Year 9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</si>
  <si>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</si>
  <si>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</si>
  <si>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</si>
  <si>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</si>
  <si>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</si>
  <si>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</si>
  <si>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</si>
  <si>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</si>
  <si>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</si>
  <si>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</si>
  <si>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Grid Electricity (generation)</t>
  </si>
  <si>
    <t>Total Residential University Electricity</t>
  </si>
  <si>
    <t>Grid Electricity (transmission &amp; distribution losses)</t>
  </si>
  <si>
    <t>Total Non-Residential University Electricity</t>
  </si>
  <si>
    <t>Natural Gas</t>
  </si>
  <si>
    <t>Total Residential University Gas</t>
  </si>
  <si>
    <t>Total Non-Residential University Gas</t>
  </si>
  <si>
    <t>Diesel (average biofuel blend)</t>
  </si>
  <si>
    <t xml:space="preserve">Diesel use in temporary Residential heating boilers </t>
  </si>
  <si>
    <t xml:space="preserve">Diesel use in temporary Non-Residential heating boilers </t>
  </si>
  <si>
    <t>Renewable Heat Purchase Direct Supply</t>
  </si>
  <si>
    <t>kWh</t>
  </si>
  <si>
    <t>kg CO2e/kWh</t>
  </si>
  <si>
    <t>Total Residential University Biomass Heat. Emission factor from annual biomass and electricity consumption of ESCO</t>
  </si>
  <si>
    <t>Total Non-Residential University Biomass Heat. Emission factor from annual biomass and electricity consumption of ESCO</t>
  </si>
  <si>
    <t>Domestic flight (average passenger)</t>
  </si>
  <si>
    <t>University Flights, estimated emissions based on detailed analysis of flight bookings including by airport, type and ticket class through travel agency then pro-rata'd up on basis of spend ratio = 60% of total spend.</t>
  </si>
  <si>
    <t>Short-haul flights (Economy class)</t>
  </si>
  <si>
    <t>Short-haul flights (Business class)</t>
  </si>
  <si>
    <t>Long-haul flights (Economy Class)</t>
  </si>
  <si>
    <t>Long-haul flights (Premium economy class)</t>
  </si>
  <si>
    <t>Long-haul flights (Business class)</t>
  </si>
  <si>
    <t>Long-haul flights (First class)</t>
  </si>
  <si>
    <t>International flights (Economy Class)</t>
  </si>
  <si>
    <t>International flights (Premium economy class)</t>
  </si>
  <si>
    <t>International flights (Business class)</t>
  </si>
  <si>
    <t>International flights (First class)</t>
  </si>
  <si>
    <t>Rail (National rail)</t>
  </si>
  <si>
    <t xml:space="preserve">University Rail, estimated distance based on detailed analysis of rail journeys through travel agency then pro-rata'd up on basis of spend ratio = 31% of total spend. </t>
  </si>
  <si>
    <t>Taxi (regular)</t>
  </si>
  <si>
    <t xml:space="preserve">University Taxi, estimated distance based on detailed analysis of taxi journeys through travel agency then pro-rata'd up on basis of spend ratio = 13% of total spend. </t>
  </si>
  <si>
    <t>Average Car - Unknown Fuel</t>
  </si>
  <si>
    <t xml:space="preserve">University Grey Fleet Vehicle Mileage, distance based on expense claims </t>
  </si>
  <si>
    <t>Other - Hire car</t>
  </si>
  <si>
    <t>passenger km</t>
  </si>
  <si>
    <t>kg CO2e/passenger km</t>
  </si>
  <si>
    <t xml:space="preserve">Hire Car Mileage, distance based on expense claims and estimated emissions based on average hire car category, based detailed analysis from main hire companies then pro-rata'd up on basis of spend ratio = 44% of total spend. </t>
  </si>
  <si>
    <t>Coach</t>
  </si>
  <si>
    <t xml:space="preserve">University Coach Travel, estimated distance based on total spend and sample journey details. </t>
  </si>
  <si>
    <t>Bus (local bus, not London)</t>
  </si>
  <si>
    <t xml:space="preserve">University Bus Travel, estimated distance based on total spend and sample journey details. </t>
  </si>
  <si>
    <t>Ferry (average passenger)</t>
  </si>
  <si>
    <t xml:space="preserve">University Ferry Travel, estimated distance based on total spend and sample journey details. </t>
  </si>
  <si>
    <t>Petrol (average biofuel blend)</t>
  </si>
  <si>
    <t>Total University Fleet Petrol Consumption</t>
  </si>
  <si>
    <t>Total University Fleet Diesel Consumption</t>
  </si>
  <si>
    <t>Water - Supply</t>
  </si>
  <si>
    <t xml:space="preserve">Total Residential University water </t>
  </si>
  <si>
    <t>Total Non-Residential University water</t>
  </si>
  <si>
    <t>Water - Treatment</t>
  </si>
  <si>
    <t>Refuse Municipal to Landfill</t>
  </si>
  <si>
    <t>Total Residential Landfill. Weights from Fife Council and contractors</t>
  </si>
  <si>
    <t>Total Non-Residential Landfill. Weights from Fife Council and contractors</t>
  </si>
  <si>
    <t>Mixed recycling</t>
  </si>
  <si>
    <t>Total Residential mixed recycling. Weights from Fife Council</t>
  </si>
  <si>
    <t>Total Non-Residential mixed recycling. Weights from Fife Council</t>
  </si>
  <si>
    <t>Organic Food &amp; Drink AD</t>
  </si>
  <si>
    <t>Total Residential food to AD. Weights from food waste contractor.</t>
  </si>
  <si>
    <t>Total Non-Residential food to AD. Weights from food waste contractor.</t>
  </si>
  <si>
    <t>Organic Garden Waste Composting</t>
  </si>
  <si>
    <t>Total Non-Residential composting. Weights from Fife Council</t>
  </si>
  <si>
    <t>Refuse Municipal /Commercial /Industrial to Combustion</t>
  </si>
  <si>
    <t>Total Residential waste to create energy. Weights from Fife Council</t>
  </si>
  <si>
    <t>Total Non-Residential waste to create energy. Weights from Fife Council</t>
  </si>
  <si>
    <t>Construction (Average) Recycling</t>
  </si>
  <si>
    <t>Total Non-Residential hazardous waste. Weights from contractor</t>
  </si>
  <si>
    <t>R410A</t>
  </si>
  <si>
    <t>Total refridgerants lost to atm (average factor for all losses)</t>
  </si>
  <si>
    <t>Hotel Nights</t>
  </si>
  <si>
    <t>nights</t>
  </si>
  <si>
    <t>kgCO2e/night</t>
  </si>
  <si>
    <t>Total hotels nights (UK average factor)</t>
  </si>
  <si>
    <t>Student travel from home to St Andrews</t>
  </si>
  <si>
    <t>total kgCO2e</t>
  </si>
  <si>
    <t>Estimate for total travel carbon for students travel from home to St Andrews at start and end of each semester</t>
  </si>
  <si>
    <t>Student commuting</t>
  </si>
  <si>
    <t>Estimate for total student commuting to University</t>
  </si>
  <si>
    <t>Staff commuting</t>
  </si>
  <si>
    <t>Estimate for total staff commuting to University</t>
  </si>
  <si>
    <t>3c</t>
  </si>
  <si>
    <t>Generation, consumption and export of renewable energy</t>
  </si>
  <si>
    <t>Provide a summary of the body’s annual renewable generation (if any), and whether it is used or exported by the body.</t>
  </si>
  <si>
    <t>Renewable Electricty</t>
  </si>
  <si>
    <t>Renewable Heat</t>
  </si>
  <si>
    <t>Technology</t>
  </si>
  <si>
    <t>Total consumed by the body (kWh)</t>
  </si>
  <si>
    <t>Total exported (kWh)</t>
  </si>
  <si>
    <t>Solar PV</t>
  </si>
  <si>
    <t>Solar PV on 7 buildings</t>
  </si>
  <si>
    <t>Biomass District Heating</t>
  </si>
  <si>
    <t>Biomass district heating scheme</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</si>
  <si>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</si>
  <si>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</si>
  <si>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</si>
  <si>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</si>
  <si>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</si>
  <si>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</si>
  <si>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</si>
  <si>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</si>
  <si>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</si>
  <si>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</si>
  <si>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</si>
  <si>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</si>
  <si>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</si>
  <si>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Net Zero by 2035</t>
  </si>
  <si>
    <t>percentage</t>
  </si>
  <si>
    <t>total % reduction</t>
  </si>
  <si>
    <t>All emissions</t>
  </si>
  <si>
    <t>2018/19</t>
  </si>
  <si>
    <t>tCO2e</t>
  </si>
  <si>
    <t>Good</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</si>
  <si>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</si>
  <si>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</si>
  <si>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</si>
  <si>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</si>
  <si>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</si>
  <si>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</si>
  <si>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</si>
  <si>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Implementation of Salix Revolving Fund projects and NDEE project</t>
  </si>
  <si>
    <t>Natural gas</t>
  </si>
  <si>
    <t>Other heating fuels</t>
  </si>
  <si>
    <t>Removal of oil boilers</t>
  </si>
  <si>
    <t>Waste</t>
  </si>
  <si>
    <t>StAndReUse + BHF donations</t>
  </si>
  <si>
    <t>Waterless urinals and labs</t>
  </si>
  <si>
    <t>Travel</t>
  </si>
  <si>
    <t>Fleet Transport</t>
  </si>
  <si>
    <t>Upgrade 5 ICE vehicles to EV vehicles</t>
  </si>
  <si>
    <t>Other 1 (specify in comments)</t>
  </si>
  <si>
    <t>Biomass heat (delta T improvements)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</si>
  <si>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</si>
  <si>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</si>
  <si>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</si>
  <si>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</si>
  <si>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</si>
  <si>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</si>
  <si>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</si>
  <si>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</si>
  <si>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</si>
  <si>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</si>
  <si>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</si>
  <si>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</si>
  <si>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</si>
  <si>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</si>
  <si>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</si>
  <si>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</si>
  <si>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Lab upgrades - drying cabinent replacements</t>
  </si>
  <si>
    <t>SALIX recycling fund</t>
  </si>
  <si>
    <t>2019/20</t>
  </si>
  <si>
    <t>Estimated</t>
  </si>
  <si>
    <t>Lab upgrades - solid state x-ray</t>
  </si>
  <si>
    <t>Medieval history IR panels</t>
  </si>
  <si>
    <t>SALIX recycling fund/Uni</t>
  </si>
  <si>
    <t>LED lights - 3 buildings</t>
  </si>
  <si>
    <t>Draft proofing upgrades</t>
  </si>
  <si>
    <t>Boiler upgrades - st regs</t>
  </si>
  <si>
    <t>NDEE project - elec</t>
  </si>
  <si>
    <t>SFC funding  (UCRF)</t>
  </si>
  <si>
    <t>To be verfied during M&amp;V period</t>
  </si>
  <si>
    <t>NDEE project - heat</t>
  </si>
  <si>
    <t>Biomass (Wood Chips)kWh</t>
  </si>
  <si>
    <t>NDEE project - gas</t>
  </si>
  <si>
    <t>Fuel Oil kWh</t>
  </si>
  <si>
    <t>Balance of addition gas from CHP and fuel oil saved</t>
  </si>
  <si>
    <t>Waterless urinals</t>
  </si>
  <si>
    <t>University</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</si>
  <si>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</si>
  <si>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</si>
  <si>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</si>
  <si>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</si>
  <si>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</si>
  <si>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</si>
  <si>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Increase</t>
  </si>
  <si>
    <t>Additional 7,000 sqm of estate footprint</t>
  </si>
  <si>
    <t>Service provision</t>
  </si>
  <si>
    <t>Decrease</t>
  </si>
  <si>
    <t>Closure due to pandemic - reduction in utils and business travel</t>
  </si>
  <si>
    <t>Staff numbers</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</si>
  <si>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</si>
  <si>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</si>
  <si>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</si>
  <si>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Lab energy projects</t>
  </si>
  <si>
    <t>DH extensions and fabric improvements trial phase</t>
  </si>
  <si>
    <t>Biomass - fume hood replacement</t>
  </si>
  <si>
    <t>Lab savings and roll out of waterless urinal</t>
  </si>
  <si>
    <t>Drive to reduce business travel (in part budget driven)</t>
  </si>
  <si>
    <t>3i</t>
  </si>
  <si>
    <t>Estimated decrease or increase in emissions from other sources in the year ahead</t>
  </si>
  <si>
    <t>If the body’s corporate emissions are likely to increase or decrease for any other reason in the year ahead, provide an estimate of the amount and direction.</t>
  </si>
  <si>
    <t>opening of PSR facility</t>
  </si>
  <si>
    <t>Full year of open buildings (vs previous year) - business travel to remain lower</t>
  </si>
  <si>
    <t>Impact of increased ventilation on spaces in response to pandemic</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</si>
  <si>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</si>
  <si>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</si>
  <si>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</si>
  <si>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</si>
  <si>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</si>
  <si>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</si>
  <si>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Culmulative, this year was 13,984tCO2e lower than baseline year (for baseline reporting scope)</t>
  </si>
  <si>
    <t>3k</t>
  </si>
  <si>
    <t>Provide any other relevant supporting information and any examples of best practice by the body in relation to corporate emissions, targets and projects.</t>
  </si>
  <si>
    <t>This year we appointed Carbon Intellegence to carry out a consultancy review and assist with applicability analysising of our scope 3 carbon as part of our wider approach to report all of our carbon. Further anaylsis was done by our planning department to gain a more accurate assessment of student travel.
We also launched our first tender (for food) with request for embodied carbon data and reporting as part of services, and our first tender (lab equipment) to be awarded on lifecycle energy consumption  (not lowest capital cost) as pricing score</t>
  </si>
  <si>
    <t>PART 4</t>
  </si>
  <si>
    <t>Assessing and managing risk</t>
  </si>
  <si>
    <t>4a</t>
  </si>
  <si>
    <t>Has the body assessed current and future climate-related risks?</t>
  </si>
  <si>
    <t>If yes, provide a reference or link to any such risk assessment(s).</t>
  </si>
  <si>
    <t>In line with our University strategy, work has begun on evaluating the impact of climate change on the organisation, and has participated in the Adaptation Learning Exchange, and the Adaptation Capability Framework Benchmarking working group.  The University uses the Adaptation Capability Framework Benchmarking Tool to highlight governance and adaptation issues. The University manages the impacts of Climate Change within the University’s Risk Register along with the associated risks.  The University has already held Climate Impact Assessment Workshops with key service The Risk Register has been updated to identify specific risks related to climate change. These include:  
- Increased insurance costs,  
- Power outages,  
- Major travel delays getting to and from University and around world,  
- Harm to staff and students away from St Andrews,  
- Widespread staff absence,  
- Physical damage to buildings from flooding 
– now converted into a Climate Risk.</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</si>
  <si>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</si>
  <si>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</si>
  <si>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</si>
  <si>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</si>
  <si>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</si>
  <si>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</si>
  <si>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</si>
  <si>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</si>
  <si>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</si>
  <si>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</si>
  <si>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</si>
  <si>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</si>
  <si>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</si>
  <si>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</si>
  <si>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</si>
  <si>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</si>
  <si>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</si>
  <si>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</si>
  <si>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</si>
  <si>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N1-2</t>
  </si>
  <si>
    <t>Recent research outcomes include work on sea level temperatures and glaciers which could help the accuracy of future modelling of climate change and sea level rises, a report for the Scottish Government to inform the implementation of the Sustainable Development Goals, contributions to sustainability governance of oceans, new consideration of energy meaning in homes, households and communities, as well as work with climate change refugees. Learning for sustainability manifests in specialist programmes such as the Sustainable Development (SD) undergraduate and postgraduate programmes, but is also an integral part of the wider University curriculum - this has been highlighted this year by a Sustainability in the Curriculum Symposium and subsequently though the creation of a Sustainability in the Curriculum Committee.</t>
  </si>
  <si>
    <t>The University of St Andrews has a focus on sustainability in research, teaching and practice. With regards to research, several units and centres across the University contribute to our understanding of sustainability and explore practical solutions to sustainability challenges, including but not limited to the newly re-established St Andrews Sustainability Institute, Centre for Biological Diversity, Scottish Oceans Institute, Centre for Housing Research, Centre for Research into Ecological and Environmental Modelling, the Institute for Environmental History and the Centre for Social and Accounting Research. Collaboration with national and international academics and non-academic partners expands the scope of our impact. In addition to this, this year saw the formation of a Sustainability in the Curriculum Committee who meet every two months to plan and progress actions to promote Sustainability in the curriculum via various means. Their main aim is to ensure sustainability is taught across all disciplines and to “ensure our students graduate with a clear sense of their environmental responsibilities as global citizens” University of St Andrews Strategy 2018-2023.</t>
  </si>
  <si>
    <t>Support a healthy and diverse natural environment with capacity to adapt.</t>
  </si>
  <si>
    <t>N2</t>
  </si>
  <si>
    <t>N2-11</t>
  </si>
  <si>
    <t>The University recognises the importance of biodiversity and the ecosystems services it provides to our staff and students and the wider community. We haved update our biodiversity policy and strategy, with a view to creating a focussed action plan in the year coming.</t>
  </si>
  <si>
    <t>This year saw the continuation of a very active Biodiversity Strategy development group, consisting of staff with expertise from academia and estates. With help from a student intern, and support from the University's ESB, this group have prepared a biodiversity policy and strategy, following which an action plan - linked to our estate masterplan.</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</si>
  <si>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</si>
  <si>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</si>
  <si>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</si>
  <si>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</si>
  <si>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</si>
  <si>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</si>
  <si>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</si>
  <si>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B2-3</t>
  </si>
  <si>
    <t>We are working with science buildings to minimise water use and discharge to the external networks. Our biodiversity strategy sets out the benefits of strategic rewilding as a means of mitigating climate impacts</t>
  </si>
  <si>
    <t>Increase the resilience of buildings and infrastructure networks to sustain and enhance the benefits and services provided.</t>
  </si>
  <si>
    <t>B3</t>
  </si>
  <si>
    <t>Understand the effects of climate change and their impacts on people, homes and communities.</t>
  </si>
  <si>
    <t>S1</t>
  </si>
  <si>
    <t>Society</t>
  </si>
  <si>
    <t>S1-4</t>
  </si>
  <si>
    <t>Assessment of new, emerging or re-emerging disease epidemiology and research. University labs have also been provided as part of the national repsonse to COVID</t>
  </si>
  <si>
    <t>Increase the awareness of the impacts of climate change  to enable people to adapt to future extreme weather events.</t>
  </si>
  <si>
    <t>S2</t>
  </si>
  <si>
    <t>S2-5</t>
  </si>
  <si>
    <t xml:space="preserve"> Our engagement with local organisations and input to Fife Council (SECAP) to share work at the University</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</si>
  <si>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</si>
  <si>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</si>
  <si>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</si>
  <si>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</si>
  <si>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</si>
  <si>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</si>
  <si>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Climate risks are monitored through a continuous review process of the University Risk Register, and risk holders are held accountable for mitigation activities by the University Audit and Risk Committee and University Court. Major service units have prepared Climate Impact Assessments which will be reviewed annually, and the University is also developing a Climate Adaptation Plan.</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</si>
  <si>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</si>
  <si>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</si>
  <si>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</si>
  <si>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The University targets BREEAM credit Wst 05 which requires a Climate Change adaptation strategy appraisal to be undertaken for new projects.</t>
  </si>
  <si>
    <t>Future priorities for adaptation</t>
  </si>
  <si>
    <t>4g</t>
  </si>
  <si>
    <t>What are the body’s top 5 climate change adaptation priorities for the year ahead?</t>
  </si>
  <si>
    <t>Provide a summary of the areas and activities of focus for the year ahead.</t>
  </si>
  <si>
    <t>Using the Adaptation Capability Framework Benchmarking Tool the University continues to plan for: further Climate Impact Assessment Workshops with key service units, creating a University Local Climate Impacts Profile (LCLIP), running climate threat and opportunity process workshops with key stakeholders, creating and updating Adaption Plans for all service units, and creating a Climate Adaption Plan for the wider University.  The University also ensures all new large construction projects are implemented to BREEAM Excellent standards or above. The University is working closely with Fife Council for their Fife-wide Sustainable Energy and Climate Action Plan.</t>
  </si>
  <si>
    <t>4h</t>
  </si>
  <si>
    <t>Provide any other relevant supporting information and any examples of best practice by the body in relation to adaption.</t>
  </si>
  <si>
    <t>The University was an early adopter of the Adaptation Benchmarking Tool and has participated in workshops with other Universities to present the benefits we have achieved.</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</si>
  <si>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</si>
  <si>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</si>
  <si>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</si>
  <si>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</si>
  <si>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</si>
  <si>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The University of St Andrews has a robust Sustainable and Ethical Procurement Policy in line with our Sustainable Development Policy and Strategy 2012 to 2022.</t>
  </si>
  <si>
    <t>5b</t>
  </si>
  <si>
    <t>How has procurement activity contributed to compliance with climate change duties?</t>
  </si>
  <si>
    <t>Provide information relating to how procurement activity by the body has contributed to its compliance with climate changes duties.</t>
  </si>
  <si>
    <t>Incorporating whole life costs and impacts of products in procurement decisions:Encouraging the procurement of products created from sustainable, renewable, or recycled resources and those requiring minimal transportation.Promoting the purchase of Fairtrade products within the University and working towards attainment / retention of Fairtrade University Status.Encouraging the procurement of goods with minimal packaging. If unavoidable, packaging should be made from recycled or recyclable materials.Promoting the procurement of products, which have minimal environmental impact during their use (eg durable, energy efficient, reusable, refillable).Ensure the prudent use of resources via the Procurement process including the use of construction and refurbishment materials; utilities, paper, metal and wood where feasible.Encouraging the procurement of products that can be recycled or disposed of with minimal environmental damage.Excluding environmentally damaging products where a viable alternative is available.Establishing individual policies and guidelines for products that have a significant environmental, social and economic impact.</t>
  </si>
  <si>
    <t>5c</t>
  </si>
  <si>
    <t>Provide any other relevant supporting information and any examples of best practice by the body in relation to procurement.</t>
  </si>
  <si>
    <t>PART 6</t>
  </si>
  <si>
    <t>Validation and Declaration</t>
  </si>
  <si>
    <t>6a</t>
  </si>
  <si>
    <t>Internal validation process</t>
  </si>
  <si>
    <t>Briefly describe the body’s internal validation process, if any, of the data or information contained within this report.</t>
  </si>
  <si>
    <t>The University submits annual data to HESA through the Estates Management Record, and our Planning Department coordinates the collection and verification of data for this report.</t>
  </si>
  <si>
    <t>6b</t>
  </si>
  <si>
    <t>Peer validation process</t>
  </si>
  <si>
    <t>Briefly describe the body’s peer validation process, if any, of the data or information contained within this report.</t>
  </si>
  <si>
    <t>6c</t>
  </si>
  <si>
    <t xml:space="preserve">External validation process </t>
  </si>
  <si>
    <t>Briefly describe the body’s external validation process, if any, of the data or information contained within this report.</t>
  </si>
  <si>
    <t>The University submits annual data to HESA through the Estates Management Record, which provides validation of some calculations.</t>
  </si>
  <si>
    <t>6d</t>
  </si>
  <si>
    <t>No Validation Process</t>
  </si>
  <si>
    <t>If any information provided in this report has not been validated, identify the information in question and explain why it has not been validated.</t>
  </si>
  <si>
    <t>Some data, such as business travel carbon emissions are estimates based on known data, such as detailed reports of actual journeys from our travel agents, but then scaled up to the total institutional spend. The process is robust, but these emissions are always going to be estimates, as opposed to electricity use which is fiscally metered. Commuting carbon has been based on journey profiles based on University held information and staff and student travel surveys which we will seek to further refine as we move forwards</t>
  </si>
  <si>
    <t>6e</t>
  </si>
  <si>
    <t>Declaration</t>
  </si>
  <si>
    <t>I confirm that the information in this report is accurate and provides a fair representation of the body’s performance in relation to climate change.</t>
  </si>
  <si>
    <t>Name:</t>
  </si>
  <si>
    <t>Derek Watson</t>
  </si>
  <si>
    <t>Role in the body:</t>
  </si>
  <si>
    <t>Quaestor and Factor</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</si>
  <si>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</si>
  <si>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</si>
  <si>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</si>
  <si>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</si>
  <si>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</si>
  <si>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</si>
  <si>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</si>
  <si>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</si>
  <si>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</si>
  <si>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</si>
  <si>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</si>
  <si>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</si>
  <si>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</si>
  <si>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</si>
  <si>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</si>
  <si>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</si>
  <si>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</si>
  <si>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</si>
  <si>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</si>
  <si>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</si>
  <si>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</si>
  <si>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</si>
  <si>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</si>
  <si>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</si>
  <si>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</si>
  <si>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</si>
  <si>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</si>
  <si>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</si>
  <si>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</si>
  <si>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Financial (April to March)</t>
  </si>
  <si>
    <t>absolute</t>
  </si>
  <si>
    <t>High</t>
  </si>
  <si>
    <t>Grid electricity (generation and T&amp;D)</t>
  </si>
  <si>
    <t>kgCO2e/kWh</t>
  </si>
  <si>
    <t>Level 1</t>
  </si>
  <si>
    <t>Yes</t>
  </si>
  <si>
    <t>N1-1</t>
  </si>
  <si>
    <t>N2-1</t>
  </si>
  <si>
    <t>N3-1</t>
  </si>
  <si>
    <t>B1-1</t>
  </si>
  <si>
    <t>B2-1</t>
  </si>
  <si>
    <t>B3-1</t>
  </si>
  <si>
    <t>S1-1</t>
  </si>
  <si>
    <t>S2-1</t>
  </si>
  <si>
    <t>S3-1</t>
  </si>
  <si>
    <r>
      <t>m</t>
    </r>
    <r>
      <rPr>
        <vertAlign val="superscript"/>
        <sz val="11"/>
        <color theme="1"/>
        <rFont val="Calibri"/>
        <family val="2"/>
        <scheme val="minor"/>
      </rPr>
      <t>2</t>
    </r>
  </si>
  <si>
    <t>2014/15 (Financial year)</t>
  </si>
  <si>
    <t>Academic (September to August)</t>
  </si>
  <si>
    <t>kgCO2e</t>
  </si>
  <si>
    <t>annual % reduction</t>
  </si>
  <si>
    <t>Energy use in buildings</t>
  </si>
  <si>
    <t>Medium</t>
  </si>
  <si>
    <t>MWh</t>
  </si>
  <si>
    <t>kgCO2e/litre</t>
  </si>
  <si>
    <t>Integration Joint Boards</t>
  </si>
  <si>
    <t>Level 2</t>
  </si>
  <si>
    <t>No, but planned</t>
  </si>
  <si>
    <t>Actual</t>
  </si>
  <si>
    <t>No</t>
  </si>
  <si>
    <t>N2-2</t>
  </si>
  <si>
    <t>N3-2</t>
  </si>
  <si>
    <t>B1-2</t>
  </si>
  <si>
    <t>B2-2</t>
  </si>
  <si>
    <t>B3-2</t>
  </si>
  <si>
    <t>S1-2</t>
  </si>
  <si>
    <t>S2-2</t>
  </si>
  <si>
    <t>S3-2</t>
  </si>
  <si>
    <t>Treated water</t>
  </si>
  <si>
    <t>Ml</t>
  </si>
  <si>
    <t>2015/16 (Financial year)</t>
  </si>
  <si>
    <t>Calendar (January to December)</t>
  </si>
  <si>
    <t>Footprint not known</t>
  </si>
  <si>
    <t>tCO2e reduction</t>
  </si>
  <si>
    <t>annual</t>
  </si>
  <si>
    <t>All energy use</t>
  </si>
  <si>
    <t>Low</t>
  </si>
  <si>
    <t>Gas Oil</t>
  </si>
  <si>
    <t>GWh</t>
  </si>
  <si>
    <t>kgCO2e/M3</t>
  </si>
  <si>
    <t>Local Government</t>
  </si>
  <si>
    <t>Level 3</t>
  </si>
  <si>
    <t>No and not planned</t>
  </si>
  <si>
    <t>In development</t>
  </si>
  <si>
    <t>N1-3</t>
  </si>
  <si>
    <t>N2-3</t>
  </si>
  <si>
    <t>N3-3</t>
  </si>
  <si>
    <t>B1-3</t>
  </si>
  <si>
    <t>B3-3</t>
  </si>
  <si>
    <t>S1-3</t>
  </si>
  <si>
    <t>S2-3</t>
  </si>
  <si>
    <t>S3-3</t>
  </si>
  <si>
    <t>Households supplied with water</t>
  </si>
  <si>
    <t>households</t>
  </si>
  <si>
    <t>2016/17 (Financial year)</t>
  </si>
  <si>
    <t>tonnes reduction</t>
  </si>
  <si>
    <t>Staff travel</t>
  </si>
  <si>
    <t>Unknown</t>
  </si>
  <si>
    <t>Gas oil litre</t>
  </si>
  <si>
    <t>litres</t>
  </si>
  <si>
    <t>kg CO2e/litre</t>
  </si>
  <si>
    <t>Fuel Oil</t>
  </si>
  <si>
    <t>kg</t>
  </si>
  <si>
    <t>kgCO2e/tonne</t>
  </si>
  <si>
    <t>National Health Service</t>
  </si>
  <si>
    <t>Level 4</t>
  </si>
  <si>
    <t>NA</t>
  </si>
  <si>
    <t>N1-4</t>
  </si>
  <si>
    <t>N2-4</t>
  </si>
  <si>
    <t>N3-4</t>
  </si>
  <si>
    <t>B1-4</t>
  </si>
  <si>
    <t>B2-4</t>
  </si>
  <si>
    <t>B3-4</t>
  </si>
  <si>
    <t>S2-4</t>
  </si>
  <si>
    <t>S3-4</t>
  </si>
  <si>
    <t>Population supplied with treated water</t>
  </si>
  <si>
    <t xml:space="preserve">population </t>
  </si>
  <si>
    <t>2017/18 (Financial year)</t>
  </si>
  <si>
    <t>MWh reduction</t>
  </si>
  <si>
    <t>Transport</t>
  </si>
  <si>
    <t>Gas oil kWh</t>
  </si>
  <si>
    <t>Steam</t>
  </si>
  <si>
    <t>tonnes</t>
  </si>
  <si>
    <t>kgCO2e/kg</t>
  </si>
  <si>
    <t>Transport Partnerships</t>
  </si>
  <si>
    <t>Level 5</t>
  </si>
  <si>
    <t>N1-5</t>
  </si>
  <si>
    <t>N2-5</t>
  </si>
  <si>
    <t>N3-5</t>
  </si>
  <si>
    <t>B1-5</t>
  </si>
  <si>
    <t>B2-5</t>
  </si>
  <si>
    <t>B3-5</t>
  </si>
  <si>
    <t>S1-5</t>
  </si>
  <si>
    <t>S3-5</t>
  </si>
  <si>
    <t>Sewage treated</t>
  </si>
  <si>
    <t>2018/19 (Financial year)</t>
  </si>
  <si>
    <t>KWh reduction</t>
  </si>
  <si>
    <t>Fuel Oil tonnes</t>
  </si>
  <si>
    <t>Biomass</t>
  </si>
  <si>
    <t>kgCO2e/km</t>
  </si>
  <si>
    <t>Others</t>
  </si>
  <si>
    <t>N1-6</t>
  </si>
  <si>
    <t>N2-6</t>
  </si>
  <si>
    <t>N3-6</t>
  </si>
  <si>
    <t>B1-6</t>
  </si>
  <si>
    <t>B2-6</t>
  </si>
  <si>
    <t>B3-6</t>
  </si>
  <si>
    <t>S1-6</t>
  </si>
  <si>
    <t>S2-6</t>
  </si>
  <si>
    <t>S3-6</t>
  </si>
  <si>
    <t>Households supplied sewage services</t>
  </si>
  <si>
    <t>2019/20 (Financial year)</t>
  </si>
  <si>
    <t>M3 reduction</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</si>
  <si>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</si>
  <si>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</si>
  <si>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</si>
  <si>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</si>
  <si>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</si>
  <si>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</si>
  <si>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</si>
  <si>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</si>
  <si>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</si>
  <si>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</si>
  <si>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</si>
  <si>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</si>
  <si>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</si>
  <si>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</si>
  <si>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</si>
  <si>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</si>
  <si>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</si>
  <si>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</si>
  <si>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</si>
  <si>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</si>
  <si>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N1-8</t>
  </si>
  <si>
    <t>N2-8</t>
  </si>
  <si>
    <t>N3-8</t>
  </si>
  <si>
    <t>B1-8</t>
  </si>
  <si>
    <t>B2-8</t>
  </si>
  <si>
    <t>B3-8</t>
  </si>
  <si>
    <t>S2-8</t>
  </si>
  <si>
    <t>S3-8</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</si>
  <si>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</si>
  <si>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</si>
  <si>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</si>
  <si>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</si>
  <si>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</si>
  <si>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</si>
  <si>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</si>
  <si>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</si>
  <si>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</si>
  <si>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</si>
  <si>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</si>
  <si>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</si>
  <si>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</si>
  <si>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</si>
  <si>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</si>
  <si>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</si>
  <si>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</si>
  <si>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</si>
  <si>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</si>
  <si>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</si>
  <si>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</si>
  <si>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N1-10</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</si>
  <si>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</si>
  <si>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</si>
  <si>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</si>
  <si>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</si>
  <si>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</si>
  <si>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</si>
  <si>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</si>
  <si>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</si>
  <si>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</si>
  <si>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</si>
  <si>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</si>
  <si>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</si>
  <si>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</si>
  <si>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</si>
  <si>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N3-11</t>
  </si>
  <si>
    <t>B1-11</t>
  </si>
  <si>
    <t>B2-11</t>
  </si>
  <si>
    <t>B3-11</t>
  </si>
  <si>
    <t>S2-11</t>
  </si>
  <si>
    <t>S3-11</t>
  </si>
  <si>
    <t>2017/18 (Academic year)</t>
  </si>
  <si>
    <t>Marine Fuel Oil litres</t>
  </si>
  <si>
    <t>N1-12</t>
  </si>
  <si>
    <t>N2-12</t>
  </si>
  <si>
    <t>N3-12</t>
  </si>
  <si>
    <t>B1-12</t>
  </si>
  <si>
    <t>B2-12</t>
  </si>
  <si>
    <t>B3-12</t>
  </si>
  <si>
    <t>S2-12</t>
  </si>
  <si>
    <t>S3-12</t>
  </si>
  <si>
    <t>2018/19 (Academic year)</t>
  </si>
  <si>
    <t>Marine Fuel Oil kWh</t>
  </si>
  <si>
    <t>Fleet</t>
  </si>
  <si>
    <t>N1-13</t>
  </si>
  <si>
    <t>N2-13</t>
  </si>
  <si>
    <t>N3-13</t>
  </si>
  <si>
    <t>B1-13</t>
  </si>
  <si>
    <t>B2-13</t>
  </si>
  <si>
    <t>B3-13</t>
  </si>
  <si>
    <t>S2-13</t>
  </si>
  <si>
    <t>S3-13</t>
  </si>
  <si>
    <t>Burning Oil (Kerosene) litres</t>
  </si>
  <si>
    <t>Process emissions</t>
  </si>
  <si>
    <t>£</t>
  </si>
  <si>
    <t>N1-14</t>
  </si>
  <si>
    <t>N2-14</t>
  </si>
  <si>
    <t>N3-14</t>
  </si>
  <si>
    <t>B1-14</t>
  </si>
  <si>
    <t>B2-14</t>
  </si>
  <si>
    <t>B3-14</t>
  </si>
  <si>
    <t>S2-14</t>
  </si>
  <si>
    <t>S3-14</t>
  </si>
  <si>
    <t>2020/21 (Academic year)</t>
  </si>
  <si>
    <t>Burning Oil (Kerosene) kWh</t>
  </si>
  <si>
    <t>N2-15</t>
  </si>
  <si>
    <t>N3-15</t>
  </si>
  <si>
    <t>B1-15</t>
  </si>
  <si>
    <t>B2-15</t>
  </si>
  <si>
    <t>B3-15</t>
  </si>
  <si>
    <t>S2-15</t>
  </si>
  <si>
    <t>S3-15</t>
  </si>
  <si>
    <t>2014 (Calendar year)</t>
  </si>
  <si>
    <t>Coal (industrial) kWh</t>
  </si>
  <si>
    <t>N2-16</t>
  </si>
  <si>
    <t>N3-16</t>
  </si>
  <si>
    <t>B1-16</t>
  </si>
  <si>
    <t>B2-16</t>
  </si>
  <si>
    <t>B3-16</t>
  </si>
  <si>
    <t>S2-16</t>
  </si>
  <si>
    <t>2015 (Calendar year)</t>
  </si>
  <si>
    <t>2005/06</t>
  </si>
  <si>
    <t>2020/21</t>
  </si>
  <si>
    <t>Coal (industrial) tonnes</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</si>
  <si>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</si>
  <si>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</si>
  <si>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</si>
  <si>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</si>
  <si>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</si>
  <si>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</si>
  <si>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</si>
  <si>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</si>
  <si>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</si>
  <si>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</si>
  <si>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</si>
  <si>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</si>
  <si>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</si>
  <si>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</si>
  <si>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</si>
  <si>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</si>
  <si>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</si>
  <si>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</si>
  <si>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</si>
  <si>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</si>
  <si>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</si>
  <si>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</si>
  <si>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2009/10</t>
  </si>
  <si>
    <t>Aviation turbine fuel kWh</t>
  </si>
  <si>
    <t>N2-21</t>
  </si>
  <si>
    <t>B2-21</t>
  </si>
  <si>
    <t>2020 (Calendar year)</t>
  </si>
  <si>
    <t>2010/11</t>
  </si>
  <si>
    <t>m3</t>
  </si>
  <si>
    <t>kg CO2e/m3</t>
  </si>
  <si>
    <t>N2-22</t>
  </si>
  <si>
    <t>B2-22</t>
  </si>
  <si>
    <t>2011/12</t>
  </si>
  <si>
    <t>N2-23</t>
  </si>
  <si>
    <t>2013/14</t>
  </si>
  <si>
    <t>Diesel (100% mineral diesel)</t>
  </si>
  <si>
    <t>2014/15</t>
  </si>
  <si>
    <t>2015/16</t>
  </si>
  <si>
    <t>HFC-134a</t>
  </si>
  <si>
    <t>kg CO2e</t>
  </si>
  <si>
    <t>2016/17</t>
  </si>
  <si>
    <r>
      <t>kg CO</t>
    </r>
    <r>
      <rPr>
        <vertAlign val="subscript"/>
        <sz val="11"/>
        <rFont val="Calibri"/>
        <family val="2"/>
      </rPr>
      <t>2</t>
    </r>
    <r>
      <rPr>
        <sz val="11"/>
        <rFont val="Calibri"/>
        <family val="2"/>
      </rPr>
      <t>e</t>
    </r>
  </si>
  <si>
    <t>2017/18</t>
  </si>
  <si>
    <t>R407C</t>
  </si>
  <si>
    <t>R404a</t>
  </si>
  <si>
    <t>Biomass (Wood Chips) tonnes</t>
  </si>
  <si>
    <t>kg CO2e/tonne</t>
  </si>
  <si>
    <t>Biomass (Wood Pellets) tonnes</t>
  </si>
  <si>
    <t>Biomass (Wood Pellets) kWh</t>
  </si>
  <si>
    <t>Biogas kWh</t>
  </si>
  <si>
    <t>Biogas tonnes</t>
  </si>
  <si>
    <t>Landfill gas tonnes</t>
  </si>
  <si>
    <t>Landfill gas kWh</t>
  </si>
  <si>
    <t>LPG kWh</t>
  </si>
  <si>
    <t>LPG litres</t>
  </si>
  <si>
    <t>Purchased Heat and Steam</t>
  </si>
  <si>
    <t>Renewable Elec Purchase Direct Supply</t>
  </si>
  <si>
    <t>Batteries Recycling</t>
  </si>
  <si>
    <t>Refuse Commercial &amp; Industrial to Landfill</t>
  </si>
  <si>
    <t>Organic Food &amp; Drink Composting</t>
  </si>
  <si>
    <t>Organic Food and Drink waste - Combustion</t>
  </si>
  <si>
    <t>Paper &amp; Board (Mixed) Recycling</t>
  </si>
  <si>
    <t>WEEE (Mixed) Recycling</t>
  </si>
  <si>
    <t>Glass Recycling</t>
  </si>
  <si>
    <t>Plastics (Average) Recycling</t>
  </si>
  <si>
    <t>Metal Cans (Mixed) &amp; Metal Scrap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</si>
  <si>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</si>
  <si>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</si>
  <si>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</si>
  <si>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</si>
  <si>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</si>
  <si>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</si>
  <si>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</si>
  <si>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</si>
  <si>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</si>
  <si>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</si>
  <si>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Short-haul flights (average passenger)</t>
  </si>
  <si>
    <t>Long-haul flights (average passenger)</t>
  </si>
  <si>
    <t>International flights (average passenger)</t>
  </si>
  <si>
    <t>Rail (International rail)</t>
  </si>
  <si>
    <t>Light rail and tram</t>
  </si>
  <si>
    <t>London Underground</t>
  </si>
  <si>
    <t>kg CO2e/km</t>
  </si>
  <si>
    <t>kg CO2e/mile</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</si>
  <si>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</si>
  <si>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</si>
  <si>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</si>
  <si>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</si>
  <si>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</si>
  <si>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</si>
  <si>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</si>
  <si>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</si>
  <si>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</si>
  <si>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</si>
  <si>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</si>
  <si>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</si>
  <si>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</si>
  <si>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</si>
  <si>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</si>
  <si>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</si>
  <si>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</si>
  <si>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</si>
  <si>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</si>
  <si>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</si>
  <si>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</si>
  <si>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</si>
  <si>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</si>
  <si>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</si>
  <si>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</si>
  <si>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</si>
  <si>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</si>
  <si>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</si>
  <si>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</si>
  <si>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</si>
  <si>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</si>
  <si>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</si>
  <si>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</si>
  <si>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</si>
  <si>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</si>
  <si>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</si>
  <si>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</si>
  <si>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</si>
  <si>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</si>
  <si>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</si>
  <si>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</si>
  <si>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</si>
  <si>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</si>
  <si>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</si>
  <si>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</si>
  <si>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</si>
  <si>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</si>
  <si>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</si>
  <si>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</si>
  <si>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</si>
  <si>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</si>
  <si>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</si>
  <si>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</si>
  <si>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</si>
  <si>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</si>
  <si>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Taxi (black cab)</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</si>
  <si>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</si>
  <si>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</si>
  <si>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</si>
  <si>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</si>
  <si>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</si>
  <si>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</si>
  <si>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</si>
  <si>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</si>
  <si>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</si>
  <si>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</si>
  <si>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</si>
  <si>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</si>
  <si>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</si>
  <si>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</si>
  <si>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</si>
  <si>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</si>
  <si>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</si>
  <si>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</si>
  <si>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</si>
  <si>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</si>
  <si>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</si>
  <si>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</si>
  <si>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</si>
  <si>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</si>
  <si>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</si>
  <si>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</si>
  <si>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</si>
  <si>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</si>
  <si>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</si>
  <si>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</si>
  <si>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</si>
  <si>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The University of St Andrews has recently produced a new strategic plan which promotes sustainability across the institution, for example in teaching and research, resource use, procurement, entrepreneurship and innovation (see https://www.st-andrews.ac.uk/about/governance/university-strategy/). This document will be supported by an action plan, to be published in 2019. In addition to this, the University has an agreed Sustainable Development Policy and Strategy 2012-2022, which encompasses all that the  University  aims for in terms of playing a leading role in promoting a healthy and just  society (www.st-andrews.ac.uk/media/estates/documents/SD POLICY &amp; STRATEGY 2012-2022..pdf)  Through the Environmental Sustainability Board a  new Environmental Sustainability Strategy is being created, and its accompanying Carbon Management Plan so that they more fully aligns with new institutional strategy - the new versions will be even more ambitious and be action-focussed.</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</si>
  <si>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</si>
  <si>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</si>
  <si>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</si>
  <si>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</si>
  <si>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</si>
  <si>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</si>
  <si>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</si>
  <si>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</si>
  <si>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</si>
  <si>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</si>
  <si>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</si>
  <si>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</si>
  <si>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</si>
  <si>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</si>
  <si>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</si>
  <si>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2012</t>
  </si>
  <si>
    <t/>
  </si>
  <si>
    <t>In Implementation</t>
  </si>
  <si>
    <t>BIKE POOL &amp; MAINTENANCE. Tackle high bike abandonment rates and increase cycling activity by helping owners to improve bike condition and through offering a long term bike loan scheme. This will be associated with training and support for cycling as well as infrastructure improvements.Indicators: Attendance/demand - At bike maintenance sessions; maintenance training, use of rental scheme, prevention of bike abandonment.Surveys - Bike condition across town, % bikes good, poor, unrideable condition. Annual University Travel Survey provides data on bike and car journeys amongst staff and students to determine larger term shifts.Donated bikes received and renovated</t>
  </si>
  <si>
    <t>Direct</t>
  </si>
  <si>
    <t>Encouraging more cycling through improving cycle safety (i.e. maintenance, visibility, knowledge) and infrastructure improvements</t>
  </si>
  <si>
    <t>Scottish Government Climate Challenge Fund (only since 2015)</t>
  </si>
  <si>
    <t>Carbon figures are for April 2019-March 2020 because these were calculated for the annual report to Scottish Government’s Climate Challenge Fund who fund the works and are most accurate. This project is shown as ‘complete’ as it has been run for several years by volunteers and staff, although we intend to expand if resources allow. It has continued funding for weekly sessions with a bike mechanic to oversee, and we also see this expanding into more types of sessions/ venues and training.Ongoing costs are related to bike mechanic and promotional activities.</t>
  </si>
  <si>
    <t>2015</t>
  </si>
  <si>
    <t>Bikeability and Cycle Friendly Campus (Excellent) Indicators:Attendance at Cycleability training.Bike light and visibility surveys. Quarterly Bike User Group Meetings to coordinate actions</t>
  </si>
  <si>
    <t>Encouraging bike use in the community through improving cycle safety and bikeability skills</t>
  </si>
  <si>
    <t>Smarter Choices Smarter Places, and Cycling Scotland</t>
  </si>
  <si>
    <t>No carbon figures currently, the funding is not tied to carbon. At the moment we have not tracked whether training children/adults to cycle displaces car journeys. This project is shown as ‘complete’ as it has been run for several years by volunteers and staff, although we intend to expand if resources allow.</t>
  </si>
  <si>
    <t>2011</t>
  </si>
  <si>
    <t>Skillshare. A critical aspect of the Transition movement is reskilling or preparing for a low-energy future by acquiring new skills related to what we eat, wear, use and live in.Indicators:Attendance at events, Low carbon Pledges,Attendance and residence status at SMART Cooking skillshare sessions - sign in sheets Weight of food preserved or conserved measured</t>
  </si>
  <si>
    <t>Skillshares include cooking, mending, knitting and willow weaving. These activities can save products going to landfill furniture, clothing and electronic goods through repairing old, broken or un-used goods.</t>
  </si>
  <si>
    <t>Scottish Government Climate Challenge Fund</t>
  </si>
  <si>
    <t>Carbon figures are for April 2019-March 2020 because these were calculated for the annual report to Scottish Government’s Climate Challenge Fund who fund the works and are most accurate. Costs relate primarily to staff time, with a small amount for resources. This project is shown as ‘complete’ as it has been run for several years by volunteers and staff, although we intend to expand if resources allow.</t>
  </si>
  <si>
    <t>Agriculture</t>
  </si>
  <si>
    <t>Edible CampusCreate and nurture community gardens, providing low carbon, locally produced food, an awareness of food sustainability choices, community composting, food waste reduction.Indicators:Attendance at composting  and gardening workshops and masterclasses recorded in sign in sheets.Weight and type of produce grown in growing spaces (kg) collected by spring balances being placed at each site with record book and signage. Estimate peat displaced by volume used in previous years and addition of “home” made compost.Participants in community composting.</t>
  </si>
  <si>
    <t>Develop a new “high quality” food growing demo space, in order to train growers from the wider community and increase yields across the 14 community growing spaces and 2 community orchards in St Andrews. Continuing to develop a centre for different abilities including raised beds, permaculture, and composting.</t>
  </si>
  <si>
    <t>Carbon figures are for April 2019- March 2020 because funding comes from the Scottish Government’s Climate Challenge Fund and these are most accurate. Value of investment and ongoing costs are part of general Transition University of St Andrews budget and have not been quantified at this time.This project is shown as ‘complete’ as it has been run for several years by volunteers and staff, although we intend to expand the number of gardens, produce and attendance in the future.</t>
  </si>
  <si>
    <t>The Tree
Establish a new local food coop. The ‘Tree’ is an online shop, run by students, which allows local producers to upload their goods to be sold at a weekly ‘pop up’ shop to staff, students, and residents of St Andrews.
Indicators: Membership with the 'Tree', number of orders and volume of goods sold, number of people and suppliers we work with.</t>
  </si>
  <si>
    <t>Increase availability and accessibility to local, organic produce at affordable prices. Create an outlet for local farmers and producers to sell. Promote student entrepreneurship</t>
  </si>
  <si>
    <t>No carbon figures currently, it is a small operation with under 50 individuals per week making orders and these figures would be relatively small (turnover is around £3000 pa). Value of investment and ongoing costs are part of general Transition University of St Andrews budget and have not been quantified at this time.This project is shown as ‘complete’ because we have the online ordering system, delivery and distribution centre set up.</t>
  </si>
  <si>
    <t>Buildings</t>
  </si>
  <si>
    <t>2017</t>
  </si>
  <si>
    <t>Toolshare. 
Our newest initiative, Toolshare is a community group that welcomes students and staff of the university and local residents. It is based at The Kernel community hub at St Andrews Botanic Garden.It aims to build a stronger, safer and more stable community through the following three areas:1. Lending tools2. Educating community members on proper use and maintenance3. Empowering neighbours to maintain and improve their properties.ToolShare works just like a library, with tools borrowed instead of having to buy them. Membership and tool reservations can be done online or in person. Indicators:
Data being collected includes Tool donated = kg and numbersMembershipsNumber of loans = displacement of new toolsJourneys taken by hirer</t>
  </si>
  <si>
    <t>Providing a source of DIY tools, kitchen gadgets, garden tools and other items of equipment for domestic use for short term loan to residents, university student and staff of St Andrews will 1) Reduce demand for purchase of new tools (reducing associated carbon emissions) at no cost to members of the library.2) Increase engagement with residents in discussion on climate change, measurement of their carbon footprint and discussion on positive ways they can reduce their carbon emissions. This will be particularly relevant to those going through a change of circumstances moving home who might therefore be more open to change.3) Provide a source of equipment for local groups so that they can undertake events and projects with little outlay with the associated embedded carbon costs of equipment.</t>
  </si>
  <si>
    <t>Carbon figures are for April 2019-March 2020 because these were calculated for internal annual report and are the most accurate.  Based on embedded emissions from 50 tools donated to the scheme per year. Excludes displacement of tools not bought through using library</t>
  </si>
  <si>
    <t>2013</t>
  </si>
  <si>
    <t>2018</t>
  </si>
  <si>
    <t>StAndReUse: St AndRe-Use collects and redistributes items within the St Andrews Community. Items are collected from student halls and residences at the end of term, stored and sorted by Transition staff and volunteers then given away free to new students at the beginning of the new academic year at a number of big giveaway events. Items include crockery and kitchen goods, small electricals, stationary, books &amp; media, general household items such as mirrors, storage boxes and small items of furniture.Indicators:Weight of goods collected from student halls and residences, number of residences donating, number of members on StAndReUse  Facebook Group. Average perceived value of items collected during St And Re-use big giveaway, total value of collected goods, Carbon Savings</t>
  </si>
  <si>
    <t>Over 4 tonnes of household goods were re-used, worth an estimated £26,000 to the students who collected items.</t>
  </si>
  <si>
    <t>University / Students</t>
  </si>
  <si>
    <t>Carbon figures are for April 2019- March 2020 because funding previously came from Scottish Government’s Climate Challenge Fund and these are most accurate. This project is shown as ‘complete’ as it has been run for several years by volunteers and staff, although we intend to expand if resources allow.</t>
  </si>
  <si>
    <t xml:space="preserve">Through introducing 19 BHF donation clothing banks, this has engaged student residents to think differently about waste and closing the loop with their personal items. It has also introduced a change in staff behaviour through the closure of Albany Park,  with residential managers engaging with the environment team during furniture clear outs. </t>
  </si>
  <si>
    <t>University working with British Heart Foundation</t>
  </si>
  <si>
    <t>2024</t>
  </si>
  <si>
    <t xml:space="preserve">PLASTIC FREE ST ANDREWS: This initiative was launched September 2018 with the Environment Team, Transition &amp; St Andrews Environment Network (STAndEN) with Surfers Against Sewage joining later in the year. A strategy was launched in December 2018 with the approval of the Town's Group, chaired by our local MSP. This has seen 7 businesses sign up and move towards becoming single use plastic free. The University is also working towards establishing a baseline of single use plastic use. </t>
  </si>
  <si>
    <t>Working with St Andrews Environment Network and a coalition of St Andrews community groups to:
    Eliminate single-use disposable plastics.
    Reduce the amount of litter in the town and marine litter on the beaches.
    Adopt an overall waste minimisation plan to reduce landfill and increase reuse.</t>
  </si>
  <si>
    <t>Funding from community groups involved in the project</t>
  </si>
  <si>
    <t>Please provide any detail on data sources or limitations relating to the information provided in Table 3</t>
  </si>
  <si>
    <t xml:space="preserve">Transition University of St Andrews is part of the UK-based Transition Towns initiative. Launched in 2009 by a group of students and staff, Transition UStA has since gained momentum, with both academic and non-academic staff involved, as well as local residents. Through practical activities and events suggested by community members, we help individuals and groups minimise their impact on the planet, become more self-sustaining, and strengthen community ties. The last 8 years have seen Transition University of St Andrews working together with StAndEN (St Andrews Environmental Network - the local town environment group) and from 2016 St Andrews Botanic Garden to undertake a range of successful sustainability projects that tackle climate change and build local resilience. Their work has been funded continuously since 2011 by the Climate Challenge Fund, their most recent application successfully securing £300,000 for work in 2018-20. This brings the total CCF and other external funding for Transition University of St Andrews and their partners to £1.2 Million.  This years programme, valued at £206,000, is outlined in  Table 3 are related to Transition University of St Andrews work predominately funded by the Scottish Government’s Climate Challenge Fund (2019-20, £150,000 total cost with £50000 related to Transitions work), Smarter Choices Smarter Places (£43,096), Sustrans (£27,000) Sestrans (£5000) self generate revenue (£9100) and funding from the University (£72,000). Some of the actions in Table 3 come from this general budget.  Headline achievements as the result of Transition University of St Andrews over this year include: • Harvested over 1.3t of fruit and veg from community gardens
• Logged over 3, 000 volunteer hours
• Fixed over 600 bikes
• Ran 15 Climate Conversation workshops for 93 people
Ran 106 skillshares for 608 people ( Since 2016 ran over 140 different skillshares)
 Divevrted 13.8tonnes of waste from landfill to re-use saving 88tCO2e
• Created 45 kitchen packs for hall kitchens
• Go E-Bike scheme used for 2078 trips (11556 miles) by staff displacing 1 tCO2e 
</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</si>
  <si>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</si>
  <si>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</si>
  <si>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</si>
  <si>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</si>
  <si>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</si>
  <si>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</si>
  <si>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</si>
  <si>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</si>
  <si>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</si>
  <si>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</si>
  <si>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Partnership working of climate change or sustainability</t>
  </si>
  <si>
    <t>REMOTE HOUSING ENERGY ADVICE: Energy advice to those living off the gas grid and away from villages, increasing uptake of solid wall insulation, heat pumps, green deal and renewables. Work with residents according to their needs and financial situations and align them to grants and support available.</t>
  </si>
  <si>
    <t>Participant</t>
  </si>
  <si>
    <t>St Andrews Environment Network</t>
  </si>
  <si>
    <t>St Andrews Botanic Garden &amp; St Andrews Environment Network</t>
  </si>
  <si>
    <t>As description</t>
  </si>
  <si>
    <t xml:space="preserve">These outputs relate to the partnership between St Andrews Environment Network, Transition University of St Andrews and St Andrews Botanic Garden with “St Andrews Community Carbon Challenge” </t>
  </si>
  <si>
    <t>ST AND RE-USE TOWN: Building on the successful Re-use program within the University, we will expand support to the town and especially private rented accommodation by providing a bookable pick-up service for household goods (not furniture).</t>
  </si>
  <si>
    <t>As above</t>
  </si>
  <si>
    <t xml:space="preserve">PLASTIC FREE ST ANDREWS: This initiative was launched September 2018 with the Environment Team, Transition &amp; St Andrews Environment Network (STAndEN) with Surfers Against Sewage joining later in the year. A strategy was launched in December 2018 with the approval of the Town's Group, chaired by our local MSP. This has seen 7 businesses sign up and move towards becoming single use plastic free. The University is also working towards establishing a baseline of single use plastic use. The launch event in June 2018 was attended 152 people with two of the town's local councillors in attendance. </t>
  </si>
  <si>
    <t>St Andrews Environment Network &amp; Surfers Against Sewage</t>
  </si>
  <si>
    <t>Partnership Working - Behaviour Change</t>
  </si>
  <si>
    <t>CARBON CONVERSATIONS SCHOOL: The Schools project will deliver a similar programme to after-school or interest groups (EcoSchool Groups for example) ending in discussions around community action, potentially spurring a future Junior CCF project.</t>
  </si>
  <si>
    <t xml:space="preserve">LITTER PICKING &amp; BEACH CLEANS: In collaboration with the Environment Team, Transition, StAndEN, Surfers Against Sewage, and Fife Coast and Countryside Trust we have launched fortnightly beach cleans and litter picks throughout St Andrews, which has engaged students, staff and the local community on the impact of plastic waste. National Sailng Celebrity Kiko Matthews was invited to St Andrews on her way across the UK when she was engaging local communities on the impacts of plastic waste.   </t>
  </si>
  <si>
    <t>St Andrews Environment Network, Surfers Against Sewage &amp; Fife Coast and Countryside Trust</t>
  </si>
  <si>
    <t xml:space="preserve">BIODIVERSITY POLICY: The draft policy has been revised, in collaboration with the Environment Team, University Academics, Fife Biodiversity Partnership, Botanic Gardens, Scottish Wildlife Trust, Fife Coast and Countryside. The policy was approved by the Principal in Spring 2019. An event was held to engage community, students and staff in December 2018, which was attended by 50 people. </t>
  </si>
  <si>
    <t>Lead</t>
  </si>
  <si>
    <t>Fife Biodiversity Partnership, Botanic Gardens, Scottish Wildlife Trust &amp; Fife Coast and Countryside</t>
  </si>
  <si>
    <t>GREEN FILM FESTIVAL:                                                 Since 2013, the St Andrews Green Film Festival has showcased the most inspiring and world changing films and documentaries highlighting issues regarding climate change, the environment and sustainability. Our week long festival hosts several documentary films, events, and workshops targeted toward families and individuals of all ages with an aim at raising awareness and engaging discussion and debate regarding some of the issues facing our planet and how we can all make a difference.</t>
  </si>
  <si>
    <t>St Andrews Town Fairtrade Group</t>
  </si>
  <si>
    <t>Improved awareness of Fairtrade issues</t>
  </si>
  <si>
    <t>THE KERNEL: Developed a community workshop and urban farm in collaboration with the Botanic Garden, Mens Shed, StAndEn. This was done using funding from CCF. Also a base from which horticultural "Masterclasses" are run which teach people increase the yield from their fruit and vegetable gardening</t>
  </si>
  <si>
    <t>St Andrews Botanic Garden &amp; St Andrews Environment Network, Mens Shed</t>
  </si>
  <si>
    <t>CRAIL TO ST ANDREWS SHARED USE PATH: Transition University of St Andrews and community groups are working on the Crail to St Andrews shared use path in partnership with communities along the 10 mile route in order to provide the public, staff and students with safe option for active travel to work.</t>
  </si>
  <si>
    <t>Travel Consultant</t>
  </si>
  <si>
    <t>Community Councils</t>
  </si>
  <si>
    <t>Sustrans</t>
  </si>
  <si>
    <t>Funding for Energy Efficiency / Carbon Reduction</t>
  </si>
  <si>
    <t>Salix Finance Ltd</t>
  </si>
  <si>
    <t>Energy reduction projects across the University's estate</t>
  </si>
  <si>
    <t>The University has worked in partnership with Salix Finance in relation to standalone energy efficiency loans and the establishment of an energy Recycling Fund to provide ongoing finance for energy and carbon reduction projects.</t>
  </si>
  <si>
    <t>Partnership Working - Multi Organisation Communications</t>
  </si>
  <si>
    <t>Sector Best Practice</t>
  </si>
  <si>
    <t>The Environmental Association for Universities and Colleges (EAUC)</t>
  </si>
  <si>
    <t>Further and higher education institutions from across the UK</t>
  </si>
  <si>
    <t>Opportunities for sharing of best practice leading to the adoption of lower carbon working practices.</t>
  </si>
  <si>
    <t>The University engages widely with EAUC and EAUC Scotland programmes and initiatives which support the sector in improving sustainability and reducing carbon emissions.</t>
  </si>
  <si>
    <t>Research in Climate Change-related fields</t>
  </si>
  <si>
    <t>Numerous private partners</t>
  </si>
  <si>
    <t>Numerous public partners</t>
  </si>
  <si>
    <t>High impact research outputs relating to key global climate change mitigation and adaptation challenges. The Scottish Chief Scientist is a University staff member and is currently contributing to the Royal Society of Edinburgh's major inquiry into the future of energy in Scotland.</t>
  </si>
  <si>
    <t>Academics at the University of St Andrews lead research programmes concerning many issues relevant to climate change mitigation and adaptation. These include sustainable fuels, renewable energy, energy storage, glacial melt and sea level changes, coastal erosion and climate change refugees. Case studies include Third Generation Project Thinktank's project into climate change refugees, collecting multimedia resources on climate migration narratives around the Horn of Africa, and developing a multimedia-oriented classroom curriculum on climate migration and the HySeas III hydrogen ferry project, for which 12.6 million Euro was secured from the EU’s Horizon 2020 funding stream in early 2018, which aims to build and launch the world’s first sea-going car and passenger ferry fuelled by renewably-produced hydrogen, marking a paradigm shift towards entirely emissions-free marine transport.</t>
  </si>
  <si>
    <t>Public engagement with research</t>
  </si>
  <si>
    <t>Numerous 3rd sector partners</t>
  </si>
  <si>
    <t>Knowledge transfer and behaviour change</t>
  </si>
  <si>
    <t>Public engagement with research describes the many ways in which researchers interact with the public. This covers a wide variety of interactions from developing research with community groups, generating discussion about research through the creative arts, and holding workshops in schools or collaborative projects with prisons. The University's engagement team not only facilitate engagement, but carry out engagement themselves. One excellent example of this is the work of PE team member Alina Loth who recently received a grant to work with Greyfriars primary School in St Andrews on environmental issues – begins Autumn 2019. Other examples of activities related to climate change are Explorathon, Bioblitz, Cell Block Science, Geobus, XX Factor, Science Discovery day, work with uniformed groups (scouts, guides etc.), sessions with career services.</t>
  </si>
  <si>
    <t>Education - Learning and Training</t>
  </si>
  <si>
    <t>Knowledge and skills</t>
  </si>
  <si>
    <t>The University aims for teaching to equip students with the knowledge and skills to contribute strongly to society's response to climate change. This is supported by our new institutional strategic plan.  Modules from a very wide range of disciplines across the University contain climate-change relevant content including (but not limited to) Energy Conversion &amp; Storage (Chemistry), Green Information Technology (Computer Science), Economica of the Environment (Economics), Geographies of Global Change (Geography &amp; Sustainable Development), Sustainable Development and Management  (Management), Solar Power (Physics and Astronomy), Ecosystems &amp; Conservation (Biology). This year has also seen the creation of a Sustainability in the Curriculum Committee who will oversee the further development of sustainability (including climate change) related teaching across disciplines. A number of fora are planned in the coming months as is a more indepth module survey.</t>
  </si>
  <si>
    <t>Partnership Working - Skills / Capacity Building</t>
  </si>
  <si>
    <t>St Andrews Prize for the Environment: The St Andrews Prize for the Environment was set up by the University of St Andrews  in 1998 to recognise significant contributions to environmental conservation. Since its launch, it has attracted entries from all over the world each year on a range of diverse topics.The Prize is managed by a group of distinguished Trustees from a wide variety of interests and backgrounds. Its purpose is to find and reward entrepreneurs who come forward with original and practical ideas for coping with specific environmental problems. Such ideas must be designed to lead to action, be realistic, realisable and easy to be replicated elsewhere taking account of their social and economic implications. Going from strength-to-strength, the Prize now has increasing international recognition.</t>
  </si>
  <si>
    <t>Monetary support of further climate change research. Submissions for the Prize are assessed by the eminent panel of Trustees with the award going to the project the Trustees consider displays the best combination of good science, economic realism and sustainability. Applications are accepted from individuals, multi-disciplinary teams and community groups. Each year, three finalist projects are selected to present to the Trustees and invited delegates at ceremony at St Andrews University. The winner receives $100,000 USD and the two finalists receive $25,000 USD.</t>
  </si>
  <si>
    <t xml:space="preserve">This year's winner was Conservation Through Public Health (CTPH) was founded on the belief that conserving wildlife must go hand-in-hand with the support of neighbouring communities. Applying a unique One Health approach, this visionary and innovative initiative bridges, synergizes, and integrates approaches addressing three of the world’s greatest priorities: 1. Biodiversity conservation; 2. Health advances; and 3. Livelihood improvements for local communities.  </t>
  </si>
  <si>
    <t>ST ANDREWS BIKE USER GROUP (BUG) : Initially set up to address issues around bike safety and cycle lights use the BUG has expanded to become the main partnership and coordination forum for cycling in the University whilst having strong links to the police and local community cycle campaign group (St Andrews SPace for Cycling). It meets quartery and is attended by council, olice, local residents as well as univeristy staff involved in security, student welfare, training ans environment. The group work to the Campus Cyling Stratergy and plan funding and development around cycling including the Cycle Friendly Campus Award</t>
  </si>
  <si>
    <t>Council, Police</t>
  </si>
  <si>
    <t>Community Council, St Andrews Space for Cycling, cycling scotland, sustrans, sestrans</t>
  </si>
  <si>
    <t>quarterly meeting to coordinate activitiy</t>
  </si>
  <si>
    <t>Administration of group is undertaken by Transition team Campus Cylcing Officer, Sustainable Travel Officer and Manager</t>
  </si>
  <si>
    <t>GREEN CORRIDORS PROJECT: Partnership between University, St Andrews Botanic Garden and Fife Council to 1)enahcne the 2 main green corridors running throuhg the town 2) tackle invasives and 3) establish a practical conservation volunteering group to support long term maintenance</t>
  </si>
  <si>
    <t>lead</t>
  </si>
  <si>
    <t>Householders bordering routes</t>
  </si>
  <si>
    <t>Fife Council, NAture Scot</t>
  </si>
  <si>
    <t xml:space="preserve">Fife Coast And Countryside trust, St Andrews Botanic Garden, </t>
  </si>
  <si>
    <t xml:space="preserve">Habitat managment and tree planting aims to reduce carbon emmisions realting to maintenance whilst supporting biodiversity targets </t>
  </si>
  <si>
    <t>Other Notable Reportable Activity</t>
  </si>
  <si>
    <t>Q5) Please detail key actions relating to Food and Drink, Biodiversity, Water, Procurement and Resource Use in the table below</t>
  </si>
  <si>
    <t>Key Action Description</t>
  </si>
  <si>
    <t>Organisation's Project Role</t>
  </si>
  <si>
    <t>Impacts</t>
  </si>
  <si>
    <t>Biodiversity</t>
  </si>
  <si>
    <t>BIODIVERSITY POLICY AND STRATEGY: The Biodiversity Policy group have continued to meet regularly this year to review and update the biodiversity action plan.</t>
  </si>
  <si>
    <t>To proactively conserve and promote the biodiversity of St Andrews, so enhancing the University and town as a desirable place where staff, students and the local community can live, work and learn for generations to come, and in which wildlife may thrive.</t>
  </si>
  <si>
    <t>Food &amp; Drink</t>
  </si>
  <si>
    <t>RBS INITIATIVES: RBS (Residential and Building Services) administers and manages over 4,000 student residential places over 13 sites in St Andrews.  They also run most on-campus cafes, provide conference, hospitality and catering services over the University campus, services events such as receptions, buffets, formal dinners and weddings, co-ordinates internal and external conferences, meetings, sport groups, events and summer schools, co-ordinates the hospitality and catering for Graduation ceremonies twice per year.  They therefore produce a lot of waste and use a lot of resources. RBS have just launched their "Waste free by 2023" strategy, but in the last year have already implemented many carbon saving initiatives. These include the sale of reusable cups in all Retail Cafes, an ongoing discount on drinks when using reusable  cups, the banning of all plastic straws used throughout all of RBS, segregation of all waste in Retail Cafes for recycling, implementation of crockery and cutlery in MSB Café to reduce disposable consumption, lease on new electric van for Retail and Delivered Catering, removable of single use non recyclable coffee cups in Retail and Delivered Catering – all cups, disposable cutlery, napkins and packaging are compostable, disposable containers (soup, salad and baked potato boxes) are compostable.</t>
  </si>
  <si>
    <t>To decrease single use waste by converting to compostable items, to decrease emissions from transport</t>
  </si>
  <si>
    <t xml:space="preserve">SUSTAINABLE FOOD STRATEGY: In March 2019, a new Sustainable Food Strategy was launched by RBS in collaboration with the Environment Team. The Strategy's scope includes procurement, provision, preparation, food waste and waste management, growing, education, climate change and carbon emissions. The Strategy aims to increase food-related sustainability by setting targets to procure fresh, local food; reduce food miles and waste; support ethical food certification standards; shift overall procurement ethos to reflect sustainability and cultural diversity; and, strive to lead in food sustainability. Some examples of actions led by the Strategy include: shifting to compostable Vegware in catering and cafe outlets; removing plastic bottles in retail; increasing vegetarian and vegan options in catered halls and corporate catering; and, prioritising vegetarian and vegan choices in serveries and menus. </t>
  </si>
  <si>
    <t>To decrease single use waste by converting to compostable items, to decrease emissions from food transport, to decrease emissions from meat-based food options</t>
  </si>
  <si>
    <t>Resource Use</t>
  </si>
  <si>
    <t>MENSHED partnership. We have continued to work closely with mental health charity Menshed to develop our new 2,500m2 community garden, greenhouse and workshop space within St Andrews Botanic Gardens. The members carry out practical work at the hub such as cladding, electrics and furniture building.</t>
  </si>
  <si>
    <t>Encourages sharing of skills between Menshed members and the wider community, re-use of reclaimed resources (e.g. wood), supports the excellent work of Menshed, making in more visible within St Andrews encouraging new memberships</t>
  </si>
  <si>
    <t>WARP-IT. Since 2012 the University has been a registered Warp-it institution. The online platform allows staff to exchange office furniture, appliances and stationary supplies – redistributing items form places of excess to those in search of a specific item.</t>
  </si>
  <si>
    <t>This allows the reuse of goods in good condition, thus preventing unnecessary waste and delivering monetary savings from procurement spend and time invested.</t>
  </si>
  <si>
    <t>Q6) Please use the text box below to detail further climate change related activity that is not noted elsewhere within this reporting template</t>
  </si>
  <si>
    <t>Version 1.2 16.09.15</t>
  </si>
  <si>
    <t xml:space="preserve">Clothes and furniture donations: British Heart Foundation collections have taken place this year, taking our total  to 50 Tonnnes of clothing donations at a total equivalent value of over £100,000 for the charity, since the beginning of the partnership. </t>
  </si>
  <si>
    <t xml:space="preserve">For all major events this year, we have introduced compostable recycling for items such as Vegware. Vegware needs to go to in-vessel composting over anaerobic digestion. This year Fashion Show (FS), DRA Ball, Don’t Walk Ball as well as Graduation have all seen this introduction. </t>
  </si>
  <si>
    <t xml:space="preserve">FS worked with the Environment Team on creating a panel discussion event recognising the impacts of fast fashion. This event was to raise awareness of unsustainable fashion and how the University could promote the waste hierarchy within the student community in the context of purchasing new clothes. This event had guest speakers including Wendy Chamberlain MP and Fashion Revolution, a charity who campaign on the impact of fast fashion, over consumption and mass manufacturing. </t>
  </si>
  <si>
    <t>Co-lead</t>
  </si>
  <si>
    <t xml:space="preserve">This ensures compostable packaging is properly managed and segregated into bins suitable for composting these items. </t>
  </si>
  <si>
    <t xml:space="preserve">With the impacts of covid this initiative has been stalled for this year. Little progress has been made from the University's side. </t>
  </si>
  <si>
    <t xml:space="preserve">This scheme has currently been rolled out in the new part of the Scottish Oceans Institute, Willie Russell Laboratories, Medical School and the new Music School.  </t>
  </si>
  <si>
    <t xml:space="preserve">The University has introduced a scheme called bin the bin. The objective of this project is to remove individual office desk bins and introduce centralised bin facilities, where indviduals are required to take their waste items to a set of bins in a corridor and segregate their waste. To increase the ease of use and to up the level of recycling, dry mixed recycling bins have been introduced, in line with Fife Council’s commercial recycling scheme, where plastic bottles, cans, tins, cardboard and drinks cartons can all be collected in one bin. Paper is collected separately as the University can sell its white office paper separately from mixed recycling. In some areas food waste bins have also been added to this bin system to help us separate organic waste from landfill, in line with Scottish Government requirements in 2025. The style of bin Estates have opted for is the Glasdon Evolution style bin, which means all waste materials can be collected separately in one single bin, reducing the chances of contamination or recyclables ending up in landfill. </t>
  </si>
  <si>
    <t>University funding</t>
  </si>
  <si>
    <t>27619.29 to date so far</t>
  </si>
  <si>
    <t>13997.38 at present value, more buildings to be added to the existing project</t>
  </si>
  <si>
    <t>More buildings will be added as the project progresses</t>
  </si>
  <si>
    <t xml:space="preserve">Climate Change Teaching: This year we started the preparations for a compulsory green literacy module. Training in Environmental Sustainability Action (TESA) will provide our students with concrete tips on how to make everyday life choices more sustainable. The module covers energy, water, travel, biodiversity, food and waste minimisation. In addition, we continue to deliver training in Environmental Culture for all administrative staff and our researchers in disciplines from Sustainable Development to History continue to educate their students in climate-related issues. </t>
  </si>
  <si>
    <t xml:space="preserve">RBS have implemented several strategies for sustainable procurement, food, and service. They have reduced their number of food supply vehicles by 1056 lorries per year by rearranging logistics and maximising operating vehicles; reduced food waste by going tray-free and encourage students to scrape their own plates; increased the number of plant-based meals on the menu, leading to a 50% increase of vegan and vegetarian food. </t>
  </si>
  <si>
    <t xml:space="preserve">FAIRTRADE TOWN GROUP:      The University continue to participate in the St Andrews Fairtrade Town Group.  This year, the university received a two-star accreditation for their Fairtrade work with the Town Group. The University's Sustainability Coordinator and Environment Officer have worked on widening the scope of Fairtrade. For Fairtrade Fortnight February 2020, the Fairtrade Steering Committee and the Fairtrade Town Group collaborated with the British Heart Foundation and the Sustainable Development student society to run fashion and equality events relating to Fairtrade. This enabled us to raise awareness of Fairtrade and social justice to a wider audience. </t>
  </si>
  <si>
    <t xml:space="preserve">This initiative has helped raise awareness to students on the impact of fast fashion in the hopes that students will think differently about their purchasing habits. </t>
  </si>
  <si>
    <t>32 Student Sustainability Representatives (SSR) have been recruited from 17 of the University’s academic schools. The SSR is a voluntary position for both undergraduates and postgraduates. The key responsibilities of the SSRs are to;
1) 	increase environmental awareness by running sustainability-themed events at the academic schools,
2) 	be an agent of change by organising audits and leading campaigns that make the school into a more environmentally-friendly place, 
3) 	liaise between the Environment Team, the Environmental Sustainability Board and the school to map and promote sustainability in the curriculum.</t>
  </si>
  <si>
    <t>Partnership Working - Learning and Training</t>
  </si>
  <si>
    <t xml:space="preserve">Governance of sustainability matters is managed by the Environmental Sustainability Board (ESB), who  report annually to the Planning and Resources Committee (PARC) of the University Court of the University of St Andrews.The Environmental Sustainability Board  was established by the Principal’s Office in November 2019. Professor Sir Ian Boyd was appointed by the Principal to Chair the ESB. The Quaestor and Factor, Derek Watson, serves as Deputy Chair. Dr Emma Read Kallblad is the ESB Coordinator.  In early 2020 the ESB recruited nine Members reflective of the University community in an open application process that attracted over 120 applications. Individuals from offices key to the delivery of environmental sustainability at the University were appointed as Advisors to the ESB. </t>
  </si>
  <si>
    <t>N/A</t>
  </si>
  <si>
    <t>Development of climate adaption plan as outlined above</t>
  </si>
  <si>
    <t>Captured in our climate risk regisiter</t>
  </si>
  <si>
    <t>Will be subject to continual review and further development</t>
  </si>
  <si>
    <t>Since 2012 the University has been a registered WARP-it institution. The online platform allows staff to exchange office furniture, appliances and stationary supplies – redistributing items form places of excess to those in search of a specific item. This allows the reuse of goods in good condition, thus preventing unnecessary waste and delivering monetary savings from procurement. The University actively tries to facilitate / encourage use of local produce within our catering operations.The Eden Campus biomass district heating scheme included a new sustainability, apprenticeship and employment initiative called the ‘Guardbridge Guarantee’. The scheme targets five key themes:
1. Guardbridge Apprenticeship Initiative, involving construction companies and the supply chain 
2. Guardbridge Graduate Initiative, involving design consultants and the supply chain 
3. Guardbridge Jobs Initiative, during and post construction (with specific opportunities for the long-term unemployed) 
4. Guardbridge Community Initiative, focusing upon environment and energy projects 
5. Guardbridge Local Business Initiative, promoting ‘use local/grow local’. The University ensures that a condition of engagement for this project with any consultant, contractor, sub-contractor or supplier is that they undertake to engage with the Guardbridge Initiative on a scale commensurate with the size of their contract. The University views this as the way to provide a lasting legacy for the project, continuing well beyond the design and construction stage into future maintenance and supply chain contracts. All contracts over £4.5M include a Community Benefits clause as part of the award criteria. Additionally this is incorporated wherever possible into below threshold contracts. Since 2018 the University of St Andrews has been an affiliate member of Electronics Watch.</t>
  </si>
  <si>
    <t xml:space="preserve">The inclusion of climate change risks in the Risk Register has already highlighted areas of sensitivity in project designs which are being addressed. The Estates and Residential Business Services units have participated in Climate Impact workshops and produced Climate Impact Assessments. A sustainable design guide is issued to design teams which includes requirement to optimise the passive design of the building in terms of orientation, shading, fabric etc, SUDS, BREEAM and EPC requirements, BMS control of heating, Green Roofs etc.
The University targets BREEAM credit Wst 05 which requires a climate change adaptation strategy appraisal to be undertaken for new projects.
Travel and transport The University currently has 15 EV charging points, with 7 additional planned and has added 5 new EV to its fleet this year. Staff business travel emissions are now being monitored through liaison with travel providers and staff travel expense claims. This year has seen continued use of the Go E-Bikes scheme, facilitated by Transition University of St Andrews and funded by SEStran. Go E-Bike is a shared bike rental scheme providing access to a fleet of electric and conventional bikes from fixed bases across the Town and Eden Campus. Usually, staff are able to take bikes anywhere for up to 24 hours without charge, however due to covid constraints this service has been halted in favour of long-term loan to key staff. 
Personal Development: The University offers regular training courses on sustainability and climate change for administrators. In addition we have a network of staff Environmental Facilitators who have gone through sustainability training and act as green champions for their schools/units, promoting environmentally-friendly behaviours
Wider Community: Transition University of St Andrews is part of the University that supports students, staff and local residents in projects and actions to reduce carbon footprints by practical sustainable activities. Work has been limited by the global pandemic, with core services, such as The Tree (sustainable food coop) continuing where safe to do so. </t>
  </si>
  <si>
    <t>The inclusion of climate change risks in the Risk Register has already highlighted areas of sensitivity in project designs which are being addressed. The Estates and Residential Business Services units have participated in Climate Impact workshops and produced Climate Impact Assessments. A sustainable design guide is issued to design teams which includes requirement to optimise the passive design of the building in terms of orientation, shading, fabric etc, SUDS, BREEAM and EPC requirements, BMS control of heating, Green Roofs, Rainwater Capture systems etc. This is continually reviewed and will be updated and included into our wider building standards as we move forwards
The University targets BREEAM credit Wst 05 which requires a climate change adaptation strategy appraisal to be undertaken for new projects.</t>
  </si>
  <si>
    <t>Construction</t>
  </si>
  <si>
    <t>Estimate for total construction based on spend</t>
  </si>
  <si>
    <t>Estimate for procurement based on spend</t>
  </si>
  <si>
    <t>For Scope 1, 2, and 3 emissions of the University including commuting, construction, procurement, and student travel from home to University</t>
  </si>
  <si>
    <t>The University submits annual data to HESA through the Estates Management Record, which provides validation of some calculations. The University took part in an SSN/EAUC-Scotland organised peer review with University of Strathclyde and particpated in a peer review knowledge sharing meeting with EAUC Scotland.</t>
  </si>
  <si>
    <t>Academic August to July, 2020 factors used. An expanded Scope 3 now includes staff and student daily commuting, student travel from home to St Andrews at beginning and end of semesters, construction and residual procurement carbon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</si>
</sst>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_(* #,##0_);_(* \(#,##0\);_(* &quot;-&quot;??_);_(@_)"/>
  </numFmts>
  <fonts count="35"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
      <sz val="8"/>
      <name val="Calibri"/>
      <family val="2"/>
      <scheme val="minor"/>
    </font>
    <font>
      <sz val="11"/>
      <name val="Arial"/>
      <family val="2"/>
    </font>
    <font>
      <sz val="11"/>
      <color theme="1"/>
      <name val="Arial"/>
      <family val="2"/>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theme="0"/>
      <name val="Calibri"/>
      <family val="2"/>
      <scheme val="minor"/>
    </font>
    <font>
      <sz val="10"/>
      <color theme="1"/>
      <name val="Arial"/>
      <family val="2"/>
    </font>
    <font>
      <sz val="10"/>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s>
  <fills count="63">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s>
  <borders count="14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47">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22" fillId="0" borderId="0" applyNumberFormat="0" applyFill="0" applyBorder="0" applyAlignment="0" applyProtection="0"/>
    <xf numFmtId="0" fontId="23" fillId="26" borderId="0" applyNumberFormat="0" applyBorder="0" applyAlignment="0" applyProtection="0"/>
    <xf numFmtId="0" fontId="24" fillId="27" borderId="0" applyNumberFormat="0" applyBorder="0" applyAlignment="0" applyProtection="0"/>
    <xf numFmtId="0" fontId="25" fillId="28" borderId="0" applyNumberFormat="0" applyBorder="0" applyAlignment="0" applyProtection="0"/>
    <xf numFmtId="0" fontId="26" fillId="29" borderId="143" applyNumberFormat="0" applyAlignment="0" applyProtection="0"/>
    <xf numFmtId="0" fontId="27"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7"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27"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27"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7"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27"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28" fillId="0" borderId="0"/>
    <xf numFmtId="0" fontId="29" fillId="55" borderId="145" applyNumberFormat="0" applyAlignment="0" applyProtection="0"/>
    <xf numFmtId="0" fontId="31" fillId="56" borderId="146" applyNumberFormat="0" applyProtection="0">
      <alignment vertical="center"/>
    </xf>
    <xf numFmtId="43" fontId="28"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0" fillId="0" borderId="0" applyNumberFormat="0" applyFill="0" applyBorder="0" applyAlignment="0" applyProtection="0">
      <alignment vertical="top"/>
      <protection locked="0"/>
    </xf>
    <xf numFmtId="0" fontId="29" fillId="57" borderId="142" applyNumberFormat="0" applyBorder="0" applyAlignment="0" applyProtection="0"/>
    <xf numFmtId="0" fontId="29" fillId="58" borderId="0">
      <alignment vertical="center"/>
    </xf>
    <xf numFmtId="0" fontId="29" fillId="59" borderId="65" applyNumberFormat="0" applyAlignment="0" applyProtection="0"/>
    <xf numFmtId="0" fontId="28" fillId="30" borderId="144" applyNumberFormat="0" applyFont="0" applyAlignment="0" applyProtection="0"/>
    <xf numFmtId="0" fontId="34" fillId="60" borderId="147" applyNumberFormat="0" applyAlignment="0" applyProtection="0"/>
    <xf numFmtId="0" fontId="29" fillId="61" borderId="148" applyNumberFormat="0" applyProtection="0">
      <alignment vertical="center"/>
    </xf>
    <xf numFmtId="0" fontId="34" fillId="62" borderId="0" applyNumberFormat="0" applyBorder="0" applyAlignment="0" applyProtection="0"/>
  </cellStyleXfs>
  <cellXfs count="61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170" fontId="0" fillId="2" borderId="82" xfId="1" applyNumberFormat="1" applyFont="1" applyFill="1" applyBorder="1"/>
    <xf numFmtId="0" fontId="0" fillId="2" borderId="20"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2" borderId="10" xfId="0" applyFill="1" applyBorder="1" applyAlignment="1">
      <alignment wrapText="1"/>
    </xf>
    <xf numFmtId="0" fontId="0" fillId="2" borderId="10" xfId="0" applyFill="1" applyBorder="1"/>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9" xfId="0" applyFont="1" applyBorder="1" applyAlignment="1" applyProtection="1">
      <alignment wrapText="1"/>
      <protection locked="0"/>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9" xfId="0" applyFill="1"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2" xfId="0" applyFont="1" applyFill="1" applyBorder="1"/>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174" fontId="13" fillId="7" borderId="133" xfId="0" applyNumberFormat="1" applyFont="1" applyFill="1" applyBorder="1" applyAlignment="1">
      <alignment horizontal="right"/>
    </xf>
    <xf numFmtId="173" fontId="13" fillId="7" borderId="133" xfId="0" applyNumberFormat="1" applyFont="1" applyFill="1" applyBorder="1" applyAlignment="1">
      <alignment horizontal="right"/>
    </xf>
    <xf numFmtId="175" fontId="13" fillId="7" borderId="133" xfId="0" applyNumberFormat="1" applyFont="1" applyFill="1" applyBorder="1" applyAlignment="1">
      <alignment horizontal="right"/>
    </xf>
    <xf numFmtId="4" fontId="13" fillId="7" borderId="133" xfId="0" applyNumberFormat="1" applyFont="1" applyFill="1" applyBorder="1" applyAlignment="1">
      <alignment horizontal="right"/>
    </xf>
    <xf numFmtId="174" fontId="13" fillId="7" borderId="133" xfId="0" applyNumberFormat="1" applyFont="1" applyFill="1" applyBorder="1" applyAlignment="1">
      <alignment horizontal="right" wrapText="1"/>
    </xf>
    <xf numFmtId="176" fontId="13" fillId="7" borderId="133" xfId="0" applyNumberFormat="1" applyFont="1" applyFill="1" applyBorder="1" applyAlignment="1">
      <alignment horizontal="right" wrapText="1"/>
    </xf>
    <xf numFmtId="177" fontId="13" fillId="7" borderId="133"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3" xfId="0" applyNumberFormat="1" applyFont="1" applyFill="1" applyBorder="1" applyAlignment="1">
      <alignment horizontal="right" vertical="center"/>
    </xf>
    <xf numFmtId="178" fontId="13" fillId="7" borderId="133"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3" xfId="0" applyNumberFormat="1" applyFont="1" applyFill="1" applyBorder="1" applyAlignment="1">
      <alignment horizontal="right" vertical="center"/>
    </xf>
    <xf numFmtId="179" fontId="13" fillId="7" borderId="133"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3"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4" xfId="0" applyNumberFormat="1" applyFont="1" applyFill="1" applyBorder="1" applyAlignment="1">
      <alignment horizontal="right" wrapText="1"/>
    </xf>
    <xf numFmtId="178" fontId="13" fillId="7" borderId="133" xfId="0" applyNumberFormat="1" applyFont="1" applyFill="1" applyBorder="1" applyAlignment="1">
      <alignment horizontal="right"/>
    </xf>
    <xf numFmtId="174" fontId="13" fillId="7" borderId="133"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1" fillId="6" borderId="45" xfId="0" applyFont="1" applyFill="1" applyBorder="1" applyAlignment="1">
      <alignment horizontal="center"/>
    </xf>
    <xf numFmtId="0" fontId="3" fillId="2" borderId="135" xfId="0" applyFont="1" applyFill="1" applyBorder="1" applyAlignment="1">
      <alignment horizontal="center"/>
    </xf>
    <xf numFmtId="0" fontId="3" fillId="2" borderId="136" xfId="0" applyFont="1" applyFill="1" applyBorder="1" applyAlignment="1">
      <alignment horizontal="center"/>
    </xf>
    <xf numFmtId="0" fontId="2" fillId="2" borderId="137" xfId="0" applyFont="1" applyFill="1" applyBorder="1" applyAlignment="1">
      <alignment vertical="center"/>
    </xf>
    <xf numFmtId="0" fontId="0" fillId="2" borderId="7" xfId="0" applyFill="1" applyBorder="1" applyAlignment="1">
      <alignment vertical="top" wrapText="1"/>
    </xf>
    <xf numFmtId="0" fontId="0" fillId="2" borderId="7" xfId="0" applyFill="1" applyBorder="1" applyAlignment="1">
      <alignment horizontal="left" vertical="top" wrapText="1"/>
    </xf>
    <xf numFmtId="0" fontId="0" fillId="2" borderId="3" xfId="0" applyFill="1" applyBorder="1" applyAlignment="1">
      <alignment horizontal="left" vertical="top" wrapText="1"/>
    </xf>
    <xf numFmtId="14" fontId="0" fillId="2" borderId="11" xfId="0" applyNumberFormat="1" applyFill="1" applyBorder="1"/>
    <xf numFmtId="169" fontId="0" fillId="2" borderId="98" xfId="0" applyNumberFormat="1" applyFill="1" applyBorder="1" applyAlignment="1" applyProtection="1">
      <alignment vertical="center"/>
      <protection locked="0"/>
    </xf>
    <xf numFmtId="0" fontId="2" fillId="6" borderId="0" xfId="0" applyFont="1" applyFill="1" applyBorder="1" applyAlignment="1" applyProtection="1">
      <alignment horizontal="center" vertical="center"/>
      <protection locked="0"/>
    </xf>
    <xf numFmtId="0" fontId="2" fillId="6" borderId="0" xfId="0" applyFont="1" applyFill="1" applyBorder="1" applyAlignment="1" applyProtection="1">
      <alignment vertical="center"/>
      <protection locked="0"/>
    </xf>
    <xf numFmtId="0" fontId="1" fillId="11" borderId="103" xfId="0" applyFont="1" applyFill="1" applyBorder="1" applyAlignment="1" applyProtection="1">
      <alignment horizontal="center"/>
      <protection locked="0"/>
    </xf>
    <xf numFmtId="0" fontId="1" fillId="11" borderId="69" xfId="0" applyFont="1" applyFill="1" applyBorder="1" applyAlignment="1" applyProtection="1">
      <protection locked="0"/>
    </xf>
    <xf numFmtId="0" fontId="1" fillId="11" borderId="67" xfId="0" applyFont="1" applyFill="1" applyBorder="1" applyAlignment="1" applyProtection="1">
      <alignment horizontal="center"/>
      <protection locked="0"/>
    </xf>
    <xf numFmtId="0" fontId="1" fillId="11" borderId="0" xfId="0" applyFont="1" applyFill="1" applyBorder="1" applyAlignment="1" applyProtection="1">
      <alignment horizontal="center"/>
      <protection locked="0"/>
    </xf>
    <xf numFmtId="0" fontId="1" fillId="11" borderId="104" xfId="0" applyFont="1" applyFill="1" applyBorder="1" applyAlignment="1" applyProtection="1">
      <alignment horizontal="center"/>
      <protection locked="0"/>
    </xf>
    <xf numFmtId="0" fontId="0" fillId="11" borderId="70" xfId="0" applyFill="1" applyBorder="1" applyAlignment="1" applyProtection="1">
      <alignment vertical="top"/>
      <protection locked="0"/>
    </xf>
    <xf numFmtId="0" fontId="1" fillId="11" borderId="101" xfId="0" applyFont="1" applyFill="1" applyBorder="1" applyAlignment="1" applyProtection="1">
      <alignment horizontal="center"/>
      <protection locked="0"/>
    </xf>
    <xf numFmtId="0" fontId="1" fillId="11" borderId="105" xfId="0" applyFont="1" applyFill="1" applyBorder="1" applyAlignment="1" applyProtection="1">
      <alignment horizontal="center"/>
      <protection locked="0"/>
    </xf>
    <xf numFmtId="0" fontId="0" fillId="2" borderId="98" xfId="0" applyFill="1" applyBorder="1" applyAlignment="1" applyProtection="1">
      <alignment vertical="center" wrapText="1"/>
      <protection locked="0"/>
    </xf>
    <xf numFmtId="0" fontId="1" fillId="11" borderId="100" xfId="0" applyFont="1" applyFill="1" applyBorder="1" applyAlignment="1" applyProtection="1">
      <alignment horizontal="center"/>
      <protection locked="0"/>
    </xf>
    <xf numFmtId="0" fontId="1" fillId="11" borderId="106" xfId="0" applyFont="1" applyFill="1" applyBorder="1" applyAlignment="1" applyProtection="1">
      <alignment horizontal="center"/>
      <protection locked="0"/>
    </xf>
    <xf numFmtId="0" fontId="1" fillId="11" borderId="67" xfId="0" applyFont="1" applyFill="1" applyBorder="1" applyAlignment="1" applyProtection="1">
      <protection locked="0"/>
    </xf>
    <xf numFmtId="0" fontId="1" fillId="11" borderId="65" xfId="0" applyFont="1" applyFill="1" applyBorder="1" applyAlignment="1" applyProtection="1">
      <alignment horizontal="center"/>
      <protection locked="0"/>
    </xf>
    <xf numFmtId="0" fontId="0" fillId="2" borderId="98" xfId="0" applyFill="1" applyBorder="1" applyAlignment="1" applyProtection="1">
      <alignment vertical="center"/>
      <protection locked="0"/>
    </xf>
    <xf numFmtId="0" fontId="1" fillId="11" borderId="97" xfId="0" applyFont="1" applyFill="1" applyBorder="1" applyAlignment="1" applyProtection="1">
      <alignment horizontal="center"/>
      <protection locked="0"/>
    </xf>
    <xf numFmtId="0" fontId="0" fillId="0" borderId="98" xfId="0" applyFill="1" applyBorder="1" applyAlignment="1" applyProtection="1">
      <alignment vertical="center"/>
      <protection locked="0"/>
    </xf>
    <xf numFmtId="0" fontId="1" fillId="11" borderId="44" xfId="0" applyFont="1" applyFill="1" applyBorder="1" applyAlignment="1" applyProtection="1">
      <alignment horizontal="center"/>
      <protection locked="0"/>
    </xf>
    <xf numFmtId="0" fontId="1" fillId="23" borderId="4" xfId="0" applyFont="1" applyFill="1" applyBorder="1" applyAlignment="1" applyProtection="1">
      <alignment horizontal="left" vertical="center"/>
      <protection locked="0"/>
    </xf>
    <xf numFmtId="0" fontId="1" fillId="23" borderId="5" xfId="0" applyFont="1" applyFill="1" applyBorder="1" applyAlignment="1" applyProtection="1">
      <alignment horizontal="left" vertical="center"/>
      <protection locked="0"/>
    </xf>
    <xf numFmtId="0" fontId="1" fillId="23" borderId="6" xfId="0" applyFont="1" applyFill="1" applyBorder="1" applyAlignment="1" applyProtection="1">
      <alignment horizontal="left" vertical="center"/>
      <protection locked="0"/>
    </xf>
    <xf numFmtId="0" fontId="0" fillId="2" borderId="7" xfId="0" applyFill="1" applyBorder="1" applyProtection="1">
      <protection locked="0"/>
    </xf>
    <xf numFmtId="0" fontId="0" fillId="2" borderId="3" xfId="0" applyFill="1" applyBorder="1" applyProtection="1">
      <protection locked="0"/>
    </xf>
    <xf numFmtId="2" fontId="0" fillId="0" borderId="3" xfId="0" applyNumberFormat="1" applyFill="1" applyBorder="1" applyProtection="1">
      <protection locked="0"/>
    </xf>
    <xf numFmtId="0" fontId="0" fillId="12" borderId="8" xfId="0" applyFill="1" applyBorder="1" applyProtection="1">
      <protection locked="0"/>
    </xf>
    <xf numFmtId="2" fontId="0" fillId="2" borderId="3" xfId="0" applyNumberFormat="1"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0" fontId="0" fillId="12" borderId="11" xfId="0" applyFill="1" applyBorder="1" applyProtection="1">
      <protection locked="0"/>
    </xf>
    <xf numFmtId="0" fontId="1" fillId="11" borderId="67" xfId="0" applyFont="1" applyFill="1" applyBorder="1" applyAlignment="1" applyProtection="1">
      <alignment horizontal="left"/>
      <protection locked="0"/>
    </xf>
    <xf numFmtId="0" fontId="0" fillId="11" borderId="66" xfId="0" applyFont="1" applyFill="1" applyBorder="1" applyAlignment="1" applyProtection="1">
      <alignment horizontal="left"/>
      <protection locked="0"/>
    </xf>
    <xf numFmtId="0" fontId="1" fillId="11" borderId="0" xfId="0" applyFont="1" applyFill="1" applyBorder="1" applyAlignment="1" applyProtection="1">
      <alignment horizontal="left" vertical="top"/>
      <protection locked="0"/>
    </xf>
    <xf numFmtId="0" fontId="1" fillId="11" borderId="97" xfId="0" applyFont="1" applyFill="1" applyBorder="1" applyAlignment="1" applyProtection="1">
      <alignment horizontal="left"/>
      <protection locked="0"/>
    </xf>
    <xf numFmtId="169" fontId="0" fillId="0" borderId="98" xfId="0" applyNumberFormat="1" applyFill="1" applyBorder="1" applyAlignment="1" applyProtection="1">
      <alignment vertical="center"/>
      <protection locked="0"/>
    </xf>
    <xf numFmtId="170" fontId="0" fillId="0" borderId="3" xfId="1" applyNumberFormat="1" applyFont="1" applyFill="1" applyBorder="1"/>
    <xf numFmtId="0" fontId="0" fillId="0" borderId="6" xfId="0" applyFill="1" applyBorder="1"/>
    <xf numFmtId="0" fontId="0" fillId="2" borderId="21" xfId="0" applyFill="1" applyBorder="1"/>
    <xf numFmtId="0" fontId="0" fillId="2" borderId="61" xfId="0" applyFill="1" applyBorder="1" applyAlignment="1">
      <alignment wrapText="1"/>
    </xf>
    <xf numFmtId="0" fontId="0" fillId="2" borderId="62" xfId="0" applyFill="1" applyBorder="1" applyAlignment="1">
      <alignment wrapText="1"/>
    </xf>
    <xf numFmtId="0" fontId="0" fillId="2" borderId="11" xfId="0" applyFill="1" applyBorder="1"/>
    <xf numFmtId="0" fontId="0" fillId="0" borderId="8" xfId="0" applyFill="1" applyBorder="1" applyAlignment="1">
      <alignment horizontal="left" vertical="top" wrapText="1"/>
    </xf>
    <xf numFmtId="0" fontId="0" fillId="0" borderId="8" xfId="0" applyFill="1" applyBorder="1" applyAlignment="1">
      <alignment horizontal="center" vertical="center"/>
    </xf>
    <xf numFmtId="0" fontId="0" fillId="0" borderId="21" xfId="0" applyFill="1" applyBorder="1" applyAlignment="1">
      <alignment horizontal="center" vertical="center"/>
    </xf>
    <xf numFmtId="0" fontId="0" fillId="0" borderId="11" xfId="0" applyFill="1" applyBorder="1" applyAlignment="1">
      <alignment horizontal="center" vertical="center"/>
    </xf>
    <xf numFmtId="0" fontId="0" fillId="4" borderId="0" xfId="0" applyFont="1" applyFill="1" applyBorder="1" applyAlignment="1">
      <alignment horizontal="left" vertical="top" wrapText="1"/>
    </xf>
    <xf numFmtId="0" fontId="1" fillId="4" borderId="0" xfId="0" applyFont="1" applyFill="1" applyBorder="1" applyAlignment="1">
      <alignment horizontal="left"/>
    </xf>
    <xf numFmtId="0" fontId="0" fillId="11" borderId="0" xfId="0" applyFill="1" applyBorder="1" applyAlignment="1" applyProtection="1">
      <alignment horizontal="left" vertical="top"/>
      <protection locked="0"/>
    </xf>
    <xf numFmtId="0" fontId="1" fillId="4" borderId="0" xfId="0" applyFont="1" applyFill="1" applyBorder="1" applyAlignment="1">
      <alignment horizontal="left" vertical="top"/>
    </xf>
    <xf numFmtId="0" fontId="18" fillId="0" borderId="138" xfId="0" applyFont="1" applyBorder="1" applyAlignment="1">
      <alignment vertical="top" wrapText="1" readingOrder="1"/>
    </xf>
    <xf numFmtId="0" fontId="18" fillId="0" borderId="3" xfId="0" applyFont="1" applyBorder="1" applyAlignment="1">
      <alignment vertical="top" wrapText="1" readingOrder="1"/>
    </xf>
    <xf numFmtId="0" fontId="1" fillId="9" borderId="13" xfId="0" applyFont="1" applyFill="1" applyBorder="1" applyAlignment="1">
      <alignment wrapText="1"/>
    </xf>
    <xf numFmtId="0" fontId="1" fillId="6" borderId="52" xfId="0" applyFont="1" applyFill="1" applyBorder="1" applyAlignment="1">
      <alignment horizontal="center" vertical="center" wrapText="1"/>
    </xf>
    <xf numFmtId="0" fontId="1" fillId="6" borderId="60" xfId="0" applyFont="1" applyFill="1" applyBorder="1" applyAlignment="1">
      <alignment horizontal="center" vertical="center" wrapText="1"/>
    </xf>
    <xf numFmtId="166" fontId="0" fillId="0" borderId="3" xfId="1" applyNumberFormat="1" applyFont="1" applyFill="1" applyBorder="1"/>
    <xf numFmtId="180" fontId="0" fillId="2" borderId="3" xfId="1" applyNumberFormat="1" applyFont="1" applyFill="1" applyBorder="1" applyAlignment="1">
      <alignment wrapText="1"/>
    </xf>
    <xf numFmtId="180" fontId="0" fillId="0" borderId="3" xfId="1" applyNumberFormat="1" applyFont="1" applyBorder="1"/>
    <xf numFmtId="180" fontId="0" fillId="0" borderId="10" xfId="1" applyNumberFormat="1" applyFont="1" applyBorder="1"/>
    <xf numFmtId="0" fontId="0" fillId="0" borderId="7" xfId="0" applyFill="1" applyBorder="1"/>
    <xf numFmtId="0" fontId="0" fillId="0" borderId="9" xfId="0" applyFill="1" applyBorder="1"/>
    <xf numFmtId="170" fontId="0" fillId="0" borderId="82" xfId="1" applyNumberFormat="1" applyFont="1" applyFill="1" applyBorder="1"/>
    <xf numFmtId="170" fontId="0" fillId="0" borderId="10" xfId="1" applyNumberFormat="1" applyFont="1" applyFill="1" applyBorder="1"/>
    <xf numFmtId="0" fontId="0" fillId="0" borderId="3" xfId="0" applyFill="1" applyBorder="1" applyAlignment="1">
      <alignment horizontal="left" vertical="top" wrapText="1"/>
    </xf>
    <xf numFmtId="0" fontId="18" fillId="0" borderId="138" xfId="0" applyFont="1" applyBorder="1" applyAlignment="1">
      <alignment vertical="top" wrapText="1" readingOrder="1"/>
    </xf>
    <xf numFmtId="0" fontId="18" fillId="0" borderId="3" xfId="0" applyFont="1" applyBorder="1" applyAlignment="1">
      <alignment vertical="top" wrapText="1" readingOrder="1"/>
    </xf>
    <xf numFmtId="0" fontId="18" fillId="0" borderId="138" xfId="0" applyFont="1" applyBorder="1" applyAlignment="1">
      <alignment vertical="top" wrapText="1" readingOrder="1"/>
    </xf>
    <xf numFmtId="0" fontId="20" fillId="0" borderId="138" xfId="0" applyFont="1" applyFill="1" applyBorder="1" applyAlignment="1">
      <alignment vertical="top" wrapText="1" readingOrder="1"/>
    </xf>
    <xf numFmtId="0" fontId="0" fillId="0" borderId="25" xfId="0" applyFill="1" applyBorder="1" applyAlignment="1">
      <alignment horizontal="left"/>
    </xf>
    <xf numFmtId="0" fontId="0" fillId="0" borderId="55" xfId="0" applyFont="1" applyFill="1" applyBorder="1" applyAlignment="1">
      <alignment horizontal="left" vertical="top" wrapText="1"/>
    </xf>
    <xf numFmtId="0" fontId="0" fillId="0" borderId="3" xfId="0" applyFont="1" applyBorder="1" applyAlignment="1">
      <alignment horizontal="left" vertical="top" wrapText="1"/>
    </xf>
    <xf numFmtId="168" fontId="0" fillId="0" borderId="3" xfId="2" applyNumberFormat="1" applyFont="1" applyBorder="1" applyAlignment="1">
      <alignment horizontal="left" vertical="top" wrapText="1"/>
    </xf>
    <xf numFmtId="0" fontId="0" fillId="0" borderId="8" xfId="0" applyFill="1" applyBorder="1" applyAlignment="1">
      <alignment horizontal="center" vertical="center"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pplyProtection="1">
      <alignment horizontal="right" vertical="center"/>
      <protection locked="0"/>
    </xf>
    <xf numFmtId="0" fontId="10" fillId="25" borderId="16" xfId="0" applyFont="1" applyFill="1" applyBorder="1" applyAlignment="1" applyProtection="1">
      <alignment horizontal="right" vertical="center"/>
      <protection locked="0"/>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pplyProtection="1">
      <alignment horizontal="left" vertical="top" wrapText="1"/>
      <protection locked="0"/>
    </xf>
    <xf numFmtId="0" fontId="0" fillId="11" borderId="15" xfId="0" applyFill="1" applyBorder="1" applyAlignment="1" applyProtection="1">
      <alignment horizontal="left" vertical="top" wrapText="1"/>
      <protection locked="0"/>
    </xf>
    <xf numFmtId="0" fontId="0" fillId="11" borderId="66" xfId="0" applyFill="1" applyBorder="1" applyAlignment="1" applyProtection="1">
      <alignment horizontal="left" vertical="top"/>
      <protection locked="0"/>
    </xf>
    <xf numFmtId="0" fontId="0" fillId="11" borderId="0" xfId="0" applyFill="1" applyBorder="1" applyAlignment="1" applyProtection="1">
      <alignment horizontal="left" vertical="top"/>
      <protection locked="0"/>
    </xf>
    <xf numFmtId="0" fontId="0" fillId="2" borderId="12" xfId="0" applyNumberFormat="1" applyFill="1" applyBorder="1" applyAlignment="1" applyProtection="1">
      <alignment horizontal="left" vertical="top" wrapText="1"/>
      <protection locked="0"/>
    </xf>
    <xf numFmtId="0" fontId="0" fillId="2" borderId="13" xfId="0" applyNumberFormat="1" applyFill="1" applyBorder="1" applyAlignment="1" applyProtection="1">
      <alignment horizontal="left" vertical="top" wrapText="1"/>
      <protection locked="0"/>
    </xf>
    <xf numFmtId="0" fontId="0" fillId="2" borderId="14" xfId="0" applyNumberFormat="1" applyFill="1" applyBorder="1" applyAlignment="1" applyProtection="1">
      <alignment horizontal="left" vertical="top" wrapText="1"/>
      <protection locked="0"/>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8" fillId="0" borderId="138" xfId="0" applyFont="1" applyBorder="1" applyAlignment="1">
      <alignment vertical="top" wrapText="1" readingOrder="1"/>
    </xf>
    <xf numFmtId="0" fontId="0" fillId="0" borderId="138" xfId="0" applyBorder="1" applyAlignment="1">
      <alignment vertical="top" wrapText="1" readingOrder="1"/>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8" xfId="0" applyBorder="1" applyAlignment="1">
      <alignment horizontal="left" vertical="top" wrapText="1"/>
    </xf>
    <xf numFmtId="0" fontId="0" fillId="0" borderId="61" xfId="0" applyBorder="1" applyAlignment="1">
      <alignment horizontal="left" vertical="top" wrapText="1"/>
    </xf>
    <xf numFmtId="0" fontId="0" fillId="0" borderId="3" xfId="0" applyFill="1" applyBorder="1" applyAlignment="1">
      <alignment horizontal="left" vertical="top"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18" fillId="0" borderId="3" xfId="0" applyFont="1" applyBorder="1" applyAlignment="1">
      <alignment vertical="top" wrapText="1" readingOrder="1"/>
    </xf>
    <xf numFmtId="0" fontId="0" fillId="0" borderId="3" xfId="0" applyBorder="1" applyAlignment="1">
      <alignment vertical="top" wrapText="1" readingOrder="1"/>
    </xf>
    <xf numFmtId="0" fontId="0" fillId="0" borderId="3" xfId="0" applyFont="1" applyBorder="1" applyAlignment="1">
      <alignment horizontal="left" vertical="top" wrapText="1"/>
    </xf>
    <xf numFmtId="0" fontId="1" fillId="0" borderId="10" xfId="0" applyFont="1" applyBorder="1" applyAlignment="1">
      <alignment wrapText="1"/>
    </xf>
    <xf numFmtId="0" fontId="0" fillId="0" borderId="3" xfId="0" applyBorder="1" applyAlignment="1">
      <alignment horizontal="left" vertical="top" wrapText="1"/>
    </xf>
    <xf numFmtId="0" fontId="0" fillId="0" borderId="10" xfId="0" applyBorder="1" applyAlignment="1">
      <alignment wrapText="1"/>
    </xf>
    <xf numFmtId="0" fontId="1" fillId="9" borderId="5" xfId="0" applyFont="1" applyFill="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8" fillId="0" borderId="139" xfId="0" applyFont="1" applyBorder="1" applyAlignment="1">
      <alignment horizontal="left" vertical="top" wrapText="1" readingOrder="1"/>
    </xf>
    <xf numFmtId="0" fontId="0" fillId="0" borderId="141" xfId="0" applyBorder="1" applyAlignment="1">
      <alignment horizontal="left" vertical="top" wrapText="1" readingOrder="1"/>
    </xf>
    <xf numFmtId="0" fontId="0" fillId="0" borderId="140" xfId="0" applyBorder="1" applyAlignment="1">
      <alignment horizontal="left" vertical="top" wrapText="1" readingOrder="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21" fillId="0" borderId="3" xfId="0" applyFont="1" applyFill="1" applyBorder="1" applyAlignment="1">
      <alignment wrapText="1"/>
    </xf>
    <xf numFmtId="0" fontId="21" fillId="0" borderId="8" xfId="0" applyFont="1"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cellXfs>
  <cellStyles count="47">
    <cellStyle name="20% - Accent1" xfId="10" builtinId="30" customBuiltin="1"/>
    <cellStyle name="20% - Accent2" xfId="14" builtinId="34" customBuiltin="1"/>
    <cellStyle name="20% - Accent3" xfId="18" builtinId="38" customBuiltin="1"/>
    <cellStyle name="20% - Accent4" xfId="22" builtinId="42" customBuiltin="1"/>
    <cellStyle name="20% - Accent5" xfId="26" builtinId="46" customBuiltin="1"/>
    <cellStyle name="20% - Accent6" xfId="30"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27" builtinId="47" customBuiltin="1"/>
    <cellStyle name="40% - Accent6" xfId="31" builtinId="51" customBuiltin="1"/>
    <cellStyle name="60% - Accent1" xfId="12" builtinId="32" customBuiltin="1"/>
    <cellStyle name="60% - Accent2" xfId="16" builtinId="36" customBuiltin="1"/>
    <cellStyle name="60% - Accent3" xfId="20" builtinId="40" customBuiltin="1"/>
    <cellStyle name="60% - Accent4" xfId="24" builtinId="44" customBuiltin="1"/>
    <cellStyle name="60% - Accent5" xfId="28" builtinId="48" customBuiltin="1"/>
    <cellStyle name="60% - Accent6" xfId="32" builtinId="52" customBuiltin="1"/>
    <cellStyle name="Accent1" xfId="9" builtinId="29" customBuiltin="1"/>
    <cellStyle name="Accent2" xfId="13" builtinId="33" customBuiltin="1"/>
    <cellStyle name="Accent3" xfId="17" builtinId="37" customBuiltin="1"/>
    <cellStyle name="Accent4" xfId="21" builtinId="41" customBuiltin="1"/>
    <cellStyle name="Accent5" xfId="25" builtinId="45" customBuiltin="1"/>
    <cellStyle name="Accent6" xfId="29" builtinId="49" customBuiltin="1"/>
    <cellStyle name="Bad" xfId="6" builtinId="27" customBuiltin="1"/>
    <cellStyle name="Calculation 2" xfId="35" xr:uid="{41A8E806-096E-4D3D-B1C4-1AEE538F529C}"/>
    <cellStyle name="Calculation 3" xfId="34" xr:uid="{554F5C44-CE58-405D-8141-8C95D24730E2}"/>
    <cellStyle name="Check Cell" xfId="8" builtinId="23" customBuiltin="1"/>
    <cellStyle name="Comma" xfId="1" builtinId="3"/>
    <cellStyle name="Comma 2" xfId="36" xr:uid="{831B222F-99DA-47A9-A3C9-F08BF312C364}"/>
    <cellStyle name="Currency" xfId="2" builtinId="4"/>
    <cellStyle name="Explanatory Text 2" xfId="37" xr:uid="{F78FA1E5-A727-4BF5-83F1-B34BB648270D}"/>
    <cellStyle name="Followed Hyperlink 2" xfId="38" xr:uid="{16F499DD-84B3-4570-AFB9-EC237B8B1BC9}"/>
    <cellStyle name="Good" xfId="5" builtinId="26" customBuiltin="1"/>
    <cellStyle name="Hyperlink" xfId="3" builtinId="8"/>
    <cellStyle name="Hyperlink 2" xfId="39" xr:uid="{92C45A81-8D3D-4444-BB17-F946A61C5828}"/>
    <cellStyle name="Input 2" xfId="40" xr:uid="{15DF05B9-02D8-438A-911C-3981647A8BEC}"/>
    <cellStyle name="Input data" xfId="41" xr:uid="{B198F65C-2A81-496A-9F3E-1BDE0B4DCF0B}"/>
    <cellStyle name="Linked Cell 2" xfId="42" xr:uid="{2D5AF23F-6710-43FC-ABD5-8C3C0C428C05}"/>
    <cellStyle name="Neutral" xfId="7" builtinId="28" customBuiltin="1"/>
    <cellStyle name="Normal" xfId="0" builtinId="0"/>
    <cellStyle name="Normal 2" xfId="33" xr:uid="{F4788100-37FC-4237-9432-ACA724BF0A0E}"/>
    <cellStyle name="Note 2" xfId="43" xr:uid="{1F5FE6F7-B5B3-41B3-AFDF-4255C8E52A34}"/>
    <cellStyle name="Output 2" xfId="44" xr:uid="{9CB8DB75-7EB5-4F89-A261-5E351E30601E}"/>
    <cellStyle name="Selection" xfId="45" xr:uid="{817C65E8-BA5A-4127-B456-1E75511439E9}"/>
    <cellStyle name="Title" xfId="4" builtinId="15" customBuiltin="1"/>
    <cellStyle name="Warning Text 2" xfId="46" xr:uid="{62EDA761-48F6-4059-87A4-7C5BD72F0F2D}"/>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44</xdr:row>
      <xdr:rowOff>79376</xdr:rowOff>
    </xdr:from>
    <xdr:to>
      <xdr:col>4</xdr:col>
      <xdr:colOff>984252</xdr:colOff>
      <xdr:row>44</xdr:row>
      <xdr:rowOff>4950863</xdr:rowOff>
    </xdr:to>
    <xdr:pic>
      <xdr:nvPicPr>
        <xdr:cNvPr id="3" name="Picture 2">
          <a:extLst>
            <a:ext uri="{FF2B5EF4-FFF2-40B4-BE49-F238E27FC236}">
              <a16:creationId xmlns:a16="http://schemas.microsoft.com/office/drawing/2014/main" id="{70720213-CA0B-4DBE-97C3-7716D19893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2314" y="18208626"/>
          <a:ext cx="8310563" cy="4871487"/>
        </a:xfrm>
        <a:prstGeom prst="rect">
          <a:avLst/>
        </a:prstGeom>
      </xdr:spPr>
    </xdr:pic>
    <xdr:clientData/>
  </xdr:twoCellAnchor>
  <xdr:twoCellAnchor editAs="oneCell">
    <xdr:from>
      <xdr:col>1</xdr:col>
      <xdr:colOff>2381249</xdr:colOff>
      <xdr:row>40</xdr:row>
      <xdr:rowOff>47625</xdr:rowOff>
    </xdr:from>
    <xdr:to>
      <xdr:col>2</xdr:col>
      <xdr:colOff>2190749</xdr:colOff>
      <xdr:row>40</xdr:row>
      <xdr:rowOff>1840518</xdr:rowOff>
    </xdr:to>
    <xdr:pic>
      <xdr:nvPicPr>
        <xdr:cNvPr id="4" name="Picture 3">
          <a:extLst>
            <a:ext uri="{FF2B5EF4-FFF2-40B4-BE49-F238E27FC236}">
              <a16:creationId xmlns:a16="http://schemas.microsoft.com/office/drawing/2014/main" id="{83EAB8CF-5EDC-4B48-826C-8A3F349264F5}"/>
            </a:ext>
          </a:extLst>
        </xdr:cNvPr>
        <xdr:cNvPicPr>
          <a:picLocks noChangeAspect="1"/>
        </xdr:cNvPicPr>
      </xdr:nvPicPr>
      <xdr:blipFill>
        <a:blip xmlns:r="http://schemas.openxmlformats.org/officeDocument/2006/relationships" r:embed="rId2"/>
        <a:stretch>
          <a:fillRect/>
        </a:stretch>
      </xdr:blipFill>
      <xdr:spPr>
        <a:xfrm>
          <a:off x="2913062" y="14557375"/>
          <a:ext cx="3127375" cy="17928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andrews.ac.uk/media/estates/documents/SD%20POLICY%20&amp;%20STRATEGY%202012-2022..pdf" TargetMode="External"/><Relationship Id="rId2" Type="http://schemas.openxmlformats.org/officeDocument/2006/relationships/hyperlink" Target="http://www.st-andrews.ac.uk/about/governance/university-strategy/" TargetMode="External"/><Relationship Id="rId1" Type="http://schemas.openxmlformats.org/officeDocument/2006/relationships/hyperlink" Target="http://www.st-andrews.ac.uk/about/governance/university-strategy/"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3"/>
  <sheetViews>
    <sheetView tabSelected="1" zoomScale="85" zoomScaleNormal="85" workbookViewId="0">
      <selection activeCell="B5" sqref="B5"/>
    </sheetView>
  </sheetViews>
  <sheetFormatPr defaultColWidth="9.140625" defaultRowHeight="15" x14ac:dyDescent="0.25"/>
  <cols>
    <col min="1" max="1" width="8" style="81" customWidth="1"/>
    <col min="2" max="2" width="49.7109375" style="81" customWidth="1"/>
    <col min="3" max="3" width="35.140625" style="81" customWidth="1"/>
    <col min="4" max="4" width="27.85546875" style="81" customWidth="1"/>
    <col min="5" max="5" width="22.140625" style="81" customWidth="1"/>
    <col min="6" max="6" width="40.85546875" style="81" customWidth="1"/>
    <col min="7" max="7" width="42.28515625" style="81" customWidth="1"/>
    <col min="8" max="8" width="14.42578125" style="81" customWidth="1"/>
    <col min="9" max="9" width="61.7109375" style="81" customWidth="1"/>
    <col min="10" max="10" width="41.28515625" style="81" customWidth="1"/>
    <col min="11" max="11" width="16.85546875" style="81" customWidth="1"/>
    <col min="12" max="12" width="36.28515625" style="81" customWidth="1"/>
    <col min="13" max="13" width="21.140625" style="81" customWidth="1"/>
    <col min="14" max="14" width="19" style="81" customWidth="1"/>
    <col min="15" max="16384" width="9.140625" style="81"/>
  </cols>
  <sheetData>
    <row r="1" spans="1:15" ht="33.75" customHeight="1" x14ac:dyDescent="0.25">
      <c r="A1" s="521" t="s">
        <v>0</v>
      </c>
      <c r="B1" s="522"/>
      <c r="C1" s="522"/>
      <c r="D1" s="522"/>
      <c r="E1" s="522"/>
      <c r="F1" s="522"/>
      <c r="G1" s="522"/>
      <c r="H1" s="522"/>
      <c r="I1" s="522"/>
      <c r="J1" s="379"/>
      <c r="K1" s="379"/>
      <c r="L1" s="379"/>
      <c r="M1" s="380"/>
      <c r="N1" s="140"/>
      <c r="O1" s="140"/>
    </row>
    <row r="2" spans="1:15" ht="30" customHeight="1" x14ac:dyDescent="0.25">
      <c r="A2" s="390" t="s">
        <v>1</v>
      </c>
      <c r="B2" s="391" t="s">
        <v>2</v>
      </c>
      <c r="C2" s="391"/>
      <c r="D2" s="391"/>
      <c r="E2" s="391"/>
      <c r="F2" s="391"/>
      <c r="G2" s="391"/>
      <c r="H2" s="391"/>
      <c r="I2" s="391"/>
      <c r="J2" s="111"/>
      <c r="K2" s="111"/>
      <c r="L2" s="111"/>
      <c r="M2" s="381"/>
      <c r="N2" s="140"/>
      <c r="O2" s="140"/>
    </row>
    <row r="3" spans="1:15" ht="31.7" customHeight="1" x14ac:dyDescent="0.25">
      <c r="A3" s="392" t="s">
        <v>3</v>
      </c>
      <c r="B3" s="393" t="s">
        <v>4</v>
      </c>
      <c r="C3" s="394"/>
      <c r="D3" s="395"/>
      <c r="E3" s="395"/>
      <c r="F3" s="395"/>
      <c r="G3" s="395"/>
      <c r="H3" s="395"/>
      <c r="I3" s="395"/>
      <c r="J3" s="82"/>
      <c r="K3" s="82"/>
      <c r="L3" s="82"/>
      <c r="M3" s="241"/>
      <c r="N3" s="140"/>
    </row>
    <row r="4" spans="1:15" ht="20.25" customHeight="1" thickBot="1" x14ac:dyDescent="0.3">
      <c r="A4" s="396"/>
      <c r="B4" s="397" t="s">
        <v>5</v>
      </c>
      <c r="C4" s="398"/>
      <c r="D4" s="395"/>
      <c r="E4" s="395"/>
      <c r="F4" s="395"/>
      <c r="G4" s="395"/>
      <c r="H4" s="395"/>
      <c r="I4" s="395"/>
      <c r="J4" s="82"/>
      <c r="K4" s="82"/>
      <c r="L4" s="82"/>
      <c r="M4" s="241"/>
      <c r="N4" s="140"/>
    </row>
    <row r="5" spans="1:15" ht="24" customHeight="1" thickBot="1" x14ac:dyDescent="0.3">
      <c r="A5" s="399"/>
      <c r="B5" s="400" t="s">
        <v>6</v>
      </c>
      <c r="C5" s="401"/>
      <c r="D5" s="395"/>
      <c r="E5" s="395"/>
      <c r="F5" s="395"/>
      <c r="G5" s="395"/>
      <c r="H5" s="395"/>
      <c r="I5" s="395"/>
      <c r="J5" s="82"/>
      <c r="K5" s="82"/>
      <c r="L5" s="82"/>
      <c r="M5" s="241"/>
      <c r="N5" s="140"/>
    </row>
    <row r="6" spans="1:15" ht="27.95" customHeight="1" x14ac:dyDescent="0.25">
      <c r="A6" s="402" t="s">
        <v>7</v>
      </c>
      <c r="B6" s="403" t="s">
        <v>8</v>
      </c>
      <c r="C6" s="404"/>
      <c r="D6" s="395"/>
      <c r="E6" s="395"/>
      <c r="F6" s="395"/>
      <c r="G6" s="395"/>
      <c r="H6" s="395"/>
      <c r="I6" s="395"/>
      <c r="J6" s="82"/>
      <c r="K6" s="82"/>
      <c r="L6" s="82"/>
      <c r="M6" s="241"/>
      <c r="N6" s="140"/>
    </row>
    <row r="7" spans="1:15" ht="18" customHeight="1" thickBot="1" x14ac:dyDescent="0.3">
      <c r="A7" s="402"/>
      <c r="B7" s="397" t="s">
        <v>9</v>
      </c>
      <c r="C7" s="404"/>
      <c r="D7" s="395"/>
      <c r="E7" s="395"/>
      <c r="F7" s="395"/>
      <c r="G7" s="395"/>
      <c r="H7" s="395"/>
      <c r="I7" s="395"/>
      <c r="J7" s="82"/>
      <c r="K7" s="82"/>
      <c r="L7" s="82"/>
      <c r="M7" s="241"/>
      <c r="N7" s="140"/>
    </row>
    <row r="8" spans="1:15" ht="24" customHeight="1" thickBot="1" x14ac:dyDescent="0.3">
      <c r="A8" s="399"/>
      <c r="B8" s="405" t="s">
        <v>10</v>
      </c>
      <c r="C8" s="406"/>
      <c r="D8" s="395"/>
      <c r="E8" s="395"/>
      <c r="F8" s="395"/>
      <c r="G8" s="395"/>
      <c r="H8" s="395"/>
      <c r="I8" s="395"/>
      <c r="J8" s="82"/>
      <c r="K8" s="82"/>
      <c r="L8" s="82"/>
      <c r="M8" s="241"/>
      <c r="N8" s="140"/>
    </row>
    <row r="9" spans="1:15" ht="28.5" customHeight="1" thickBot="1" x14ac:dyDescent="0.3">
      <c r="A9" s="402" t="s">
        <v>11</v>
      </c>
      <c r="B9" s="393" t="s">
        <v>12</v>
      </c>
      <c r="C9" s="404"/>
      <c r="D9" s="395"/>
      <c r="E9" s="395"/>
      <c r="F9" s="395"/>
      <c r="G9" s="395"/>
      <c r="H9" s="395"/>
      <c r="I9" s="395"/>
      <c r="J9" s="82"/>
      <c r="K9" s="82"/>
      <c r="L9" s="82"/>
      <c r="M9" s="241"/>
      <c r="N9" s="140"/>
    </row>
    <row r="10" spans="1:15" ht="24" customHeight="1" thickBot="1" x14ac:dyDescent="0.3">
      <c r="A10" s="399"/>
      <c r="B10" s="407">
        <v>2641</v>
      </c>
      <c r="C10" s="406"/>
      <c r="D10" s="395"/>
      <c r="E10" s="395"/>
      <c r="F10" s="395"/>
      <c r="G10" s="395"/>
      <c r="H10" s="395"/>
      <c r="I10" s="395"/>
      <c r="J10" s="82"/>
      <c r="K10" s="82"/>
      <c r="L10" s="82"/>
      <c r="M10" s="241"/>
      <c r="N10" s="140"/>
    </row>
    <row r="11" spans="1:15" ht="28.5" customHeight="1" x14ac:dyDescent="0.25">
      <c r="A11" s="402" t="s">
        <v>13</v>
      </c>
      <c r="B11" s="393" t="s">
        <v>14</v>
      </c>
      <c r="C11" s="404"/>
      <c r="D11" s="395"/>
      <c r="E11" s="395"/>
      <c r="F11" s="395"/>
      <c r="G11" s="395"/>
      <c r="H11" s="395"/>
      <c r="I11" s="395"/>
      <c r="J11" s="82"/>
      <c r="K11" s="82"/>
      <c r="L11" s="82"/>
      <c r="M11" s="241"/>
      <c r="N11" s="140"/>
    </row>
    <row r="12" spans="1:15" ht="35.25" customHeight="1" thickBot="1" x14ac:dyDescent="0.3">
      <c r="A12" s="408"/>
      <c r="B12" s="527" t="s">
        <v>15</v>
      </c>
      <c r="C12" s="528"/>
      <c r="D12" s="528"/>
      <c r="E12" s="528"/>
      <c r="F12" s="395"/>
      <c r="G12" s="395"/>
      <c r="H12" s="395"/>
      <c r="I12" s="395"/>
      <c r="J12" s="82"/>
      <c r="K12" s="82"/>
      <c r="L12" s="82"/>
      <c r="M12" s="241"/>
      <c r="N12" s="140"/>
    </row>
    <row r="13" spans="1:15" ht="18.95" customHeight="1" x14ac:dyDescent="0.25">
      <c r="A13" s="408"/>
      <c r="B13" s="409" t="s">
        <v>16</v>
      </c>
      <c r="C13" s="410" t="s">
        <v>17</v>
      </c>
      <c r="D13" s="410" t="s">
        <v>18</v>
      </c>
      <c r="E13" s="411" t="s">
        <v>19</v>
      </c>
      <c r="F13" s="395"/>
      <c r="G13" s="395"/>
      <c r="H13" s="395"/>
      <c r="I13" s="395"/>
      <c r="J13" s="82"/>
      <c r="K13" s="82"/>
      <c r="L13" s="82"/>
      <c r="M13" s="241"/>
      <c r="N13" s="140"/>
    </row>
    <row r="14" spans="1:15" ht="14.25" customHeight="1" x14ac:dyDescent="0.25">
      <c r="A14" s="408"/>
      <c r="B14" s="412" t="s">
        <v>20</v>
      </c>
      <c r="C14" s="413" t="str">
        <f>VLOOKUP($B14,ListsReq!$BB$3:$BC$14,2,FALSE)</f>
        <v>m2</v>
      </c>
      <c r="D14" s="414">
        <v>264605</v>
      </c>
      <c r="E14" s="415" t="s">
        <v>21</v>
      </c>
      <c r="F14" s="395"/>
      <c r="G14" s="395"/>
      <c r="H14" s="395"/>
      <c r="I14" s="395"/>
      <c r="J14" s="82"/>
      <c r="K14" s="82"/>
      <c r="L14" s="82"/>
      <c r="M14" s="241"/>
      <c r="N14" s="140"/>
    </row>
    <row r="15" spans="1:15" ht="14.25" customHeight="1" x14ac:dyDescent="0.25">
      <c r="A15" s="408"/>
      <c r="B15" s="412" t="s">
        <v>22</v>
      </c>
      <c r="C15" s="413" t="str">
        <f>VLOOKUP($B15,ListsReq!$BB$3:$BC$14,2,FALSE)</f>
        <v>number FTS</v>
      </c>
      <c r="D15" s="414">
        <v>9227</v>
      </c>
      <c r="E15" s="415"/>
      <c r="F15" s="395"/>
      <c r="G15" s="395"/>
      <c r="H15" s="395"/>
      <c r="I15" s="395"/>
      <c r="J15" s="82"/>
      <c r="K15" s="82"/>
      <c r="L15" s="82"/>
      <c r="M15" s="241"/>
      <c r="N15" s="140"/>
    </row>
    <row r="16" spans="1:15" ht="14.25" customHeight="1" x14ac:dyDescent="0.25">
      <c r="A16" s="408"/>
      <c r="B16" s="412"/>
      <c r="C16" s="413"/>
      <c r="D16" s="416"/>
      <c r="E16" s="415"/>
      <c r="F16" s="395"/>
      <c r="G16" s="395"/>
      <c r="H16" s="395"/>
      <c r="I16" s="395"/>
      <c r="J16" s="82"/>
      <c r="K16" s="82"/>
      <c r="L16" s="82"/>
      <c r="M16" s="241"/>
      <c r="N16" s="140"/>
    </row>
    <row r="17" spans="1:14" ht="14.25" hidden="1" customHeight="1" x14ac:dyDescent="0.25">
      <c r="A17" s="408"/>
      <c r="B17" s="412"/>
      <c r="C17" s="413" t="e">
        <f>VLOOKUP($B17,ListsReq!$BB$3:$BC$14,2,FALSE)</f>
        <v>#N/A</v>
      </c>
      <c r="D17" s="416"/>
      <c r="E17" s="415"/>
      <c r="F17" s="395"/>
      <c r="G17" s="395"/>
      <c r="H17" s="395"/>
      <c r="I17" s="395"/>
      <c r="J17" s="82"/>
      <c r="K17" s="82"/>
      <c r="L17" s="82"/>
      <c r="M17" s="241"/>
      <c r="N17" s="140"/>
    </row>
    <row r="18" spans="1:14" ht="14.25" hidden="1" customHeight="1" x14ac:dyDescent="0.25">
      <c r="A18" s="408"/>
      <c r="B18" s="412"/>
      <c r="C18" s="413" t="e">
        <f>VLOOKUP($B18,ListsReq!$BB$3:$BC$14,2,FALSE)</f>
        <v>#N/A</v>
      </c>
      <c r="D18" s="416"/>
      <c r="E18" s="415"/>
      <c r="F18" s="395"/>
      <c r="G18" s="395"/>
      <c r="H18" s="395"/>
      <c r="I18" s="395"/>
      <c r="J18" s="82"/>
      <c r="K18" s="82"/>
      <c r="L18" s="82"/>
      <c r="M18" s="241"/>
      <c r="N18" s="140"/>
    </row>
    <row r="19" spans="1:14" ht="14.25" hidden="1" customHeight="1" x14ac:dyDescent="0.25">
      <c r="A19" s="408"/>
      <c r="B19" s="412"/>
      <c r="C19" s="413" t="e">
        <f>VLOOKUP($B19,ListsReq!$BB$3:$BC$14,2,FALSE)</f>
        <v>#N/A</v>
      </c>
      <c r="D19" s="416"/>
      <c r="E19" s="415"/>
      <c r="F19" s="395"/>
      <c r="G19" s="395"/>
      <c r="H19" s="395"/>
      <c r="I19" s="395"/>
      <c r="J19" s="82"/>
      <c r="K19" s="82"/>
      <c r="L19" s="82"/>
      <c r="M19" s="241"/>
      <c r="N19" s="140"/>
    </row>
    <row r="20" spans="1:14" ht="14.25" hidden="1" customHeight="1" x14ac:dyDescent="0.25">
      <c r="A20" s="408"/>
      <c r="B20" s="412"/>
      <c r="C20" s="413" t="e">
        <f>VLOOKUP($B20,ListsReq!$BB$3:$BC$14,2,FALSE)</f>
        <v>#N/A</v>
      </c>
      <c r="D20" s="416"/>
      <c r="E20" s="415"/>
      <c r="F20" s="395"/>
      <c r="G20" s="395"/>
      <c r="H20" s="395"/>
      <c r="I20" s="395"/>
      <c r="J20" s="82"/>
      <c r="K20" s="82"/>
      <c r="L20" s="82"/>
      <c r="M20" s="241"/>
      <c r="N20" s="140"/>
    </row>
    <row r="21" spans="1:14" ht="14.25" hidden="1" customHeight="1" x14ac:dyDescent="0.25">
      <c r="A21" s="408"/>
      <c r="B21" s="412"/>
      <c r="C21" s="413" t="e">
        <f>VLOOKUP($B21,ListsReq!$BB$3:$BC$14,2,FALSE)</f>
        <v>#N/A</v>
      </c>
      <c r="D21" s="416"/>
      <c r="E21" s="415"/>
      <c r="F21" s="395"/>
      <c r="G21" s="395"/>
      <c r="H21" s="395"/>
      <c r="I21" s="395"/>
      <c r="J21" s="82"/>
      <c r="K21" s="82"/>
      <c r="L21" s="82"/>
      <c r="M21" s="241"/>
      <c r="N21" s="140"/>
    </row>
    <row r="22" spans="1:14" ht="14.25" hidden="1" customHeight="1" x14ac:dyDescent="0.25">
      <c r="A22" s="408"/>
      <c r="B22" s="412"/>
      <c r="C22" s="413" t="e">
        <f>VLOOKUP($B22,ListsReq!$BB$3:$BC$14,2,FALSE)</f>
        <v>#N/A</v>
      </c>
      <c r="D22" s="416"/>
      <c r="E22" s="415"/>
      <c r="F22" s="395"/>
      <c r="G22" s="395"/>
      <c r="H22" s="395"/>
      <c r="I22" s="395"/>
      <c r="J22" s="82"/>
      <c r="K22" s="82"/>
      <c r="L22" s="82"/>
      <c r="M22" s="241"/>
      <c r="N22" s="140"/>
    </row>
    <row r="23" spans="1:14" ht="14.25" customHeight="1" thickBot="1" x14ac:dyDescent="0.3">
      <c r="A23" s="408"/>
      <c r="B23" s="417" t="s">
        <v>23</v>
      </c>
      <c r="C23" s="418"/>
      <c r="D23" s="418"/>
      <c r="E23" s="419"/>
      <c r="F23" s="395"/>
      <c r="G23" s="395"/>
      <c r="H23" s="395"/>
      <c r="I23" s="395"/>
      <c r="J23" s="82"/>
      <c r="K23" s="82"/>
      <c r="L23" s="82"/>
      <c r="M23" s="241"/>
      <c r="N23" s="140"/>
    </row>
    <row r="24" spans="1:14" ht="27" customHeight="1" x14ac:dyDescent="0.25">
      <c r="A24" s="402" t="s">
        <v>24</v>
      </c>
      <c r="B24" s="420" t="s">
        <v>25</v>
      </c>
      <c r="C24" s="394"/>
      <c r="D24" s="395"/>
      <c r="E24" s="395"/>
      <c r="F24" s="395"/>
      <c r="G24" s="395"/>
      <c r="H24" s="395"/>
      <c r="I24" s="395"/>
      <c r="J24" s="82"/>
      <c r="K24" s="82"/>
      <c r="L24" s="82"/>
      <c r="M24" s="241"/>
      <c r="N24" s="140"/>
    </row>
    <row r="25" spans="1:14" ht="16.5" customHeight="1" x14ac:dyDescent="0.25">
      <c r="A25" s="402"/>
      <c r="B25" s="421" t="s">
        <v>26</v>
      </c>
      <c r="C25" s="395"/>
      <c r="D25" s="395"/>
      <c r="E25" s="395"/>
      <c r="F25" s="395"/>
      <c r="G25" s="395"/>
      <c r="H25" s="395"/>
      <c r="I25" s="395"/>
      <c r="J25" s="82"/>
      <c r="K25" s="82"/>
      <c r="L25" s="82"/>
      <c r="M25" s="241"/>
      <c r="N25" s="140"/>
    </row>
    <row r="26" spans="1:14" ht="19.5" customHeight="1" thickBot="1" x14ac:dyDescent="0.3">
      <c r="A26" s="399"/>
      <c r="B26" s="422" t="s">
        <v>27</v>
      </c>
      <c r="C26" s="422" t="s">
        <v>28</v>
      </c>
      <c r="D26" s="437"/>
      <c r="E26" s="437"/>
      <c r="F26" s="395"/>
      <c r="G26" s="395"/>
      <c r="H26" s="395"/>
      <c r="I26" s="395"/>
      <c r="J26" s="82"/>
      <c r="K26" s="82"/>
      <c r="L26" s="82"/>
      <c r="M26" s="241"/>
      <c r="N26" s="140"/>
    </row>
    <row r="27" spans="1:14" ht="24" customHeight="1" thickBot="1" x14ac:dyDescent="0.3">
      <c r="A27" s="399"/>
      <c r="B27" s="424">
        <v>261376000</v>
      </c>
      <c r="C27" s="389" t="s">
        <v>29</v>
      </c>
      <c r="D27" s="395"/>
      <c r="E27" s="395"/>
      <c r="F27" s="395"/>
      <c r="G27" s="395"/>
      <c r="H27" s="395"/>
      <c r="I27" s="395"/>
      <c r="J27" s="82"/>
      <c r="K27" s="82"/>
      <c r="L27" s="82"/>
      <c r="M27" s="241"/>
      <c r="N27" s="140"/>
    </row>
    <row r="28" spans="1:14" ht="30" customHeight="1" x14ac:dyDescent="0.25">
      <c r="A28" s="402" t="s">
        <v>30</v>
      </c>
      <c r="B28" s="420" t="s">
        <v>31</v>
      </c>
      <c r="C28" s="394"/>
      <c r="D28" s="395"/>
      <c r="E28" s="395"/>
      <c r="F28" s="395"/>
      <c r="G28" s="395"/>
      <c r="H28" s="395"/>
      <c r="I28" s="395"/>
      <c r="J28" s="82"/>
      <c r="K28" s="82"/>
      <c r="L28" s="82"/>
      <c r="M28" s="241"/>
      <c r="N28" s="140"/>
    </row>
    <row r="29" spans="1:14" ht="15.75" customHeight="1" x14ac:dyDescent="0.25">
      <c r="A29" s="402"/>
      <c r="B29" s="421" t="s">
        <v>32</v>
      </c>
      <c r="C29" s="395"/>
      <c r="D29" s="395"/>
      <c r="E29" s="395"/>
      <c r="F29" s="395"/>
      <c r="G29" s="395"/>
      <c r="H29" s="395"/>
      <c r="I29" s="395"/>
      <c r="J29" s="82"/>
      <c r="K29" s="82"/>
      <c r="L29" s="82"/>
      <c r="M29" s="241"/>
      <c r="N29" s="140"/>
    </row>
    <row r="30" spans="1:14" ht="19.5" customHeight="1" thickBot="1" x14ac:dyDescent="0.3">
      <c r="A30" s="399"/>
      <c r="B30" s="422" t="s">
        <v>31</v>
      </c>
      <c r="C30" s="422" t="s">
        <v>33</v>
      </c>
      <c r="D30" s="437"/>
      <c r="E30" s="437"/>
      <c r="F30" s="395"/>
      <c r="G30" s="395"/>
      <c r="H30" s="395"/>
      <c r="I30" s="395"/>
      <c r="J30" s="82"/>
      <c r="K30" s="82"/>
      <c r="L30" s="82"/>
      <c r="M30" s="241"/>
      <c r="N30" s="140"/>
    </row>
    <row r="31" spans="1:14" ht="24" customHeight="1" thickBot="1" x14ac:dyDescent="0.3">
      <c r="A31" s="399"/>
      <c r="B31" s="389" t="s">
        <v>34</v>
      </c>
      <c r="C31" s="412" t="s">
        <v>35</v>
      </c>
      <c r="D31" s="395"/>
      <c r="E31" s="395"/>
      <c r="F31" s="395"/>
      <c r="G31" s="395"/>
      <c r="H31" s="395"/>
      <c r="I31" s="395"/>
      <c r="J31" s="82"/>
      <c r="K31" s="82"/>
      <c r="L31" s="82"/>
      <c r="M31" s="241"/>
      <c r="N31" s="140"/>
    </row>
    <row r="32" spans="1:14" ht="30.75" customHeight="1" x14ac:dyDescent="0.25">
      <c r="A32" s="399" t="s">
        <v>36</v>
      </c>
      <c r="B32" s="423" t="s">
        <v>37</v>
      </c>
      <c r="C32" s="395"/>
      <c r="D32" s="395"/>
      <c r="E32" s="395"/>
      <c r="F32" s="395"/>
      <c r="G32" s="395"/>
      <c r="H32" s="395"/>
      <c r="I32" s="395"/>
      <c r="J32" s="82"/>
      <c r="K32" s="82"/>
      <c r="L32" s="82"/>
      <c r="M32" s="241"/>
      <c r="N32" s="140"/>
    </row>
    <row r="33" spans="1:14" ht="18.95" customHeight="1" thickBot="1" x14ac:dyDescent="0.3">
      <c r="A33" s="399"/>
      <c r="B33" s="529" t="s">
        <v>38</v>
      </c>
      <c r="C33" s="530"/>
      <c r="D33" s="530"/>
      <c r="E33" s="530"/>
      <c r="F33" s="395"/>
      <c r="G33" s="395"/>
      <c r="H33" s="395"/>
      <c r="I33" s="395"/>
      <c r="J33" s="82"/>
      <c r="K33" s="82"/>
      <c r="L33" s="82"/>
      <c r="M33" s="241"/>
      <c r="N33" s="140"/>
    </row>
    <row r="34" spans="1:14" ht="163.5" customHeight="1" thickBot="1" x14ac:dyDescent="0.3">
      <c r="A34" s="399"/>
      <c r="B34" s="531" t="s">
        <v>39</v>
      </c>
      <c r="C34" s="532"/>
      <c r="D34" s="532"/>
      <c r="E34" s="533"/>
      <c r="F34" s="395"/>
      <c r="G34" s="395"/>
      <c r="H34" s="395"/>
      <c r="I34" s="395"/>
      <c r="J34" s="82"/>
      <c r="K34" s="82"/>
      <c r="L34" s="82"/>
      <c r="M34" s="241"/>
      <c r="N34" s="140"/>
    </row>
    <row r="35" spans="1:14" ht="19.5" customHeight="1" x14ac:dyDescent="0.25">
      <c r="A35" s="243"/>
      <c r="B35" s="525"/>
      <c r="C35" s="526"/>
      <c r="D35" s="526"/>
      <c r="E35" s="526"/>
      <c r="F35" s="82"/>
      <c r="G35" s="82"/>
      <c r="H35" s="82"/>
      <c r="I35" s="82"/>
      <c r="J35" s="82"/>
      <c r="K35" s="82"/>
      <c r="L35" s="82"/>
      <c r="M35" s="241"/>
      <c r="N35" s="140"/>
    </row>
    <row r="36" spans="1:14" ht="33" customHeight="1" x14ac:dyDescent="0.25">
      <c r="A36" s="244" t="s">
        <v>40</v>
      </c>
      <c r="B36" s="218" t="s">
        <v>41</v>
      </c>
      <c r="C36" s="218"/>
      <c r="D36" s="218"/>
      <c r="E36" s="218"/>
      <c r="F36" s="218"/>
      <c r="G36" s="218"/>
      <c r="H36" s="218"/>
      <c r="I36" s="218"/>
      <c r="J36" s="218"/>
      <c r="K36" s="218"/>
      <c r="L36" s="218"/>
      <c r="M36" s="245"/>
      <c r="N36" s="140"/>
    </row>
    <row r="37" spans="1:14" ht="21.75" customHeight="1" x14ac:dyDescent="0.25">
      <c r="A37" s="246"/>
      <c r="B37" s="207" t="s">
        <v>42</v>
      </c>
      <c r="C37" s="207"/>
      <c r="D37" s="207"/>
      <c r="E37" s="207"/>
      <c r="F37" s="207"/>
      <c r="G37" s="207"/>
      <c r="H37" s="207"/>
      <c r="I37" s="207"/>
      <c r="J37" s="207"/>
      <c r="K37" s="207"/>
      <c r="L37" s="207"/>
      <c r="M37" s="247"/>
      <c r="N37" s="140"/>
    </row>
    <row r="38" spans="1:14" ht="21" customHeight="1" x14ac:dyDescent="0.25">
      <c r="A38" s="248" t="s">
        <v>43</v>
      </c>
      <c r="B38" s="534" t="s">
        <v>44</v>
      </c>
      <c r="C38" s="535"/>
      <c r="D38" s="535"/>
      <c r="E38" s="535"/>
      <c r="F38" s="203"/>
      <c r="G38" s="203"/>
      <c r="H38" s="203"/>
      <c r="I38" s="203"/>
      <c r="J38" s="203"/>
      <c r="K38" s="203"/>
      <c r="L38" s="203"/>
      <c r="M38" s="249"/>
      <c r="N38" s="140"/>
    </row>
    <row r="39" spans="1:14" ht="57.75" customHeight="1" thickBot="1" x14ac:dyDescent="0.3">
      <c r="A39" s="303"/>
      <c r="B39" s="539" t="s">
        <v>45</v>
      </c>
      <c r="C39" s="540"/>
      <c r="D39" s="540"/>
      <c r="E39" s="541"/>
      <c r="F39" s="203"/>
      <c r="G39" s="203"/>
      <c r="H39" s="203"/>
      <c r="I39" s="203"/>
      <c r="J39" s="203"/>
      <c r="K39" s="203"/>
      <c r="L39" s="203"/>
      <c r="M39" s="249"/>
      <c r="N39" s="140"/>
    </row>
    <row r="40" spans="1:14" ht="198.75" customHeight="1" thickBot="1" x14ac:dyDescent="0.3">
      <c r="A40" s="250"/>
      <c r="B40" s="474" t="s">
        <v>1084</v>
      </c>
      <c r="C40" s="475"/>
      <c r="D40" s="475"/>
      <c r="E40" s="476"/>
      <c r="F40" s="203"/>
      <c r="G40" s="203"/>
      <c r="H40" s="203"/>
      <c r="I40" s="203"/>
      <c r="J40" s="203"/>
      <c r="K40" s="203"/>
      <c r="L40" s="203"/>
      <c r="M40" s="249"/>
      <c r="N40" s="140"/>
    </row>
    <row r="41" spans="1:14" ht="167.25" customHeight="1" thickBot="1" x14ac:dyDescent="0.3">
      <c r="A41" s="251"/>
      <c r="B41" s="536"/>
      <c r="C41" s="537"/>
      <c r="D41" s="537"/>
      <c r="E41" s="538"/>
      <c r="F41" s="203"/>
      <c r="G41" s="203"/>
      <c r="H41" s="203"/>
      <c r="I41" s="203"/>
      <c r="J41" s="203"/>
      <c r="K41" s="203"/>
      <c r="L41" s="203"/>
      <c r="M41" s="249"/>
      <c r="N41" s="140"/>
    </row>
    <row r="42" spans="1:14" ht="20.25" customHeight="1" x14ac:dyDescent="0.25">
      <c r="A42" s="248" t="s">
        <v>46</v>
      </c>
      <c r="B42" s="523" t="s">
        <v>47</v>
      </c>
      <c r="C42" s="524"/>
      <c r="D42" s="524"/>
      <c r="E42" s="524"/>
      <c r="F42" s="203"/>
      <c r="G42" s="203"/>
      <c r="H42" s="203"/>
      <c r="I42" s="203"/>
      <c r="J42" s="203"/>
      <c r="K42" s="203"/>
      <c r="L42" s="203"/>
      <c r="M42" s="249"/>
      <c r="N42" s="140"/>
    </row>
    <row r="43" spans="1:14" ht="93" customHeight="1" thickBot="1" x14ac:dyDescent="0.3">
      <c r="A43" s="303"/>
      <c r="B43" s="466" t="s">
        <v>48</v>
      </c>
      <c r="C43" s="467"/>
      <c r="D43" s="467"/>
      <c r="E43" s="467"/>
      <c r="F43" s="203"/>
      <c r="G43" s="203"/>
      <c r="H43" s="203"/>
      <c r="I43" s="203"/>
      <c r="J43" s="203"/>
      <c r="K43" s="203"/>
      <c r="L43" s="203"/>
      <c r="M43" s="249"/>
      <c r="N43" s="140"/>
    </row>
    <row r="44" spans="1:14" ht="198" customHeight="1" thickBot="1" x14ac:dyDescent="0.3">
      <c r="A44" s="250"/>
      <c r="B44" s="474" t="s">
        <v>49</v>
      </c>
      <c r="C44" s="475"/>
      <c r="D44" s="475"/>
      <c r="E44" s="476"/>
      <c r="F44" s="203"/>
      <c r="G44" s="203"/>
      <c r="H44" s="203"/>
      <c r="I44" s="203"/>
      <c r="J44" s="203"/>
      <c r="K44" s="203"/>
      <c r="L44" s="203"/>
      <c r="M44" s="249"/>
      <c r="N44" s="140"/>
    </row>
    <row r="45" spans="1:14" ht="407.25" customHeight="1" thickBot="1" x14ac:dyDescent="0.3">
      <c r="A45" s="251"/>
      <c r="B45" s="471"/>
      <c r="C45" s="472"/>
      <c r="D45" s="472"/>
      <c r="E45" s="473"/>
      <c r="F45" s="203"/>
      <c r="G45" s="203"/>
      <c r="H45" s="203"/>
      <c r="I45" s="203"/>
      <c r="J45" s="203"/>
      <c r="K45" s="203"/>
      <c r="L45" s="203"/>
      <c r="M45" s="249"/>
      <c r="N45" s="140"/>
    </row>
    <row r="46" spans="1:14" ht="11.25" customHeight="1" x14ac:dyDescent="0.25">
      <c r="A46" s="252"/>
      <c r="B46" s="203"/>
      <c r="C46" s="203"/>
      <c r="D46" s="203"/>
      <c r="E46" s="203"/>
      <c r="F46" s="203"/>
      <c r="G46" s="203"/>
      <c r="H46" s="203"/>
      <c r="I46" s="203"/>
      <c r="J46" s="203"/>
      <c r="K46" s="203"/>
      <c r="L46" s="203"/>
      <c r="M46" s="249"/>
      <c r="N46" s="140"/>
    </row>
    <row r="47" spans="1:14" ht="24" customHeight="1" x14ac:dyDescent="0.25">
      <c r="A47" s="253"/>
      <c r="B47" s="207" t="s">
        <v>50</v>
      </c>
      <c r="C47" s="207"/>
      <c r="D47" s="207"/>
      <c r="E47" s="207"/>
      <c r="F47" s="207"/>
      <c r="G47" s="207"/>
      <c r="H47" s="207"/>
      <c r="I47" s="207"/>
      <c r="J47" s="207"/>
      <c r="K47" s="207"/>
      <c r="L47" s="207"/>
      <c r="M47" s="254"/>
      <c r="N47" s="140"/>
    </row>
    <row r="48" spans="1:14" ht="21" customHeight="1" x14ac:dyDescent="0.25">
      <c r="A48" s="255" t="s">
        <v>51</v>
      </c>
      <c r="B48" s="519" t="s">
        <v>52</v>
      </c>
      <c r="C48" s="520"/>
      <c r="D48" s="520"/>
      <c r="E48" s="520"/>
      <c r="F48" s="203"/>
      <c r="G48" s="203"/>
      <c r="H48" s="203"/>
      <c r="I48" s="203"/>
      <c r="J48" s="203"/>
      <c r="K48" s="203"/>
      <c r="L48" s="203"/>
      <c r="M48" s="249"/>
      <c r="N48" s="140"/>
    </row>
    <row r="49" spans="1:15" ht="22.7" customHeight="1" thickBot="1" x14ac:dyDescent="0.3">
      <c r="A49" s="256"/>
      <c r="B49" s="217" t="s">
        <v>53</v>
      </c>
      <c r="C49" s="216"/>
      <c r="D49" s="216"/>
      <c r="E49" s="216"/>
      <c r="F49" s="203"/>
      <c r="G49" s="203"/>
      <c r="H49" s="203"/>
      <c r="I49" s="203"/>
      <c r="J49" s="203"/>
      <c r="K49" s="203"/>
      <c r="L49" s="203"/>
      <c r="M49" s="249"/>
      <c r="N49" s="140"/>
    </row>
    <row r="50" spans="1:15" ht="18.95" customHeight="1" x14ac:dyDescent="0.25">
      <c r="A50" s="252"/>
      <c r="B50" s="215" t="s">
        <v>54</v>
      </c>
      <c r="C50" s="468" t="s">
        <v>55</v>
      </c>
      <c r="D50" s="468"/>
      <c r="E50" s="469"/>
      <c r="F50" s="468" t="s">
        <v>56</v>
      </c>
      <c r="G50" s="468"/>
      <c r="H50" s="469"/>
      <c r="I50" s="203"/>
      <c r="J50" s="203"/>
      <c r="K50" s="203"/>
      <c r="L50" s="203"/>
      <c r="M50" s="249"/>
      <c r="N50" s="140"/>
    </row>
    <row r="51" spans="1:15" ht="409.5" customHeight="1" x14ac:dyDescent="0.25">
      <c r="A51" s="252"/>
      <c r="B51" s="385" t="s">
        <v>57</v>
      </c>
      <c r="C51" s="462" t="s">
        <v>58</v>
      </c>
      <c r="D51" s="462"/>
      <c r="E51" s="463"/>
      <c r="F51" s="470" t="s">
        <v>59</v>
      </c>
      <c r="G51" s="462"/>
      <c r="H51" s="463"/>
      <c r="I51" s="203"/>
      <c r="J51" s="203"/>
      <c r="K51" s="203"/>
      <c r="L51" s="203"/>
      <c r="M51" s="249"/>
      <c r="N51" s="140"/>
    </row>
    <row r="52" spans="1:15" ht="209.25" customHeight="1" x14ac:dyDescent="0.25">
      <c r="A52" s="252"/>
      <c r="B52" s="386" t="s">
        <v>60</v>
      </c>
      <c r="C52" s="462" t="s">
        <v>58</v>
      </c>
      <c r="D52" s="462"/>
      <c r="E52" s="463"/>
      <c r="F52" s="470" t="s">
        <v>59</v>
      </c>
      <c r="G52" s="462"/>
      <c r="H52" s="463"/>
      <c r="I52" s="203"/>
      <c r="J52" s="203"/>
      <c r="K52" s="203"/>
      <c r="L52" s="203"/>
      <c r="M52" s="249"/>
      <c r="N52" s="140"/>
    </row>
    <row r="53" spans="1:15" ht="70.5" customHeight="1" x14ac:dyDescent="0.25">
      <c r="A53" s="252"/>
      <c r="B53" s="386" t="s">
        <v>61</v>
      </c>
      <c r="C53" s="462" t="s">
        <v>62</v>
      </c>
      <c r="D53" s="462"/>
      <c r="E53" s="463"/>
      <c r="F53" s="470" t="s">
        <v>63</v>
      </c>
      <c r="G53" s="462"/>
      <c r="H53" s="463"/>
      <c r="I53" s="203"/>
      <c r="J53" s="203"/>
      <c r="K53" s="203"/>
      <c r="L53" s="203"/>
      <c r="M53" s="249"/>
      <c r="N53" s="140"/>
    </row>
    <row r="54" spans="1:15" ht="14.25" customHeight="1" x14ac:dyDescent="0.25">
      <c r="A54" s="252"/>
      <c r="B54" s="156"/>
      <c r="C54" s="462"/>
      <c r="D54" s="462"/>
      <c r="E54" s="463"/>
      <c r="F54" s="462"/>
      <c r="G54" s="462"/>
      <c r="H54" s="463"/>
      <c r="I54" s="203"/>
      <c r="J54" s="203"/>
      <c r="K54" s="203"/>
      <c r="L54" s="203"/>
      <c r="M54" s="249"/>
      <c r="N54" s="140"/>
    </row>
    <row r="55" spans="1:15" ht="14.25" customHeight="1" x14ac:dyDescent="0.25">
      <c r="A55" s="252"/>
      <c r="B55" s="156"/>
      <c r="C55" s="462"/>
      <c r="D55" s="462"/>
      <c r="E55" s="463"/>
      <c r="F55" s="462"/>
      <c r="G55" s="462"/>
      <c r="H55" s="463"/>
      <c r="I55" s="203"/>
      <c r="J55" s="203"/>
      <c r="K55" s="203"/>
      <c r="L55" s="203"/>
      <c r="M55" s="249"/>
      <c r="N55" s="140"/>
    </row>
    <row r="56" spans="1:15" ht="14.25" customHeight="1" thickBot="1" x14ac:dyDescent="0.3">
      <c r="A56" s="252"/>
      <c r="B56" s="147"/>
      <c r="C56" s="464"/>
      <c r="D56" s="464"/>
      <c r="E56" s="465"/>
      <c r="F56" s="464"/>
      <c r="G56" s="464"/>
      <c r="H56" s="465"/>
      <c r="I56" s="203"/>
      <c r="J56" s="203"/>
      <c r="K56" s="203"/>
      <c r="L56" s="203"/>
      <c r="M56" s="249"/>
      <c r="N56" s="140"/>
    </row>
    <row r="57" spans="1:15" ht="24.75" customHeight="1" x14ac:dyDescent="0.25">
      <c r="A57" s="252" t="s">
        <v>64</v>
      </c>
      <c r="B57" s="489" t="s">
        <v>65</v>
      </c>
      <c r="C57" s="490"/>
      <c r="D57" s="490"/>
      <c r="E57" s="490"/>
      <c r="F57" s="203"/>
      <c r="G57" s="203"/>
      <c r="H57" s="203"/>
      <c r="I57" s="203"/>
      <c r="J57" s="203"/>
      <c r="K57" s="203"/>
      <c r="L57" s="203"/>
      <c r="M57" s="249"/>
      <c r="N57" s="140"/>
    </row>
    <row r="58" spans="1:15" ht="15.75" customHeight="1" thickBot="1" x14ac:dyDescent="0.3">
      <c r="A58" s="252"/>
      <c r="B58" s="466" t="s">
        <v>66</v>
      </c>
      <c r="C58" s="467"/>
      <c r="D58" s="467"/>
      <c r="E58" s="467"/>
      <c r="F58" s="203"/>
      <c r="G58" s="203"/>
      <c r="H58" s="203"/>
      <c r="I58" s="203"/>
      <c r="J58" s="203"/>
      <c r="K58" s="203"/>
      <c r="L58" s="203"/>
      <c r="M58" s="249"/>
      <c r="N58" s="140"/>
    </row>
    <row r="59" spans="1:15" ht="63" customHeight="1" thickBot="1" x14ac:dyDescent="0.3">
      <c r="A59" s="252"/>
      <c r="B59" s="474" t="s">
        <v>67</v>
      </c>
      <c r="C59" s="475"/>
      <c r="D59" s="475"/>
      <c r="E59" s="476"/>
      <c r="F59" s="203"/>
      <c r="G59" s="203"/>
      <c r="H59" s="203"/>
      <c r="I59" s="203"/>
      <c r="J59" s="203"/>
      <c r="K59" s="203"/>
      <c r="L59" s="203"/>
      <c r="M59" s="249"/>
      <c r="N59" s="140"/>
    </row>
    <row r="60" spans="1:15" ht="24" customHeight="1" x14ac:dyDescent="0.25">
      <c r="A60" s="252" t="s">
        <v>68</v>
      </c>
      <c r="B60" s="490" t="s">
        <v>69</v>
      </c>
      <c r="C60" s="490"/>
      <c r="D60" s="490"/>
      <c r="E60" s="490"/>
      <c r="F60" s="203"/>
      <c r="G60" s="203"/>
      <c r="H60" s="203"/>
      <c r="I60" s="203"/>
      <c r="J60" s="203"/>
      <c r="K60" s="203"/>
      <c r="L60" s="203"/>
      <c r="M60" s="249"/>
      <c r="N60" s="140"/>
    </row>
    <row r="61" spans="1:15" ht="22.7" customHeight="1" thickBot="1" x14ac:dyDescent="0.3">
      <c r="A61" s="252"/>
      <c r="B61" s="214" t="s">
        <v>70</v>
      </c>
      <c r="C61" s="203"/>
      <c r="D61" s="203"/>
      <c r="E61" s="203"/>
      <c r="F61" s="203"/>
      <c r="G61" s="203"/>
      <c r="H61" s="203"/>
      <c r="I61" s="203"/>
      <c r="J61" s="203"/>
      <c r="K61" s="203"/>
      <c r="L61" s="203"/>
      <c r="M61" s="249"/>
      <c r="N61" s="140"/>
    </row>
    <row r="62" spans="1:15" ht="18.95" customHeight="1" x14ac:dyDescent="0.25">
      <c r="A62" s="252"/>
      <c r="B62" s="213" t="s">
        <v>71</v>
      </c>
      <c r="C62" s="212" t="s">
        <v>55</v>
      </c>
      <c r="D62" s="212" t="s">
        <v>72</v>
      </c>
      <c r="E62" s="212" t="s">
        <v>73</v>
      </c>
      <c r="F62" s="211" t="s">
        <v>19</v>
      </c>
      <c r="G62" s="203"/>
      <c r="H62" s="203"/>
      <c r="I62" s="203"/>
      <c r="J62" s="203"/>
      <c r="K62" s="203"/>
      <c r="L62" s="203"/>
      <c r="M62" s="203"/>
      <c r="N62" s="382"/>
      <c r="O62" s="140"/>
    </row>
    <row r="63" spans="1:15" ht="14.25" customHeight="1" x14ac:dyDescent="0.25">
      <c r="A63" s="252"/>
      <c r="B63" s="156" t="s">
        <v>74</v>
      </c>
      <c r="C63" s="169" t="s">
        <v>75</v>
      </c>
      <c r="D63" s="169" t="s">
        <v>76</v>
      </c>
      <c r="E63" s="169" t="s">
        <v>77</v>
      </c>
      <c r="F63" s="304"/>
      <c r="G63" s="203"/>
      <c r="H63" s="203"/>
      <c r="I63" s="203"/>
      <c r="J63" s="203"/>
      <c r="K63" s="203"/>
      <c r="L63" s="203"/>
      <c r="M63" s="203"/>
      <c r="N63" s="383"/>
      <c r="O63" s="140"/>
    </row>
    <row r="64" spans="1:15" ht="14.25" customHeight="1" x14ac:dyDescent="0.25">
      <c r="A64" s="252"/>
      <c r="B64" s="156" t="s">
        <v>78</v>
      </c>
      <c r="C64" s="169" t="s">
        <v>79</v>
      </c>
      <c r="D64" s="169" t="s">
        <v>80</v>
      </c>
      <c r="E64" s="169" t="s">
        <v>77</v>
      </c>
      <c r="F64" s="304" t="s">
        <v>81</v>
      </c>
      <c r="G64" s="203"/>
      <c r="H64" s="203"/>
      <c r="I64" s="203"/>
      <c r="J64" s="203"/>
      <c r="K64" s="203"/>
      <c r="L64" s="203"/>
      <c r="M64" s="203"/>
      <c r="N64" s="383"/>
      <c r="O64" s="140"/>
    </row>
    <row r="65" spans="1:15" ht="14.25" customHeight="1" x14ac:dyDescent="0.25">
      <c r="A65" s="252"/>
      <c r="B65" s="156" t="s">
        <v>82</v>
      </c>
      <c r="C65" s="169" t="s">
        <v>79</v>
      </c>
      <c r="D65" s="169" t="s">
        <v>80</v>
      </c>
      <c r="E65" s="169" t="s">
        <v>77</v>
      </c>
      <c r="F65" s="304" t="s">
        <v>81</v>
      </c>
      <c r="G65" s="203"/>
      <c r="H65" s="203"/>
      <c r="I65" s="203"/>
      <c r="J65" s="203"/>
      <c r="K65" s="203"/>
      <c r="L65" s="203"/>
      <c r="M65" s="203"/>
      <c r="N65" s="383"/>
      <c r="O65" s="140"/>
    </row>
    <row r="66" spans="1:15" ht="14.25" customHeight="1" x14ac:dyDescent="0.25">
      <c r="A66" s="252"/>
      <c r="B66" s="156" t="s">
        <v>83</v>
      </c>
      <c r="C66" s="169" t="s">
        <v>84</v>
      </c>
      <c r="D66" s="169" t="s">
        <v>85</v>
      </c>
      <c r="E66" s="169" t="s">
        <v>86</v>
      </c>
      <c r="F66" s="304"/>
      <c r="G66" s="203"/>
      <c r="H66" s="203"/>
      <c r="I66" s="203"/>
      <c r="J66" s="203"/>
      <c r="K66" s="203"/>
      <c r="L66" s="203"/>
      <c r="M66" s="203"/>
      <c r="N66" s="383"/>
      <c r="O66" s="140"/>
    </row>
    <row r="67" spans="1:15" ht="14.25" customHeight="1" x14ac:dyDescent="0.25">
      <c r="A67" s="252"/>
      <c r="B67" s="156" t="s">
        <v>87</v>
      </c>
      <c r="C67" s="169" t="s">
        <v>79</v>
      </c>
      <c r="D67" s="169" t="s">
        <v>80</v>
      </c>
      <c r="E67" s="169" t="s">
        <v>77</v>
      </c>
      <c r="F67" s="304" t="s">
        <v>81</v>
      </c>
      <c r="G67" s="203"/>
      <c r="H67" s="203"/>
      <c r="I67" s="203"/>
      <c r="J67" s="203"/>
      <c r="K67" s="203"/>
      <c r="L67" s="203"/>
      <c r="M67" s="203"/>
      <c r="N67" s="383"/>
      <c r="O67" s="140"/>
    </row>
    <row r="68" spans="1:15" ht="14.25" customHeight="1" x14ac:dyDescent="0.25">
      <c r="A68" s="252"/>
      <c r="B68" s="156" t="s">
        <v>88</v>
      </c>
      <c r="C68" s="169" t="s">
        <v>84</v>
      </c>
      <c r="D68" s="169" t="s">
        <v>85</v>
      </c>
      <c r="E68" s="169" t="s">
        <v>86</v>
      </c>
      <c r="F68" s="304"/>
      <c r="G68" s="203"/>
      <c r="H68" s="203"/>
      <c r="I68" s="203"/>
      <c r="J68" s="203"/>
      <c r="K68" s="203"/>
      <c r="L68" s="203"/>
      <c r="M68" s="203"/>
      <c r="N68" s="383"/>
      <c r="O68" s="140"/>
    </row>
    <row r="69" spans="1:15" ht="14.25" customHeight="1" x14ac:dyDescent="0.25">
      <c r="A69" s="252"/>
      <c r="B69" s="156" t="s">
        <v>89</v>
      </c>
      <c r="C69" s="169" t="s">
        <v>84</v>
      </c>
      <c r="D69" s="169" t="s">
        <v>85</v>
      </c>
      <c r="E69" s="169" t="s">
        <v>86</v>
      </c>
      <c r="F69" s="304"/>
      <c r="G69" s="203"/>
      <c r="H69" s="203"/>
      <c r="I69" s="203"/>
      <c r="J69" s="203"/>
      <c r="K69" s="203"/>
      <c r="L69" s="203"/>
      <c r="M69" s="203"/>
      <c r="N69" s="383"/>
      <c r="O69" s="140"/>
    </row>
    <row r="70" spans="1:15" ht="14.25" customHeight="1" x14ac:dyDescent="0.25">
      <c r="A70" s="252"/>
      <c r="B70" s="156" t="s">
        <v>90</v>
      </c>
      <c r="C70" s="169" t="s">
        <v>84</v>
      </c>
      <c r="D70" s="169" t="s">
        <v>85</v>
      </c>
      <c r="E70" s="169" t="s">
        <v>86</v>
      </c>
      <c r="F70" s="304"/>
      <c r="G70" s="203"/>
      <c r="H70" s="203"/>
      <c r="I70" s="203"/>
      <c r="J70" s="203"/>
      <c r="K70" s="203"/>
      <c r="L70" s="203"/>
      <c r="M70" s="203"/>
      <c r="N70" s="383"/>
      <c r="O70" s="140"/>
    </row>
    <row r="71" spans="1:15" ht="14.25" customHeight="1" x14ac:dyDescent="0.25">
      <c r="A71" s="252"/>
      <c r="B71" s="156" t="s">
        <v>91</v>
      </c>
      <c r="C71" s="169" t="s">
        <v>84</v>
      </c>
      <c r="D71" s="169" t="s">
        <v>85</v>
      </c>
      <c r="E71" s="169" t="s">
        <v>86</v>
      </c>
      <c r="F71" s="304"/>
      <c r="G71" s="203"/>
      <c r="H71" s="203"/>
      <c r="I71" s="203"/>
      <c r="J71" s="203"/>
      <c r="K71" s="203"/>
      <c r="L71" s="203"/>
      <c r="M71" s="203"/>
      <c r="N71" s="383"/>
      <c r="O71" s="140"/>
    </row>
    <row r="72" spans="1:15" ht="14.25" customHeight="1" x14ac:dyDescent="0.25">
      <c r="A72" s="252"/>
      <c r="B72" s="154" t="s">
        <v>92</v>
      </c>
      <c r="C72" s="210" t="s">
        <v>84</v>
      </c>
      <c r="D72" s="210" t="s">
        <v>85</v>
      </c>
      <c r="E72" s="210" t="s">
        <v>86</v>
      </c>
      <c r="F72" s="305"/>
      <c r="G72" s="203"/>
      <c r="H72" s="203"/>
      <c r="I72" s="203"/>
      <c r="J72" s="203"/>
      <c r="K72" s="203"/>
      <c r="L72" s="203"/>
      <c r="M72" s="203"/>
      <c r="N72" s="383"/>
      <c r="O72" s="140"/>
    </row>
    <row r="73" spans="1:15" ht="14.25" customHeight="1" x14ac:dyDescent="0.25">
      <c r="A73" s="252"/>
      <c r="B73" s="154" t="s">
        <v>93</v>
      </c>
      <c r="C73" s="210" t="s">
        <v>94</v>
      </c>
      <c r="D73" s="210" t="s">
        <v>95</v>
      </c>
      <c r="E73" s="210" t="s">
        <v>86</v>
      </c>
      <c r="F73" s="305"/>
      <c r="G73" s="203"/>
      <c r="H73" s="203"/>
      <c r="I73" s="203"/>
      <c r="J73" s="203"/>
      <c r="K73" s="203"/>
      <c r="L73" s="203"/>
      <c r="M73" s="203"/>
      <c r="N73" s="383"/>
      <c r="O73" s="140"/>
    </row>
    <row r="74" spans="1:15" ht="14.25" customHeight="1" thickBot="1" x14ac:dyDescent="0.3">
      <c r="A74" s="252"/>
      <c r="B74" s="147" t="s">
        <v>96</v>
      </c>
      <c r="C74" s="166"/>
      <c r="D74" s="166"/>
      <c r="E74" s="166"/>
      <c r="F74" s="306"/>
      <c r="G74" s="203"/>
      <c r="H74" s="203"/>
      <c r="I74" s="203"/>
      <c r="J74" s="203"/>
      <c r="K74" s="203"/>
      <c r="L74" s="203"/>
      <c r="M74" s="203"/>
      <c r="N74" s="383"/>
      <c r="O74" s="140"/>
    </row>
    <row r="75" spans="1:15" ht="27.95" customHeight="1" x14ac:dyDescent="0.25">
      <c r="A75" s="257" t="s">
        <v>97</v>
      </c>
      <c r="B75" s="206" t="s">
        <v>98</v>
      </c>
      <c r="C75" s="205"/>
      <c r="D75" s="203"/>
      <c r="E75" s="203"/>
      <c r="F75" s="203"/>
      <c r="G75" s="203"/>
      <c r="H75" s="203"/>
      <c r="I75" s="203"/>
      <c r="J75" s="203"/>
      <c r="K75" s="203"/>
      <c r="L75" s="203"/>
      <c r="M75" s="203"/>
      <c r="N75" s="383"/>
      <c r="O75" s="140"/>
    </row>
    <row r="76" spans="1:15" ht="21" customHeight="1" thickBot="1" x14ac:dyDescent="0.3">
      <c r="A76" s="257"/>
      <c r="B76" s="209" t="s">
        <v>99</v>
      </c>
      <c r="C76" s="204"/>
      <c r="D76" s="203"/>
      <c r="E76" s="203"/>
      <c r="F76" s="203"/>
      <c r="G76" s="203"/>
      <c r="H76" s="203"/>
      <c r="I76" s="203"/>
      <c r="J76" s="203"/>
      <c r="K76" s="203"/>
      <c r="L76" s="203"/>
      <c r="M76" s="203"/>
      <c r="N76" s="383"/>
      <c r="O76" s="140"/>
    </row>
    <row r="77" spans="1:15" ht="151.5" customHeight="1" thickBot="1" x14ac:dyDescent="0.3">
      <c r="A77" s="257"/>
      <c r="B77" s="474" t="s">
        <v>100</v>
      </c>
      <c r="C77" s="475"/>
      <c r="D77" s="475"/>
      <c r="E77" s="476"/>
      <c r="F77" s="203"/>
      <c r="G77" s="203"/>
      <c r="H77" s="203"/>
      <c r="I77" s="203"/>
      <c r="J77" s="203"/>
      <c r="K77" s="203"/>
      <c r="L77" s="203"/>
      <c r="M77" s="203"/>
      <c r="N77" s="383"/>
      <c r="O77" s="140"/>
    </row>
    <row r="78" spans="1:15" ht="27.95" customHeight="1" x14ac:dyDescent="0.25">
      <c r="A78" s="257" t="s">
        <v>101</v>
      </c>
      <c r="B78" s="489" t="s">
        <v>102</v>
      </c>
      <c r="C78" s="490"/>
      <c r="D78" s="490"/>
      <c r="E78" s="490"/>
      <c r="F78" s="203"/>
      <c r="G78" s="203"/>
      <c r="H78" s="203"/>
      <c r="I78" s="203"/>
      <c r="J78" s="203"/>
      <c r="K78" s="203"/>
      <c r="L78" s="203"/>
      <c r="M78" s="203"/>
      <c r="N78" s="383"/>
      <c r="O78" s="140"/>
    </row>
    <row r="79" spans="1:15" ht="21" customHeight="1" x14ac:dyDescent="0.25">
      <c r="A79" s="257"/>
      <c r="B79" s="209" t="s">
        <v>103</v>
      </c>
      <c r="C79" s="204"/>
      <c r="D79" s="203"/>
      <c r="E79" s="203"/>
      <c r="F79" s="203"/>
      <c r="G79" s="203"/>
      <c r="H79" s="203"/>
      <c r="I79" s="203"/>
      <c r="J79" s="203"/>
      <c r="K79" s="203"/>
      <c r="L79" s="203"/>
      <c r="M79" s="203"/>
      <c r="N79" s="383"/>
      <c r="O79" s="140"/>
    </row>
    <row r="80" spans="1:15" ht="21" customHeight="1" thickBot="1" x14ac:dyDescent="0.3">
      <c r="A80" s="257"/>
      <c r="B80" s="208" t="s">
        <v>104</v>
      </c>
      <c r="C80" s="203"/>
      <c r="D80" s="203"/>
      <c r="E80" s="203"/>
      <c r="F80" s="203"/>
      <c r="G80" s="203"/>
      <c r="H80" s="203"/>
      <c r="I80" s="203"/>
      <c r="J80" s="203"/>
      <c r="K80" s="203"/>
      <c r="L80" s="203"/>
      <c r="M80" s="203"/>
      <c r="N80" s="383"/>
      <c r="O80" s="140"/>
    </row>
    <row r="81" spans="1:17" ht="78.75" customHeight="1" thickBot="1" x14ac:dyDescent="0.3">
      <c r="A81" s="257"/>
      <c r="B81" s="474" t="s">
        <v>105</v>
      </c>
      <c r="C81" s="475"/>
      <c r="D81" s="475"/>
      <c r="E81" s="476"/>
      <c r="F81" s="203"/>
      <c r="G81" s="203"/>
      <c r="H81" s="203"/>
      <c r="I81" s="203"/>
      <c r="J81" s="203"/>
      <c r="K81" s="203"/>
      <c r="L81" s="203"/>
      <c r="M81" s="203"/>
      <c r="N81" s="383"/>
      <c r="O81" s="140"/>
    </row>
    <row r="82" spans="1:17" x14ac:dyDescent="0.25">
      <c r="A82" s="252"/>
      <c r="B82" s="203"/>
      <c r="C82" s="203"/>
      <c r="D82" s="203"/>
      <c r="E82" s="203"/>
      <c r="F82" s="203"/>
      <c r="G82" s="203"/>
      <c r="H82" s="203"/>
      <c r="I82" s="203"/>
      <c r="J82" s="203"/>
      <c r="K82" s="203"/>
      <c r="L82" s="203"/>
      <c r="M82" s="203"/>
      <c r="N82" s="383"/>
      <c r="O82" s="140"/>
    </row>
    <row r="83" spans="1:17" ht="24" customHeight="1" x14ac:dyDescent="0.25">
      <c r="A83" s="253"/>
      <c r="B83" s="207" t="s">
        <v>106</v>
      </c>
      <c r="C83" s="207"/>
      <c r="D83" s="207"/>
      <c r="E83" s="207"/>
      <c r="F83" s="207"/>
      <c r="G83" s="207"/>
      <c r="H83" s="207"/>
      <c r="I83" s="207"/>
      <c r="J83" s="207"/>
      <c r="K83" s="207"/>
      <c r="L83" s="207"/>
      <c r="M83" s="207"/>
      <c r="N83" s="384"/>
      <c r="O83" s="140"/>
    </row>
    <row r="84" spans="1:17" ht="24" customHeight="1" x14ac:dyDescent="0.25">
      <c r="A84" s="257" t="s">
        <v>107</v>
      </c>
      <c r="B84" s="206" t="s">
        <v>108</v>
      </c>
      <c r="C84" s="205"/>
      <c r="D84" s="203"/>
      <c r="E84" s="203"/>
      <c r="F84" s="203"/>
      <c r="G84" s="203"/>
      <c r="H84" s="203"/>
      <c r="I84" s="203"/>
      <c r="J84" s="203"/>
      <c r="K84" s="203"/>
      <c r="L84" s="203"/>
      <c r="M84" s="249"/>
      <c r="N84" s="140"/>
    </row>
    <row r="85" spans="1:17" ht="31.7" customHeight="1" thickBot="1" x14ac:dyDescent="0.3">
      <c r="A85" s="257"/>
      <c r="B85" s="487" t="s">
        <v>109</v>
      </c>
      <c r="C85" s="488"/>
      <c r="D85" s="488"/>
      <c r="E85" s="488"/>
      <c r="F85" s="203"/>
      <c r="G85" s="203"/>
      <c r="H85" s="203"/>
      <c r="I85" s="203"/>
      <c r="J85" s="203"/>
      <c r="K85" s="203"/>
      <c r="L85" s="203"/>
      <c r="M85" s="249"/>
      <c r="N85" s="140"/>
    </row>
    <row r="86" spans="1:17" ht="78.75" customHeight="1" thickBot="1" x14ac:dyDescent="0.3">
      <c r="A86" s="257"/>
      <c r="B86" s="474" t="s">
        <v>110</v>
      </c>
      <c r="C86" s="475"/>
      <c r="D86" s="475"/>
      <c r="E86" s="476"/>
      <c r="F86" s="203"/>
      <c r="G86" s="203"/>
      <c r="H86" s="203"/>
      <c r="I86" s="203"/>
      <c r="J86" s="203"/>
      <c r="K86" s="203"/>
      <c r="L86" s="203"/>
      <c r="M86" s="249"/>
      <c r="N86" s="140"/>
    </row>
    <row r="87" spans="1:17" x14ac:dyDescent="0.25">
      <c r="A87" s="252"/>
      <c r="B87" s="203"/>
      <c r="C87" s="203"/>
      <c r="D87" s="203"/>
      <c r="E87" s="203"/>
      <c r="F87" s="203"/>
      <c r="G87" s="203"/>
      <c r="H87" s="203"/>
      <c r="I87" s="203"/>
      <c r="J87" s="203"/>
      <c r="K87" s="203"/>
      <c r="L87" s="203"/>
      <c r="M87" s="249"/>
      <c r="N87" s="140"/>
    </row>
    <row r="88" spans="1:17" ht="30" customHeight="1" x14ac:dyDescent="0.25">
      <c r="A88" s="258" t="s">
        <v>111</v>
      </c>
      <c r="B88" s="202" t="s">
        <v>112</v>
      </c>
      <c r="C88" s="202"/>
      <c r="D88" s="201"/>
      <c r="E88" s="201"/>
      <c r="F88" s="201"/>
      <c r="G88" s="201"/>
      <c r="H88" s="201"/>
      <c r="I88" s="201"/>
      <c r="J88" s="201"/>
      <c r="K88" s="201"/>
      <c r="L88" s="201"/>
      <c r="M88" s="259"/>
      <c r="N88" s="140"/>
    </row>
    <row r="89" spans="1:17" ht="21" customHeight="1" x14ac:dyDescent="0.25">
      <c r="A89" s="260"/>
      <c r="B89" s="144" t="s">
        <v>113</v>
      </c>
      <c r="C89" s="144"/>
      <c r="D89" s="144"/>
      <c r="E89" s="144"/>
      <c r="F89" s="144"/>
      <c r="G89" s="144"/>
      <c r="H89" s="144"/>
      <c r="I89" s="144"/>
      <c r="J89" s="144"/>
      <c r="K89" s="144"/>
      <c r="L89" s="144"/>
      <c r="M89" s="261"/>
      <c r="N89" s="140"/>
    </row>
    <row r="90" spans="1:17" x14ac:dyDescent="0.25">
      <c r="A90" s="262" t="s">
        <v>114</v>
      </c>
      <c r="B90" s="196" t="s">
        <v>115</v>
      </c>
      <c r="C90" s="143"/>
      <c r="D90" s="142"/>
      <c r="E90" s="142"/>
      <c r="F90" s="142"/>
      <c r="G90" s="142"/>
      <c r="H90" s="142"/>
      <c r="I90" s="142"/>
      <c r="J90" s="142"/>
      <c r="K90" s="142"/>
      <c r="L90" s="142"/>
      <c r="M90" s="263"/>
      <c r="N90" s="140"/>
    </row>
    <row r="91" spans="1:17" ht="107.25" customHeight="1" x14ac:dyDescent="0.25">
      <c r="A91" s="262"/>
      <c r="B91" s="491" t="s">
        <v>116</v>
      </c>
      <c r="C91" s="492"/>
      <c r="D91" s="492"/>
      <c r="E91" s="492"/>
      <c r="F91" s="142"/>
      <c r="G91" s="142"/>
      <c r="H91" s="142"/>
      <c r="I91" s="142"/>
      <c r="J91" s="142"/>
      <c r="K91" s="142"/>
      <c r="L91" s="142"/>
      <c r="M91" s="263"/>
      <c r="N91" s="140"/>
    </row>
    <row r="92" spans="1:17" ht="45.95" customHeight="1" x14ac:dyDescent="0.25">
      <c r="A92" s="264"/>
      <c r="B92" s="492" t="s">
        <v>117</v>
      </c>
      <c r="C92" s="492"/>
      <c r="D92" s="492"/>
      <c r="E92" s="492"/>
      <c r="F92" s="142"/>
      <c r="G92" s="142"/>
      <c r="H92" s="142"/>
      <c r="I92" s="142"/>
      <c r="J92" s="142"/>
      <c r="K92" s="142"/>
      <c r="L92" s="142"/>
      <c r="M92" s="263"/>
      <c r="N92" s="140"/>
      <c r="Q92" s="140"/>
    </row>
    <row r="93" spans="1:17" ht="66" customHeight="1" thickBot="1" x14ac:dyDescent="0.3">
      <c r="A93" s="264"/>
      <c r="B93" s="510" t="s">
        <v>118</v>
      </c>
      <c r="C93" s="510"/>
      <c r="D93" s="510"/>
      <c r="E93" s="510"/>
      <c r="F93" s="142"/>
      <c r="G93" s="142"/>
      <c r="H93" s="142"/>
      <c r="I93" s="142"/>
      <c r="J93" s="142"/>
      <c r="K93" s="142"/>
      <c r="L93" s="142"/>
      <c r="M93" s="263"/>
      <c r="N93" s="140"/>
      <c r="Q93" s="140"/>
    </row>
    <row r="94" spans="1:17" ht="24" customHeight="1" x14ac:dyDescent="0.25">
      <c r="A94" s="264"/>
      <c r="B94" s="150" t="s">
        <v>119</v>
      </c>
      <c r="C94" s="200" t="s">
        <v>120</v>
      </c>
      <c r="D94" s="200" t="s">
        <v>121</v>
      </c>
      <c r="E94" s="200" t="s">
        <v>122</v>
      </c>
      <c r="F94" s="200" t="s">
        <v>123</v>
      </c>
      <c r="G94" s="200" t="s">
        <v>124</v>
      </c>
      <c r="H94" s="200" t="s">
        <v>125</v>
      </c>
      <c r="I94" s="194" t="s">
        <v>17</v>
      </c>
      <c r="J94" s="180" t="s">
        <v>19</v>
      </c>
      <c r="K94" s="142"/>
      <c r="L94" s="142"/>
      <c r="M94" s="263"/>
      <c r="N94" s="140"/>
      <c r="Q94" s="140"/>
    </row>
    <row r="95" spans="1:17" ht="31.5" x14ac:dyDescent="0.35">
      <c r="A95" s="264"/>
      <c r="B95" s="156" t="s">
        <v>126</v>
      </c>
      <c r="C95" s="169" t="s">
        <v>127</v>
      </c>
      <c r="D95" s="169" t="s">
        <v>128</v>
      </c>
      <c r="E95" s="155">
        <v>13756</v>
      </c>
      <c r="F95" s="155">
        <v>11610</v>
      </c>
      <c r="G95" s="155">
        <v>7171</v>
      </c>
      <c r="H95" s="155">
        <f t="shared" ref="H95:H104" si="0">SUM(E95:G95)</f>
        <v>32537</v>
      </c>
      <c r="I95" s="169" t="s">
        <v>129</v>
      </c>
      <c r="J95" s="199" t="s">
        <v>130</v>
      </c>
      <c r="K95" s="142"/>
      <c r="L95" s="142"/>
      <c r="M95" s="263"/>
      <c r="N95" s="140"/>
      <c r="Q95" s="140"/>
    </row>
    <row r="96" spans="1:17" ht="18" x14ac:dyDescent="0.35">
      <c r="A96" s="264"/>
      <c r="B96" s="156" t="s">
        <v>131</v>
      </c>
      <c r="C96" s="169" t="str">
        <f>VLOOKUP(C$95,ListsReq!$C$3:$R$34,2,FALSE)</f>
        <v>2013/14</v>
      </c>
      <c r="D96" s="169" t="s">
        <v>128</v>
      </c>
      <c r="E96" s="155">
        <v>12236</v>
      </c>
      <c r="F96" s="155">
        <v>12939</v>
      </c>
      <c r="G96" s="155">
        <v>6935</v>
      </c>
      <c r="H96" s="155">
        <f t="shared" si="0"/>
        <v>32110</v>
      </c>
      <c r="I96" s="169" t="s">
        <v>129</v>
      </c>
      <c r="J96" s="199" t="s">
        <v>132</v>
      </c>
      <c r="K96" s="142"/>
      <c r="L96" s="142"/>
      <c r="M96" s="263"/>
      <c r="N96" s="140"/>
      <c r="Q96" s="140"/>
    </row>
    <row r="97" spans="1:17" ht="18" x14ac:dyDescent="0.35">
      <c r="A97" s="264"/>
      <c r="B97" s="156" t="s">
        <v>133</v>
      </c>
      <c r="C97" s="169" t="str">
        <f>VLOOKUP(C$95,ListsReq!$C$3:$R$34,3,FALSE)</f>
        <v>2014/15</v>
      </c>
      <c r="D97" s="169" t="s">
        <v>128</v>
      </c>
      <c r="E97" s="155">
        <v>12036</v>
      </c>
      <c r="F97" s="155">
        <v>11616</v>
      </c>
      <c r="G97" s="155">
        <v>8117</v>
      </c>
      <c r="H97" s="155">
        <f t="shared" si="0"/>
        <v>31769</v>
      </c>
      <c r="I97" s="169" t="s">
        <v>129</v>
      </c>
      <c r="J97" s="199" t="s">
        <v>134</v>
      </c>
      <c r="K97" s="142"/>
      <c r="L97" s="142"/>
      <c r="M97" s="263"/>
      <c r="N97" s="140"/>
      <c r="Q97" s="140"/>
    </row>
    <row r="98" spans="1:17" ht="18" x14ac:dyDescent="0.35">
      <c r="A98" s="264"/>
      <c r="B98" s="156" t="s">
        <v>135</v>
      </c>
      <c r="C98" s="169" t="str">
        <f>VLOOKUP(C$95,ListsReq!$C$3:$R$34,4,FALSE)</f>
        <v>2015/16</v>
      </c>
      <c r="D98" s="169" t="s">
        <v>128</v>
      </c>
      <c r="E98" s="155">
        <v>10840</v>
      </c>
      <c r="F98" s="155">
        <v>10977</v>
      </c>
      <c r="G98" s="155">
        <v>8781</v>
      </c>
      <c r="H98" s="155">
        <f t="shared" si="0"/>
        <v>30598</v>
      </c>
      <c r="I98" s="169" t="s">
        <v>129</v>
      </c>
      <c r="J98" s="199" t="s">
        <v>136</v>
      </c>
      <c r="K98" s="142"/>
      <c r="L98" s="142"/>
      <c r="M98" s="263"/>
      <c r="N98" s="140"/>
      <c r="Q98" s="140"/>
    </row>
    <row r="99" spans="1:17" ht="46.5" x14ac:dyDescent="0.35">
      <c r="A99" s="264"/>
      <c r="B99" s="156" t="s">
        <v>137</v>
      </c>
      <c r="C99" s="169" t="str">
        <f>VLOOKUP(C$95,ListsReq!$C$3:$R$34,5,FALSE)</f>
        <v>2016/17</v>
      </c>
      <c r="D99" s="169" t="s">
        <v>128</v>
      </c>
      <c r="E99" s="155">
        <v>7940</v>
      </c>
      <c r="F99" s="155">
        <v>10296</v>
      </c>
      <c r="G99" s="155">
        <v>7618</v>
      </c>
      <c r="H99" s="155">
        <f t="shared" si="0"/>
        <v>25854</v>
      </c>
      <c r="I99" s="169" t="s">
        <v>129</v>
      </c>
      <c r="J99" s="199" t="s">
        <v>138</v>
      </c>
      <c r="K99" s="142"/>
      <c r="L99" s="142"/>
      <c r="M99" s="263"/>
      <c r="N99" s="140"/>
      <c r="Q99" s="140"/>
    </row>
    <row r="100" spans="1:17" ht="46.5" x14ac:dyDescent="0.35">
      <c r="A100" s="264"/>
      <c r="B100" s="156" t="s">
        <v>139</v>
      </c>
      <c r="C100" s="169" t="str">
        <f>VLOOKUP(C$95,ListsReq!$C$3:$R$34,6,FALSE)</f>
        <v>2017/18</v>
      </c>
      <c r="D100" s="169" t="s">
        <v>128</v>
      </c>
      <c r="E100" s="155">
        <v>5816</v>
      </c>
      <c r="F100" s="155">
        <v>8497</v>
      </c>
      <c r="G100" s="155">
        <v>8476</v>
      </c>
      <c r="H100" s="155">
        <f t="shared" si="0"/>
        <v>22789</v>
      </c>
      <c r="I100" s="169" t="s">
        <v>129</v>
      </c>
      <c r="J100" s="199" t="s">
        <v>140</v>
      </c>
      <c r="K100" s="142"/>
      <c r="L100" s="142"/>
      <c r="M100" s="263"/>
      <c r="N100" s="140"/>
      <c r="Q100" s="140"/>
    </row>
    <row r="101" spans="1:17" ht="46.5" x14ac:dyDescent="0.35">
      <c r="A101" s="264"/>
      <c r="B101" s="156" t="s">
        <v>141</v>
      </c>
      <c r="C101" s="169" t="str">
        <f>VLOOKUP(C$95,ListsReq!$C$3:$R$34,7,FALSE)</f>
        <v>2018/19</v>
      </c>
      <c r="D101" s="169" t="s">
        <v>128</v>
      </c>
      <c r="E101" s="155">
        <v>7801</v>
      </c>
      <c r="F101" s="155">
        <v>7158</v>
      </c>
      <c r="G101" s="155">
        <v>7098</v>
      </c>
      <c r="H101" s="155">
        <f t="shared" si="0"/>
        <v>22057</v>
      </c>
      <c r="I101" s="169" t="s">
        <v>129</v>
      </c>
      <c r="J101" s="199" t="s">
        <v>142</v>
      </c>
      <c r="K101" s="142"/>
      <c r="L101" s="142"/>
      <c r="M101" s="263"/>
      <c r="N101" s="140"/>
      <c r="Q101" s="140"/>
    </row>
    <row r="102" spans="1:17" ht="91.5" x14ac:dyDescent="0.35">
      <c r="A102" s="264"/>
      <c r="B102" s="156" t="s">
        <v>143</v>
      </c>
      <c r="C102" s="169" t="str">
        <f>VLOOKUP(C$95,ListsReq!$C$3:$R$34,8,FALSE)</f>
        <v>2019/20</v>
      </c>
      <c r="D102" s="169" t="s">
        <v>128</v>
      </c>
      <c r="E102" s="425">
        <f>SUMIF($C$112:$C$160,E94,$H$112:$H$160)</f>
        <v>5053.5444223120003</v>
      </c>
      <c r="F102" s="425">
        <f>SUMIF($C$112:$C$160,F94,$H$112:$H$160)</f>
        <v>6401.9321370635762</v>
      </c>
      <c r="G102" s="425">
        <f>SUMIF($C$112:$C$162,G94,$H$112:$H$162)</f>
        <v>62421.172340595105</v>
      </c>
      <c r="H102" s="155">
        <f t="shared" si="0"/>
        <v>73876.648899970678</v>
      </c>
      <c r="I102" s="169" t="s">
        <v>129</v>
      </c>
      <c r="J102" s="199" t="s">
        <v>1097</v>
      </c>
      <c r="K102" s="142"/>
      <c r="L102" s="142"/>
      <c r="M102" s="263"/>
      <c r="N102" s="140"/>
      <c r="Q102" s="140"/>
    </row>
    <row r="103" spans="1:17" ht="18" x14ac:dyDescent="0.35">
      <c r="A103" s="264"/>
      <c r="B103" s="156" t="s">
        <v>144</v>
      </c>
      <c r="C103" s="169"/>
      <c r="D103" s="169"/>
      <c r="E103" s="155"/>
      <c r="F103" s="155"/>
      <c r="G103" s="155"/>
      <c r="H103" s="155">
        <f t="shared" si="0"/>
        <v>0</v>
      </c>
      <c r="I103" s="169" t="s">
        <v>129</v>
      </c>
      <c r="J103" s="199"/>
      <c r="K103" s="142"/>
      <c r="L103" s="142"/>
      <c r="M103" s="263"/>
      <c r="N103" s="140"/>
      <c r="Q103" s="140"/>
    </row>
    <row r="104" spans="1:17" ht="18.75" thickBot="1" x14ac:dyDescent="0.4">
      <c r="A104" s="264"/>
      <c r="B104" s="147" t="s">
        <v>145</v>
      </c>
      <c r="C104" s="166"/>
      <c r="D104" s="166"/>
      <c r="E104" s="146"/>
      <c r="F104" s="146"/>
      <c r="G104" s="146"/>
      <c r="H104" s="146">
        <f t="shared" si="0"/>
        <v>0</v>
      </c>
      <c r="I104" s="166" t="s">
        <v>129</v>
      </c>
      <c r="J104" s="198"/>
      <c r="K104" s="142"/>
      <c r="L104" s="142"/>
      <c r="M104" s="263"/>
      <c r="N104" s="140"/>
      <c r="Q104" s="140"/>
    </row>
    <row r="105" spans="1:17" x14ac:dyDescent="0.25">
      <c r="A105" s="262"/>
      <c r="B105" s="197"/>
      <c r="C105" s="163"/>
      <c r="D105" s="142"/>
      <c r="E105" s="142"/>
      <c r="F105" s="142"/>
      <c r="G105" s="142"/>
      <c r="H105" s="142"/>
      <c r="I105" s="142"/>
      <c r="J105" s="142"/>
      <c r="K105" s="142"/>
      <c r="L105" s="142"/>
      <c r="M105" s="263"/>
      <c r="N105" s="140"/>
    </row>
    <row r="106" spans="1:17" x14ac:dyDescent="0.25">
      <c r="A106" s="262" t="s">
        <v>146</v>
      </c>
      <c r="B106" s="196" t="s">
        <v>147</v>
      </c>
      <c r="C106" s="143"/>
      <c r="D106" s="142"/>
      <c r="E106" s="142"/>
      <c r="F106" s="142"/>
      <c r="G106" s="142"/>
      <c r="H106" s="142"/>
      <c r="I106" s="142"/>
      <c r="J106" s="142"/>
      <c r="K106" s="142"/>
      <c r="L106" s="142"/>
      <c r="M106" s="263"/>
      <c r="N106" s="140"/>
    </row>
    <row r="107" spans="1:17" ht="78.75" customHeight="1" x14ac:dyDescent="0.25">
      <c r="A107" s="262"/>
      <c r="B107" s="492" t="s">
        <v>148</v>
      </c>
      <c r="C107" s="492"/>
      <c r="D107" s="492"/>
      <c r="E107" s="492"/>
      <c r="F107" s="142"/>
      <c r="G107" s="142"/>
      <c r="H107" s="142"/>
      <c r="I107" s="142"/>
      <c r="J107" s="142"/>
      <c r="K107" s="142"/>
      <c r="L107" s="142"/>
      <c r="M107" s="263"/>
      <c r="N107" s="140"/>
    </row>
    <row r="108" spans="1:17" ht="34.5" customHeight="1" x14ac:dyDescent="0.25">
      <c r="A108" s="264"/>
      <c r="B108" s="492" t="s">
        <v>149</v>
      </c>
      <c r="C108" s="492"/>
      <c r="D108" s="492"/>
      <c r="E108" s="492"/>
      <c r="F108" s="142"/>
      <c r="G108" s="142"/>
      <c r="H108" s="142"/>
      <c r="I108" s="142"/>
      <c r="J108" s="142"/>
      <c r="K108" s="142"/>
      <c r="L108" s="142"/>
      <c r="M108" s="263"/>
      <c r="N108" s="140"/>
      <c r="O108" s="140"/>
    </row>
    <row r="109" spans="1:17" x14ac:dyDescent="0.25">
      <c r="A109" s="264"/>
      <c r="B109" s="435" t="s">
        <v>150</v>
      </c>
      <c r="C109" s="378">
        <v>2020</v>
      </c>
      <c r="D109" s="377">
        <v>2019</v>
      </c>
      <c r="E109" s="377">
        <v>2020</v>
      </c>
      <c r="F109" s="142"/>
      <c r="G109" s="142"/>
      <c r="H109" s="142"/>
      <c r="I109" s="142"/>
      <c r="J109" s="142"/>
      <c r="K109" s="142"/>
      <c r="L109" s="142"/>
      <c r="M109" s="263"/>
      <c r="N109" s="140"/>
      <c r="O109" s="140"/>
    </row>
    <row r="110" spans="1:17" ht="8.4499999999999993" customHeight="1" thickBot="1" x14ac:dyDescent="0.3">
      <c r="A110" s="264"/>
      <c r="B110" s="435"/>
      <c r="C110" s="435"/>
      <c r="D110" s="435"/>
      <c r="E110" s="435"/>
      <c r="F110" s="142"/>
      <c r="G110" s="142"/>
      <c r="H110" s="142"/>
      <c r="I110" s="142"/>
      <c r="J110" s="142"/>
      <c r="K110" s="142"/>
      <c r="L110" s="142"/>
      <c r="M110" s="263"/>
      <c r="N110" s="140"/>
      <c r="O110" s="140"/>
    </row>
    <row r="111" spans="1:17" ht="21.75" customHeight="1" x14ac:dyDescent="0.25">
      <c r="A111" s="264"/>
      <c r="B111" s="150" t="s">
        <v>151</v>
      </c>
      <c r="C111" s="195" t="s">
        <v>152</v>
      </c>
      <c r="D111" s="194" t="s">
        <v>153</v>
      </c>
      <c r="E111" s="194" t="s">
        <v>17</v>
      </c>
      <c r="F111" s="194" t="s">
        <v>154</v>
      </c>
      <c r="G111" s="194" t="s">
        <v>17</v>
      </c>
      <c r="H111" s="194" t="s">
        <v>155</v>
      </c>
      <c r="I111" s="180" t="s">
        <v>19</v>
      </c>
      <c r="J111" s="142"/>
      <c r="K111" s="142"/>
      <c r="L111" s="142"/>
      <c r="M111" s="263"/>
      <c r="N111" s="140"/>
      <c r="O111" s="140"/>
    </row>
    <row r="112" spans="1:17" x14ac:dyDescent="0.25">
      <c r="A112" s="264"/>
      <c r="B112" s="156" t="s">
        <v>156</v>
      </c>
      <c r="C112" s="192" t="s">
        <v>123</v>
      </c>
      <c r="D112" s="193">
        <v>5678758</v>
      </c>
      <c r="E112" s="189" t="str">
        <f>VLOOKUP($B112,ListsReq!$AC$3:$AF$150,2,FALSE)</f>
        <v>kWh</v>
      </c>
      <c r="F112" s="190">
        <f>IF($C$109=2020, VLOOKUP($B112,ListsReq!$AC$3:$AF$150,3,FALSE), IF($C$109=2019, VLOOKUP($B112,ListsReq!$AC$153:$AF$300,3,FALSE),""))</f>
        <v>0.23313999999999999</v>
      </c>
      <c r="G112" s="189" t="str">
        <f>VLOOKUP($B112,ListsReq!$AC$3:$AF$150,4,FALSE)</f>
        <v>kg CO2e/kWh</v>
      </c>
      <c r="H112" s="188">
        <f t="shared" ref="H112:H143" si="1">(F112*D112)/1000</f>
        <v>1323.9456401199998</v>
      </c>
      <c r="I112" s="304" t="s">
        <v>157</v>
      </c>
      <c r="J112" s="142"/>
      <c r="K112" s="142"/>
      <c r="L112" s="142"/>
      <c r="M112" s="263"/>
      <c r="N112" s="140"/>
      <c r="O112" s="140"/>
    </row>
    <row r="113" spans="1:15" x14ac:dyDescent="0.25">
      <c r="A113" s="264"/>
      <c r="B113" s="156" t="s">
        <v>158</v>
      </c>
      <c r="C113" s="192" t="s">
        <v>124</v>
      </c>
      <c r="D113" s="155">
        <v>5678758</v>
      </c>
      <c r="E113" s="189" t="str">
        <f>VLOOKUP($B113,ListsReq!$AC$3:$AF$150,2,FALSE)</f>
        <v>kWh</v>
      </c>
      <c r="F113" s="190">
        <f>IF($C$109=2020, VLOOKUP($B113,ListsReq!$AC$3:$AF$150,3,FALSE), IF($C$109=2019, VLOOKUP($B113,ListsReq!$AC$153:$AF$300,3,FALSE),""))</f>
        <v>2.0049999999999998E-2</v>
      </c>
      <c r="G113" s="189" t="str">
        <f>VLOOKUP($B113,ListsReq!$AC$3:$AF$150,4,FALSE)</f>
        <v>kg CO2e/kWh</v>
      </c>
      <c r="H113" s="188">
        <f t="shared" si="1"/>
        <v>113.85909789999999</v>
      </c>
      <c r="I113" s="304" t="s">
        <v>157</v>
      </c>
      <c r="J113" s="142"/>
      <c r="K113" s="142"/>
      <c r="L113" s="142"/>
      <c r="M113" s="263"/>
      <c r="N113" s="140"/>
      <c r="O113" s="140"/>
    </row>
    <row r="114" spans="1:15" x14ac:dyDescent="0.25">
      <c r="A114" s="264"/>
      <c r="B114" s="156" t="s">
        <v>156</v>
      </c>
      <c r="C114" s="192" t="s">
        <v>123</v>
      </c>
      <c r="D114" s="155">
        <v>18755329</v>
      </c>
      <c r="E114" s="189" t="str">
        <f>VLOOKUP($B114,ListsReq!$AC$3:$AF$150,2,FALSE)</f>
        <v>kWh</v>
      </c>
      <c r="F114" s="190">
        <f>IF($C$109=2020, VLOOKUP($B114,ListsReq!$AC$3:$AF$150,3,FALSE), IF($C$109=2019, VLOOKUP($B114,ListsReq!$AC$153:$AF$300,3,FALSE),""))</f>
        <v>0.23313999999999999</v>
      </c>
      <c r="G114" s="189" t="str">
        <f>VLOOKUP($B114,ListsReq!$AC$3:$AF$150,4,FALSE)</f>
        <v>kg CO2e/kWh</v>
      </c>
      <c r="H114" s="188">
        <f t="shared" si="1"/>
        <v>4372.6174030599996</v>
      </c>
      <c r="I114" s="304" t="s">
        <v>159</v>
      </c>
      <c r="J114" s="142"/>
      <c r="K114" s="142"/>
      <c r="L114" s="142"/>
      <c r="M114" s="263"/>
      <c r="N114" s="140"/>
      <c r="O114" s="140"/>
    </row>
    <row r="115" spans="1:15" x14ac:dyDescent="0.25">
      <c r="A115" s="264"/>
      <c r="B115" s="156" t="s">
        <v>158</v>
      </c>
      <c r="C115" s="192" t="s">
        <v>124</v>
      </c>
      <c r="D115" s="155">
        <v>18755329</v>
      </c>
      <c r="E115" s="189" t="str">
        <f>VLOOKUP($B115,ListsReq!$AC$3:$AF$150,2,FALSE)</f>
        <v>kWh</v>
      </c>
      <c r="F115" s="190">
        <f>IF($C$109=2020, VLOOKUP($B115,ListsReq!$AC$3:$AF$150,3,FALSE), IF($C$109=2019, VLOOKUP($B115,ListsReq!$AC$153:$AF$300,3,FALSE),""))</f>
        <v>2.0049999999999998E-2</v>
      </c>
      <c r="G115" s="189" t="str">
        <f>VLOOKUP($B115,ListsReq!$AC$3:$AF$150,4,FALSE)</f>
        <v>kg CO2e/kWh</v>
      </c>
      <c r="H115" s="188">
        <f t="shared" si="1"/>
        <v>376.04434644999998</v>
      </c>
      <c r="I115" s="304" t="s">
        <v>159</v>
      </c>
      <c r="J115" s="142"/>
      <c r="K115" s="142"/>
      <c r="L115" s="142"/>
      <c r="M115" s="263"/>
      <c r="N115" s="140"/>
      <c r="O115" s="140"/>
    </row>
    <row r="116" spans="1:15" x14ac:dyDescent="0.25">
      <c r="A116" s="264"/>
      <c r="B116" s="156" t="s">
        <v>160</v>
      </c>
      <c r="C116" s="192" t="s">
        <v>122</v>
      </c>
      <c r="D116" s="155">
        <v>7232161</v>
      </c>
      <c r="E116" s="189" t="str">
        <f>VLOOKUP($B116,ListsReq!$AC$3:$AF$150,2,FALSE)</f>
        <v>kWh</v>
      </c>
      <c r="F116" s="190">
        <f>IF($C$109=2020, VLOOKUP($B116,ListsReq!$AC$3:$AF$150,3,FALSE), IF($C$109=2019, VLOOKUP($B116,ListsReq!$AC$153:$AF$300,3,FALSE),""))</f>
        <v>0.18387000000000001</v>
      </c>
      <c r="G116" s="189" t="str">
        <f>VLOOKUP($B116,ListsReq!$AC$3:$AF$150,4,FALSE)</f>
        <v>kg CO2e/kWh</v>
      </c>
      <c r="H116" s="188">
        <f t="shared" si="1"/>
        <v>1329.7774430700001</v>
      </c>
      <c r="I116" s="304" t="s">
        <v>161</v>
      </c>
      <c r="J116" s="142"/>
      <c r="K116" s="142"/>
      <c r="L116" s="142"/>
      <c r="M116" s="263"/>
      <c r="N116" s="140"/>
      <c r="O116" s="140"/>
    </row>
    <row r="117" spans="1:15" x14ac:dyDescent="0.25">
      <c r="A117" s="264"/>
      <c r="B117" s="156" t="s">
        <v>160</v>
      </c>
      <c r="C117" s="192" t="s">
        <v>122</v>
      </c>
      <c r="D117" s="155">
        <v>16082309</v>
      </c>
      <c r="E117" s="189" t="str">
        <f>VLOOKUP($B117,ListsReq!$AC$3:$AF$150,2,FALSE)</f>
        <v>kWh</v>
      </c>
      <c r="F117" s="190">
        <f>IF($C$109=2020, VLOOKUP($B117,ListsReq!$AC$3:$AF$150,3,FALSE), IF($C$109=2019, VLOOKUP($B117,ListsReq!$AC$153:$AF$300,3,FALSE),""))</f>
        <v>0.18387000000000001</v>
      </c>
      <c r="G117" s="189" t="str">
        <f>VLOOKUP($B117,ListsReq!$AC$3:$AF$150,4,FALSE)</f>
        <v>kg CO2e/kWh</v>
      </c>
      <c r="H117" s="188">
        <f t="shared" si="1"/>
        <v>2957.0541558300001</v>
      </c>
      <c r="I117" s="304" t="s">
        <v>162</v>
      </c>
      <c r="J117" s="142"/>
      <c r="K117" s="142"/>
      <c r="L117" s="142"/>
      <c r="M117" s="263"/>
      <c r="N117" s="140"/>
      <c r="O117" s="140"/>
    </row>
    <row r="118" spans="1:15" x14ac:dyDescent="0.25">
      <c r="A118" s="264"/>
      <c r="B118" s="156" t="s">
        <v>163</v>
      </c>
      <c r="C118" s="192" t="s">
        <v>122</v>
      </c>
      <c r="D118" s="155">
        <v>201344</v>
      </c>
      <c r="E118" s="189" t="str">
        <f>VLOOKUP($B118,ListsReq!$AC$3:$AF$150,2,FALSE)</f>
        <v>litres</v>
      </c>
      <c r="F118" s="190">
        <f>IF($C$109=2020, VLOOKUP($B118,ListsReq!$AC$3:$AF$150,3,FALSE), IF($C$109=2019, VLOOKUP($B118,ListsReq!$AC$153:$AF$300,3,FALSE),""))</f>
        <v>2.54603</v>
      </c>
      <c r="G118" s="189" t="str">
        <f>VLOOKUP($B118,ListsReq!$AC$3:$AF$150,4,FALSE)</f>
        <v>kg CO2e/litre</v>
      </c>
      <c r="H118" s="188">
        <f t="shared" si="1"/>
        <v>512.62786431999996</v>
      </c>
      <c r="I118" s="304" t="s">
        <v>164</v>
      </c>
      <c r="J118" s="142"/>
      <c r="K118" s="142"/>
      <c r="L118" s="142"/>
      <c r="M118" s="263"/>
      <c r="N118" s="140"/>
      <c r="O118" s="140"/>
    </row>
    <row r="119" spans="1:15" x14ac:dyDescent="0.25">
      <c r="A119" s="264"/>
      <c r="B119" s="156" t="s">
        <v>163</v>
      </c>
      <c r="C119" s="192" t="s">
        <v>122</v>
      </c>
      <c r="D119" s="155">
        <v>3996</v>
      </c>
      <c r="E119" s="189" t="str">
        <f>VLOOKUP($B119,ListsReq!$AC$3:$AF$150,2,FALSE)</f>
        <v>litres</v>
      </c>
      <c r="F119" s="190">
        <f>IF($C$109=2020, VLOOKUP($B119,ListsReq!$AC$3:$AF$150,3,FALSE), IF($C$109=2019, VLOOKUP($B119,ListsReq!$AC$153:$AF$300,3,FALSE),""))</f>
        <v>2.54603</v>
      </c>
      <c r="G119" s="189" t="str">
        <f>VLOOKUP($B119,ListsReq!$AC$3:$AF$150,4,FALSE)</f>
        <v>kg CO2e/litre</v>
      </c>
      <c r="H119" s="188">
        <f t="shared" si="1"/>
        <v>10.17393588</v>
      </c>
      <c r="I119" s="304" t="s">
        <v>165</v>
      </c>
      <c r="J119" s="142"/>
      <c r="K119" s="142"/>
      <c r="L119" s="142"/>
      <c r="M119" s="263"/>
      <c r="N119" s="140"/>
      <c r="O119" s="140"/>
    </row>
    <row r="120" spans="1:15" x14ac:dyDescent="0.25">
      <c r="A120" s="264"/>
      <c r="B120" s="156" t="s">
        <v>166</v>
      </c>
      <c r="C120" s="192" t="s">
        <v>123</v>
      </c>
      <c r="D120" s="155">
        <v>9805150</v>
      </c>
      <c r="E120" s="189" t="s">
        <v>167</v>
      </c>
      <c r="F120" s="190">
        <v>3.6616717E-2</v>
      </c>
      <c r="G120" s="189" t="s">
        <v>168</v>
      </c>
      <c r="H120" s="188">
        <f t="shared" si="1"/>
        <v>359.03240269254997</v>
      </c>
      <c r="I120" s="304" t="s">
        <v>169</v>
      </c>
      <c r="J120" s="142"/>
      <c r="K120" s="142"/>
      <c r="L120" s="142"/>
      <c r="M120" s="263"/>
      <c r="N120" s="140"/>
      <c r="O120" s="140"/>
    </row>
    <row r="121" spans="1:15" x14ac:dyDescent="0.25">
      <c r="A121" s="264"/>
      <c r="B121" s="156" t="s">
        <v>166</v>
      </c>
      <c r="C121" s="192" t="s">
        <v>123</v>
      </c>
      <c r="D121" s="155">
        <v>9458431</v>
      </c>
      <c r="E121" s="189" t="s">
        <v>167</v>
      </c>
      <c r="F121" s="190">
        <v>3.6616717E-2</v>
      </c>
      <c r="G121" s="189" t="s">
        <v>168</v>
      </c>
      <c r="H121" s="188">
        <f t="shared" si="1"/>
        <v>346.336691191027</v>
      </c>
      <c r="I121" s="304" t="s">
        <v>170</v>
      </c>
      <c r="J121" s="142"/>
      <c r="K121" s="142"/>
      <c r="L121" s="142"/>
      <c r="M121" s="263"/>
      <c r="N121" s="140"/>
      <c r="O121" s="140"/>
    </row>
    <row r="122" spans="1:15" x14ac:dyDescent="0.25">
      <c r="A122" s="264"/>
      <c r="B122" s="156" t="s">
        <v>171</v>
      </c>
      <c r="C122" s="192" t="s">
        <v>124</v>
      </c>
      <c r="D122" s="155">
        <v>772800.47695137677</v>
      </c>
      <c r="E122" s="189" t="str">
        <f>VLOOKUP($B122,ListsReq!$AC$3:$AF$150,2,FALSE)</f>
        <v>passenger km</v>
      </c>
      <c r="F122" s="190">
        <f>IF($C$109=2020, VLOOKUP($B122,ListsReq!$AC$3:$AF$150,3,FALSE), IF($C$109=2019, VLOOKUP($B122,ListsReq!$AC$153:$AF$300,3,FALSE),""))</f>
        <v>0.24429999999999999</v>
      </c>
      <c r="G122" s="189" t="str">
        <f>VLOOKUP($B122,ListsReq!$AC$3:$AF$150,4,FALSE)</f>
        <v>kg CO2e/passenger km</v>
      </c>
      <c r="H122" s="188">
        <f t="shared" si="1"/>
        <v>188.79515651922134</v>
      </c>
      <c r="I122" s="304" t="s">
        <v>172</v>
      </c>
      <c r="J122" s="142"/>
      <c r="K122" s="142"/>
      <c r="L122" s="142"/>
      <c r="M122" s="263"/>
      <c r="N122" s="140"/>
      <c r="O122" s="140"/>
    </row>
    <row r="123" spans="1:15" x14ac:dyDescent="0.25">
      <c r="A123" s="264"/>
      <c r="B123" s="156" t="s">
        <v>173</v>
      </c>
      <c r="C123" s="192" t="s">
        <v>124</v>
      </c>
      <c r="D123" s="155">
        <v>6239316.8858737471</v>
      </c>
      <c r="E123" s="189" t="str">
        <f>VLOOKUP($B123,ListsReq!$AC$3:$AF$150,2,FALSE)</f>
        <v>passenger km</v>
      </c>
      <c r="F123" s="190">
        <f>IF($C$109=2020, VLOOKUP($B123,ListsReq!$AC$3:$AF$150,3,FALSE), IF($C$109=2019, VLOOKUP($B123,ListsReq!$AC$153:$AF$300,3,FALSE),""))</f>
        <v>0.15298</v>
      </c>
      <c r="G123" s="189" t="str">
        <f>VLOOKUP($B123,ListsReq!$AC$3:$AF$150,4,FALSE)</f>
        <v>kg CO2e/passenger km</v>
      </c>
      <c r="H123" s="188">
        <f t="shared" si="1"/>
        <v>954.49069720096588</v>
      </c>
      <c r="I123" s="304" t="s">
        <v>172</v>
      </c>
      <c r="J123" s="142"/>
      <c r="K123" s="142"/>
      <c r="L123" s="142"/>
      <c r="M123" s="263"/>
      <c r="N123" s="140"/>
      <c r="O123" s="140"/>
    </row>
    <row r="124" spans="1:15" x14ac:dyDescent="0.25">
      <c r="A124" s="264"/>
      <c r="B124" s="156" t="s">
        <v>174</v>
      </c>
      <c r="C124" s="192" t="s">
        <v>124</v>
      </c>
      <c r="D124" s="155">
        <v>364137.25126000127</v>
      </c>
      <c r="E124" s="189" t="str">
        <f>VLOOKUP($B124,ListsReq!$AC$3:$AF$150,2,FALSE)</f>
        <v>passenger km</v>
      </c>
      <c r="F124" s="190">
        <f>IF($C$109=2020, VLOOKUP($B124,ListsReq!$AC$3:$AF$150,3,FALSE), IF($C$109=2019, VLOOKUP($B124,ListsReq!$AC$153:$AF$300,3,FALSE),""))</f>
        <v>0.22947000000000001</v>
      </c>
      <c r="G124" s="189" t="str">
        <f>VLOOKUP($B124,ListsReq!$AC$3:$AF$150,4,FALSE)</f>
        <v>kg CO2e/passenger km</v>
      </c>
      <c r="H124" s="188">
        <f t="shared" si="1"/>
        <v>83.558575046632498</v>
      </c>
      <c r="I124" s="304" t="s">
        <v>172</v>
      </c>
      <c r="J124" s="142"/>
      <c r="K124" s="142"/>
      <c r="L124" s="142"/>
      <c r="M124" s="263"/>
      <c r="N124" s="140"/>
      <c r="O124" s="140"/>
    </row>
    <row r="125" spans="1:15" x14ac:dyDescent="0.25">
      <c r="A125" s="264"/>
      <c r="B125" s="156" t="s">
        <v>175</v>
      </c>
      <c r="C125" s="192" t="s">
        <v>124</v>
      </c>
      <c r="D125" s="155">
        <v>4410133.8836035393</v>
      </c>
      <c r="E125" s="189" t="str">
        <f>VLOOKUP($B125,ListsReq!$AC$3:$AF$150,2,FALSE)</f>
        <v>passenger km</v>
      </c>
      <c r="F125" s="190">
        <f>IF($C$109=2020, VLOOKUP($B125,ListsReq!$AC$3:$AF$150,3,FALSE), IF($C$109=2019, VLOOKUP($B125,ListsReq!$AC$153:$AF$300,3,FALSE),""))</f>
        <v>0.14615</v>
      </c>
      <c r="G125" s="189" t="str">
        <f>VLOOKUP($B125,ListsReq!$AC$3:$AF$150,4,FALSE)</f>
        <v>kg CO2e/passenger km</v>
      </c>
      <c r="H125" s="188">
        <f t="shared" si="1"/>
        <v>644.54106708865731</v>
      </c>
      <c r="I125" s="304" t="s">
        <v>172</v>
      </c>
      <c r="J125" s="142"/>
      <c r="K125" s="142"/>
      <c r="L125" s="142"/>
      <c r="M125" s="263"/>
      <c r="N125" s="140"/>
      <c r="O125" s="140"/>
    </row>
    <row r="126" spans="1:15" x14ac:dyDescent="0.25">
      <c r="A126" s="264"/>
      <c r="B126" s="156" t="s">
        <v>176</v>
      </c>
      <c r="C126" s="192" t="s">
        <v>124</v>
      </c>
      <c r="D126" s="155">
        <v>442763.6676044233</v>
      </c>
      <c r="E126" s="189" t="str">
        <f>VLOOKUP($B126,ListsReq!$AC$3:$AF$150,2,FALSE)</f>
        <v>passenger km</v>
      </c>
      <c r="F126" s="190">
        <f>IF($C$109=2020, VLOOKUP($B126,ListsReq!$AC$3:$AF$150,3,FALSE), IF($C$109=2019, VLOOKUP($B126,ListsReq!$AC$153:$AF$300,3,FALSE),""))</f>
        <v>0.23385</v>
      </c>
      <c r="G126" s="189" t="str">
        <f>VLOOKUP($B126,ListsReq!$AC$3:$AF$150,4,FALSE)</f>
        <v>kg CO2e/passenger km</v>
      </c>
      <c r="H126" s="188">
        <f t="shared" si="1"/>
        <v>103.5402836692944</v>
      </c>
      <c r="I126" s="304" t="s">
        <v>172</v>
      </c>
      <c r="J126" s="142"/>
      <c r="K126" s="142"/>
      <c r="L126" s="142"/>
      <c r="M126" s="263"/>
      <c r="N126" s="140"/>
      <c r="O126" s="140"/>
    </row>
    <row r="127" spans="1:15" x14ac:dyDescent="0.25">
      <c r="A127" s="264"/>
      <c r="B127" s="156" t="s">
        <v>177</v>
      </c>
      <c r="C127" s="192" t="s">
        <v>124</v>
      </c>
      <c r="D127" s="155">
        <v>258417.05681594307</v>
      </c>
      <c r="E127" s="189" t="str">
        <f>VLOOKUP($B127,ListsReq!$AC$3:$AF$150,2,FALSE)</f>
        <v>passenger km</v>
      </c>
      <c r="F127" s="190">
        <f>IF($C$109=2020, VLOOKUP($B127,ListsReq!$AC$3:$AF$150,3,FALSE), IF($C$109=2019, VLOOKUP($B127,ListsReq!$AC$153:$AF$300,3,FALSE),""))</f>
        <v>0.42385</v>
      </c>
      <c r="G127" s="189" t="str">
        <f>VLOOKUP($B127,ListsReq!$AC$3:$AF$150,4,FALSE)</f>
        <v>kg CO2e/passenger km</v>
      </c>
      <c r="H127" s="188">
        <f t="shared" si="1"/>
        <v>109.53006953143748</v>
      </c>
      <c r="I127" s="304" t="s">
        <v>172</v>
      </c>
      <c r="J127" s="142"/>
      <c r="K127" s="142"/>
      <c r="L127" s="142"/>
      <c r="M127" s="263"/>
      <c r="N127" s="140"/>
      <c r="O127" s="140"/>
    </row>
    <row r="128" spans="1:15" x14ac:dyDescent="0.25">
      <c r="A128" s="264"/>
      <c r="B128" s="156" t="s">
        <v>178</v>
      </c>
      <c r="C128" s="192" t="s">
        <v>124</v>
      </c>
      <c r="D128" s="155">
        <v>32191.8256817566</v>
      </c>
      <c r="E128" s="189" t="str">
        <f>VLOOKUP($B128,ListsReq!$AC$3:$AF$150,2,FALSE)</f>
        <v>passenger km</v>
      </c>
      <c r="F128" s="190">
        <f>IF($C$109=2020, VLOOKUP($B128,ListsReq!$AC$3:$AF$150,3,FALSE), IF($C$109=2019, VLOOKUP($B128,ListsReq!$AC$153:$AF$300,3,FALSE),""))</f>
        <v>0.58462000000000003</v>
      </c>
      <c r="G128" s="189" t="str">
        <f>VLOOKUP($B128,ListsReq!$AC$3:$AF$150,4,FALSE)</f>
        <v>kg CO2e/passenger km</v>
      </c>
      <c r="H128" s="188">
        <f t="shared" si="1"/>
        <v>18.819985130068545</v>
      </c>
      <c r="I128" s="304" t="s">
        <v>172</v>
      </c>
      <c r="J128" s="142"/>
      <c r="K128" s="142"/>
      <c r="L128" s="142"/>
      <c r="M128" s="263"/>
      <c r="N128" s="140"/>
      <c r="O128" s="140"/>
    </row>
    <row r="129" spans="1:15" x14ac:dyDescent="0.25">
      <c r="A129" s="264"/>
      <c r="B129" s="156" t="s">
        <v>179</v>
      </c>
      <c r="C129" s="192" t="s">
        <v>124</v>
      </c>
      <c r="D129" s="155">
        <v>12535546.842010187</v>
      </c>
      <c r="E129" s="189" t="str">
        <f>VLOOKUP($B129,ListsReq!$AC$3:$AF$150,2,FALSE)</f>
        <v>passenger km</v>
      </c>
      <c r="F129" s="190">
        <f>IF($C$109=2020, VLOOKUP($B129,ListsReq!$AC$3:$AF$150,3,FALSE), IF($C$109=2019, VLOOKUP($B129,ListsReq!$AC$153:$AF$300,3,FALSE),""))</f>
        <v>0.13924500000000001</v>
      </c>
      <c r="G129" s="189" t="str">
        <f>VLOOKUP($B129,ListsReq!$AC$3:$AF$150,4,FALSE)</f>
        <v>kg CO2e/passenger km</v>
      </c>
      <c r="H129" s="188">
        <f t="shared" si="1"/>
        <v>1745.5122200157086</v>
      </c>
      <c r="I129" s="304" t="s">
        <v>172</v>
      </c>
      <c r="J129" s="142"/>
      <c r="K129" s="142"/>
      <c r="L129" s="142"/>
      <c r="M129" s="263"/>
      <c r="N129" s="140"/>
      <c r="O129" s="140"/>
    </row>
    <row r="130" spans="1:15" x14ac:dyDescent="0.25">
      <c r="A130" s="264"/>
      <c r="B130" s="448" t="s">
        <v>180</v>
      </c>
      <c r="C130" s="192" t="s">
        <v>124</v>
      </c>
      <c r="D130" s="155">
        <v>122670.82446116746</v>
      </c>
      <c r="E130" s="189" t="str">
        <f>VLOOKUP($B130,ListsReq!$AC$3:$AF$150,2,FALSE)</f>
        <v>passenger km</v>
      </c>
      <c r="F130" s="190">
        <f>IF($C$109=2020, VLOOKUP($B130,ListsReq!$AC$3:$AF$150,3,FALSE), IF($C$109=2019, VLOOKUP($B130,ListsReq!$AC$153:$AF$300,3,FALSE),""))</f>
        <v>0.22278000000000001</v>
      </c>
      <c r="G130" s="189" t="str">
        <f>VLOOKUP($B130,ListsReq!$AC$3:$AF$150,4,FALSE)</f>
        <v>kg CO2e/passenger km</v>
      </c>
      <c r="H130" s="188">
        <f t="shared" si="1"/>
        <v>27.328606273458888</v>
      </c>
      <c r="I130" s="304" t="s">
        <v>172</v>
      </c>
      <c r="J130" s="142"/>
      <c r="K130" s="142"/>
      <c r="L130" s="142"/>
      <c r="M130" s="263"/>
      <c r="N130" s="140"/>
      <c r="O130" s="140"/>
    </row>
    <row r="131" spans="1:15" x14ac:dyDescent="0.25">
      <c r="A131" s="264"/>
      <c r="B131" s="156" t="s">
        <v>181</v>
      </c>
      <c r="C131" s="192" t="s">
        <v>124</v>
      </c>
      <c r="D131" s="155">
        <v>480235.07371988898</v>
      </c>
      <c r="E131" s="189" t="str">
        <f>VLOOKUP($B131,ListsReq!$AC$3:$AF$150,2,FALSE)</f>
        <v>passenger km</v>
      </c>
      <c r="F131" s="190">
        <f>IF($C$109=2020, VLOOKUP($B131,ListsReq!$AC$3:$AF$150,3,FALSE), IF($C$109=2019, VLOOKUP($B131,ListsReq!$AC$153:$AF$300,3,FALSE),""))</f>
        <v>0.40378999999999998</v>
      </c>
      <c r="G131" s="189" t="str">
        <f>VLOOKUP($B131,ListsReq!$AC$3:$AF$150,4,FALSE)</f>
        <v>kg CO2e/passenger km</v>
      </c>
      <c r="H131" s="188">
        <f t="shared" si="1"/>
        <v>193.91412041735396</v>
      </c>
      <c r="I131" s="304" t="s">
        <v>172</v>
      </c>
      <c r="J131" s="142"/>
      <c r="K131" s="142"/>
      <c r="L131" s="142"/>
      <c r="M131" s="263"/>
      <c r="N131" s="140"/>
      <c r="O131" s="140"/>
    </row>
    <row r="132" spans="1:15" x14ac:dyDescent="0.25">
      <c r="A132" s="264"/>
      <c r="B132" s="156" t="s">
        <v>182</v>
      </c>
      <c r="C132" s="192" t="s">
        <v>124</v>
      </c>
      <c r="D132" s="155">
        <v>2503.6405781629314</v>
      </c>
      <c r="E132" s="189" t="str">
        <f>VLOOKUP($B132,ListsReq!$AC$3:$AF$150,2,FALSE)</f>
        <v>passenger km</v>
      </c>
      <c r="F132" s="190">
        <f>IF($C$109=2020, VLOOKUP($B132,ListsReq!$AC$3:$AF$150,3,FALSE), IF($C$109=2019, VLOOKUP($B132,ListsReq!$AC$153:$AF$300,3,FALSE),""))</f>
        <v>0.55694999999999995</v>
      </c>
      <c r="G132" s="189" t="str">
        <f>VLOOKUP($B132,ListsReq!$AC$3:$AF$150,4,FALSE)</f>
        <v>kg CO2e/passenger km</v>
      </c>
      <c r="H132" s="188">
        <f t="shared" si="1"/>
        <v>1.3944026200078445</v>
      </c>
      <c r="I132" s="304" t="s">
        <v>172</v>
      </c>
      <c r="J132" s="142"/>
      <c r="K132" s="142"/>
      <c r="L132" s="142"/>
      <c r="M132" s="263"/>
      <c r="N132" s="140"/>
      <c r="O132" s="140"/>
    </row>
    <row r="133" spans="1:15" x14ac:dyDescent="0.25">
      <c r="A133" s="264"/>
      <c r="B133" s="156" t="s">
        <v>183</v>
      </c>
      <c r="C133" s="192" t="s">
        <v>124</v>
      </c>
      <c r="D133" s="155">
        <v>2814216.0802500532</v>
      </c>
      <c r="E133" s="189" t="str">
        <f>VLOOKUP($B133,ListsReq!$AC$3:$AF$150,2,FALSE)</f>
        <v>passenger km</v>
      </c>
      <c r="F133" s="190">
        <f>IF($C$109=2020, VLOOKUP($B133,ListsReq!$AC$3:$AF$150,3,FALSE), IF($C$109=2019, VLOOKUP($B133,ListsReq!$AC$153:$AF$300,3,FALSE),""))</f>
        <v>3.6940000000000001E-2</v>
      </c>
      <c r="G133" s="189" t="str">
        <f>VLOOKUP($B133,ListsReq!$AC$3:$AF$150,4,FALSE)</f>
        <v>kg CO2e/passenger km</v>
      </c>
      <c r="H133" s="188">
        <f t="shared" si="1"/>
        <v>103.95714200443697</v>
      </c>
      <c r="I133" s="304" t="s">
        <v>184</v>
      </c>
      <c r="J133" s="142"/>
      <c r="K133" s="142"/>
      <c r="L133" s="142"/>
      <c r="M133" s="263"/>
      <c r="N133" s="140"/>
      <c r="O133" s="140"/>
    </row>
    <row r="134" spans="1:15" x14ac:dyDescent="0.25">
      <c r="A134" s="264"/>
      <c r="B134" s="156" t="s">
        <v>185</v>
      </c>
      <c r="C134" s="192" t="s">
        <v>124</v>
      </c>
      <c r="D134" s="155">
        <v>214956.01211329954</v>
      </c>
      <c r="E134" s="189" t="str">
        <f>VLOOKUP($B134,ListsReq!$AC$3:$AF$150,2,FALSE)</f>
        <v>passenger km</v>
      </c>
      <c r="F134" s="190">
        <f>IF($C$109=2020, VLOOKUP($B134,ListsReq!$AC$3:$AF$150,3,FALSE), IF($C$109=2019, VLOOKUP($B134,ListsReq!$AC$153:$AF$300,3,FALSE),""))</f>
        <v>0.14549000000000001</v>
      </c>
      <c r="G134" s="189" t="str">
        <f>VLOOKUP($B134,ListsReq!$AC$3:$AF$150,4,FALSE)</f>
        <v>kg CO2e/passenger km</v>
      </c>
      <c r="H134" s="188">
        <f t="shared" si="1"/>
        <v>31.273950202363952</v>
      </c>
      <c r="I134" s="304" t="s">
        <v>186</v>
      </c>
      <c r="J134" s="142"/>
      <c r="K134" s="142"/>
      <c r="L134" s="142"/>
      <c r="M134" s="263"/>
      <c r="N134" s="140"/>
      <c r="O134" s="140"/>
    </row>
    <row r="135" spans="1:15" x14ac:dyDescent="0.25">
      <c r="A135" s="264"/>
      <c r="B135" s="156" t="s">
        <v>187</v>
      </c>
      <c r="C135" s="192" t="s">
        <v>124</v>
      </c>
      <c r="D135" s="155">
        <v>475635.71827199991</v>
      </c>
      <c r="E135" s="189" t="str">
        <f>VLOOKUP($B135,ListsReq!$AC$3:$AF$150,2,FALSE)</f>
        <v>km</v>
      </c>
      <c r="F135" s="190">
        <f>IF($C$109=2020, VLOOKUP($B135,ListsReq!$AC$3:$AF$150,3,FALSE), IF($C$109=2019, VLOOKUP($B135,ListsReq!$AC$153:$AF$300,3,FALSE),""))</f>
        <v>0.1714</v>
      </c>
      <c r="G135" s="189" t="str">
        <f>VLOOKUP($B135,ListsReq!$AC$3:$AF$150,4,FALSE)</f>
        <v>kg CO2e/km</v>
      </c>
      <c r="H135" s="188">
        <f t="shared" si="1"/>
        <v>81.523962111820794</v>
      </c>
      <c r="I135" s="304" t="s">
        <v>188</v>
      </c>
      <c r="J135" s="142"/>
      <c r="K135" s="142"/>
      <c r="L135" s="142"/>
      <c r="M135" s="263"/>
      <c r="N135" s="140"/>
      <c r="O135" s="140"/>
    </row>
    <row r="136" spans="1:15" ht="12.75" customHeight="1" x14ac:dyDescent="0.25">
      <c r="A136" s="264"/>
      <c r="B136" s="156" t="s">
        <v>189</v>
      </c>
      <c r="C136" s="192" t="s">
        <v>124</v>
      </c>
      <c r="D136" s="155">
        <v>508888.72863471031</v>
      </c>
      <c r="E136" s="189" t="s">
        <v>190</v>
      </c>
      <c r="F136" s="190">
        <v>0.105021606</v>
      </c>
      <c r="G136" s="189" t="s">
        <v>191</v>
      </c>
      <c r="H136" s="188">
        <f t="shared" si="1"/>
        <v>53.444311556515466</v>
      </c>
      <c r="I136" s="304" t="s">
        <v>192</v>
      </c>
      <c r="J136" s="142"/>
      <c r="K136" s="142"/>
      <c r="L136" s="142"/>
      <c r="M136" s="263"/>
      <c r="N136" s="140"/>
      <c r="O136" s="140"/>
    </row>
    <row r="137" spans="1:15" x14ac:dyDescent="0.25">
      <c r="A137" s="264"/>
      <c r="B137" s="156" t="s">
        <v>193</v>
      </c>
      <c r="C137" s="192" t="s">
        <v>124</v>
      </c>
      <c r="D137" s="155">
        <v>129467.94428078979</v>
      </c>
      <c r="E137" s="189" t="str">
        <f>VLOOKUP($B137,ListsReq!$AC$3:$AF$150,2,FALSE)</f>
        <v>passenger km</v>
      </c>
      <c r="F137" s="190">
        <f>IF($C$109=2020, VLOOKUP($B137,ListsReq!$AC$3:$AF$150,3,FALSE), IF($C$109=2019, VLOOKUP($B137,ListsReq!$AC$153:$AF$300,3,FALSE),""))</f>
        <v>2.7320000000000001E-2</v>
      </c>
      <c r="G137" s="189" t="str">
        <f>VLOOKUP($B137,ListsReq!$AC$3:$AF$150,4,FALSE)</f>
        <v>kg CO2e/passenger km</v>
      </c>
      <c r="H137" s="188">
        <f t="shared" si="1"/>
        <v>3.5370642377511774</v>
      </c>
      <c r="I137" s="304" t="s">
        <v>194</v>
      </c>
      <c r="J137" s="142"/>
      <c r="K137" s="142"/>
      <c r="L137" s="142"/>
      <c r="M137" s="263"/>
      <c r="N137" s="140"/>
      <c r="O137" s="140"/>
    </row>
    <row r="138" spans="1:15" x14ac:dyDescent="0.25">
      <c r="A138" s="264"/>
      <c r="B138" s="156" t="s">
        <v>195</v>
      </c>
      <c r="C138" s="192" t="s">
        <v>124</v>
      </c>
      <c r="D138" s="155">
        <v>40837.855234583258</v>
      </c>
      <c r="E138" s="189" t="str">
        <f>VLOOKUP($B138,ListsReq!$AC$3:$AF$150,2,FALSE)</f>
        <v>passenger km</v>
      </c>
      <c r="F138" s="190">
        <f>IF($C$109=2020, VLOOKUP($B138,ListsReq!$AC$3:$AF$150,3,FALSE), IF($C$109=2019, VLOOKUP($B138,ListsReq!$AC$153:$AF$300,3,FALSE),""))</f>
        <v>0.1195</v>
      </c>
      <c r="G138" s="189" t="str">
        <f>VLOOKUP($B138,ListsReq!$AC$3:$AF$150,4,FALSE)</f>
        <v>kg CO2e/passenger km</v>
      </c>
      <c r="H138" s="188">
        <f t="shared" si="1"/>
        <v>4.8801237005326996</v>
      </c>
      <c r="I138" s="304" t="s">
        <v>196</v>
      </c>
      <c r="J138" s="142"/>
      <c r="K138" s="142"/>
      <c r="L138" s="142"/>
      <c r="M138" s="263"/>
      <c r="N138" s="140"/>
      <c r="O138" s="140"/>
    </row>
    <row r="139" spans="1:15" x14ac:dyDescent="0.25">
      <c r="A139" s="264"/>
      <c r="B139" s="156" t="s">
        <v>197</v>
      </c>
      <c r="C139" s="192" t="s">
        <v>124</v>
      </c>
      <c r="D139" s="155">
        <v>235194.03542720823</v>
      </c>
      <c r="E139" s="189" t="str">
        <f>VLOOKUP($B139,ListsReq!$AC$3:$AF$150,2,FALSE)</f>
        <v>passenger km</v>
      </c>
      <c r="F139" s="190">
        <f>IF($C$109=2020, VLOOKUP($B139,ListsReq!$AC$3:$AF$150,3,FALSE), IF($C$109=2019, VLOOKUP($B139,ListsReq!$AC$153:$AF$300,3,FALSE),""))</f>
        <v>2.1829999999999999E-2</v>
      </c>
      <c r="G139" s="189" t="str">
        <f>VLOOKUP($B139,ListsReq!$AC$3:$AF$150,4,FALSE)</f>
        <v>kg CO2e/passenger km</v>
      </c>
      <c r="H139" s="188">
        <f t="shared" si="1"/>
        <v>5.1342857933759554</v>
      </c>
      <c r="I139" s="304" t="s">
        <v>198</v>
      </c>
      <c r="J139" s="142"/>
      <c r="K139" s="142"/>
      <c r="L139" s="142"/>
      <c r="M139" s="263"/>
      <c r="N139" s="140"/>
      <c r="O139" s="140"/>
    </row>
    <row r="140" spans="1:15" x14ac:dyDescent="0.25">
      <c r="A140" s="264"/>
      <c r="B140" s="156" t="s">
        <v>199</v>
      </c>
      <c r="C140" s="192" t="s">
        <v>122</v>
      </c>
      <c r="D140" s="155">
        <v>7140.53</v>
      </c>
      <c r="E140" s="189" t="str">
        <f>VLOOKUP($B140,ListsReq!$AC$3:$AF$150,2,FALSE)</f>
        <v>litres</v>
      </c>
      <c r="F140" s="190">
        <f>IF($C$109=2020, VLOOKUP($B140,ListsReq!$AC$3:$AF$150,3,FALSE), IF($C$109=2019, VLOOKUP($B140,ListsReq!$AC$153:$AF$300,3,FALSE),""))</f>
        <v>2.1680199999999998</v>
      </c>
      <c r="G140" s="189" t="str">
        <f>VLOOKUP($B140,ListsReq!$AC$3:$AF$150,4,FALSE)</f>
        <v>kg CO2e/litre</v>
      </c>
      <c r="H140" s="188">
        <f t="shared" si="1"/>
        <v>15.480811850599999</v>
      </c>
      <c r="I140" s="304" t="s">
        <v>200</v>
      </c>
      <c r="J140" s="142"/>
      <c r="K140" s="142"/>
      <c r="L140" s="142"/>
      <c r="M140" s="263"/>
      <c r="N140" s="140"/>
      <c r="O140" s="140"/>
    </row>
    <row r="141" spans="1:15" x14ac:dyDescent="0.25">
      <c r="A141" s="264"/>
      <c r="B141" s="156" t="s">
        <v>163</v>
      </c>
      <c r="C141" s="192" t="s">
        <v>122</v>
      </c>
      <c r="D141" s="425">
        <v>16329.38</v>
      </c>
      <c r="E141" s="189" t="str">
        <f>VLOOKUP($B141,ListsReq!$AC$3:$AF$150,2,FALSE)</f>
        <v>litres</v>
      </c>
      <c r="F141" s="190">
        <f>IF($C$109=2020, VLOOKUP($B141,ListsReq!$AC$3:$AF$150,3,FALSE), IF($C$109=2019, VLOOKUP($B141,ListsReq!$AC$153:$AF$300,3,FALSE),""))</f>
        <v>2.54603</v>
      </c>
      <c r="G141" s="189" t="str">
        <f>VLOOKUP($B141,ListsReq!$AC$3:$AF$150,4,FALSE)</f>
        <v>kg CO2e/litre</v>
      </c>
      <c r="H141" s="188">
        <f t="shared" si="1"/>
        <v>41.575091361399991</v>
      </c>
      <c r="I141" s="304" t="s">
        <v>201</v>
      </c>
      <c r="J141" s="142"/>
      <c r="K141" s="142"/>
      <c r="L141" s="142"/>
      <c r="M141" s="263"/>
      <c r="N141" s="140"/>
      <c r="O141" s="140"/>
    </row>
    <row r="142" spans="1:15" x14ac:dyDescent="0.25">
      <c r="A142" s="264"/>
      <c r="B142" s="156" t="s">
        <v>202</v>
      </c>
      <c r="C142" s="192" t="s">
        <v>124</v>
      </c>
      <c r="D142" s="425">
        <v>127208</v>
      </c>
      <c r="E142" s="189" t="str">
        <f>VLOOKUP($B142,ListsReq!$AC$3:$AF$150,2,FALSE)</f>
        <v>m3</v>
      </c>
      <c r="F142" s="190">
        <f>IF($C$109=2020, VLOOKUP($B142,ListsReq!$AC$3:$AF$150,3,FALSE), IF($C$109=2019, VLOOKUP($B142,ListsReq!$AC$153:$AF$300,3,FALSE),""))</f>
        <v>0.34399999999999997</v>
      </c>
      <c r="G142" s="189" t="str">
        <f>VLOOKUP($B142,ListsReq!$AC$3:$AF$150,4,FALSE)</f>
        <v>kg CO2e/m3</v>
      </c>
      <c r="H142" s="188">
        <f t="shared" si="1"/>
        <v>43.759551999999999</v>
      </c>
      <c r="I142" s="304" t="s">
        <v>203</v>
      </c>
      <c r="J142" s="142"/>
      <c r="K142" s="142"/>
      <c r="L142" s="142"/>
      <c r="M142" s="263"/>
      <c r="N142" s="140"/>
      <c r="O142" s="140"/>
    </row>
    <row r="143" spans="1:15" x14ac:dyDescent="0.25">
      <c r="A143" s="264"/>
      <c r="B143" s="156" t="s">
        <v>202</v>
      </c>
      <c r="C143" s="192" t="s">
        <v>124</v>
      </c>
      <c r="D143" s="155">
        <v>96432</v>
      </c>
      <c r="E143" s="189" t="str">
        <f>VLOOKUP($B143,ListsReq!$AC$3:$AF$150,2,FALSE)</f>
        <v>m3</v>
      </c>
      <c r="F143" s="190">
        <f>IF($C$109=2020, VLOOKUP($B143,ListsReq!$AC$3:$AF$150,3,FALSE), IF($C$109=2019, VLOOKUP($B143,ListsReq!$AC$153:$AF$300,3,FALSE),""))</f>
        <v>0.34399999999999997</v>
      </c>
      <c r="G143" s="189" t="str">
        <f>VLOOKUP($B143,ListsReq!$AC$3:$AF$150,4,FALSE)</f>
        <v>kg CO2e/m3</v>
      </c>
      <c r="H143" s="188">
        <f t="shared" si="1"/>
        <v>33.172607999999997</v>
      </c>
      <c r="I143" s="304" t="s">
        <v>204</v>
      </c>
      <c r="J143" s="142"/>
      <c r="K143" s="142"/>
      <c r="L143" s="142"/>
      <c r="M143" s="263"/>
      <c r="N143" s="140"/>
      <c r="O143" s="140"/>
    </row>
    <row r="144" spans="1:15" x14ac:dyDescent="0.25">
      <c r="A144" s="264"/>
      <c r="B144" s="156" t="s">
        <v>205</v>
      </c>
      <c r="C144" s="192" t="s">
        <v>124</v>
      </c>
      <c r="D144" s="155">
        <v>120847.59999999999</v>
      </c>
      <c r="E144" s="189" t="str">
        <f>VLOOKUP($B144,ListsReq!$AC$3:$AF$150,2,FALSE)</f>
        <v>m3</v>
      </c>
      <c r="F144" s="190">
        <f>IF($C$109=2020, VLOOKUP($B144,ListsReq!$AC$3:$AF$150,3,FALSE), IF($C$109=2019, VLOOKUP($B144,ListsReq!$AC$153:$AF$300,3,FALSE),""))</f>
        <v>0.70799999999999996</v>
      </c>
      <c r="G144" s="189" t="str">
        <f>VLOOKUP($B144,ListsReq!$AC$3:$AF$150,4,FALSE)</f>
        <v>kg CO2e/m3</v>
      </c>
      <c r="H144" s="188">
        <f t="shared" ref="H144:H157" si="2">(F144*D144)/1000</f>
        <v>85.560100799999987</v>
      </c>
      <c r="I144" s="304" t="s">
        <v>203</v>
      </c>
      <c r="J144" s="142"/>
      <c r="K144" s="142"/>
      <c r="L144" s="142"/>
      <c r="M144" s="263"/>
      <c r="N144" s="140"/>
      <c r="O144" s="140"/>
    </row>
    <row r="145" spans="1:15" x14ac:dyDescent="0.25">
      <c r="A145" s="264"/>
      <c r="B145" s="156" t="s">
        <v>205</v>
      </c>
      <c r="C145" s="192" t="s">
        <v>124</v>
      </c>
      <c r="D145" s="155">
        <v>91610.4</v>
      </c>
      <c r="E145" s="189" t="str">
        <f>VLOOKUP($B145,ListsReq!$AC$3:$AF$150,2,FALSE)</f>
        <v>m3</v>
      </c>
      <c r="F145" s="190">
        <f>IF($C$109=2020, VLOOKUP($B145,ListsReq!$AC$3:$AF$150,3,FALSE), IF($C$109=2019, VLOOKUP($B145,ListsReq!$AC$153:$AF$300,3,FALSE),""))</f>
        <v>0.70799999999999996</v>
      </c>
      <c r="G145" s="189" t="str">
        <f>VLOOKUP($B145,ListsReq!$AC$3:$AF$150,4,FALSE)</f>
        <v>kg CO2e/m3</v>
      </c>
      <c r="H145" s="188">
        <f t="shared" si="2"/>
        <v>64.860163200000002</v>
      </c>
      <c r="I145" s="304" t="s">
        <v>204</v>
      </c>
      <c r="J145" s="142"/>
      <c r="K145" s="142"/>
      <c r="L145" s="142"/>
      <c r="M145" s="263"/>
      <c r="N145" s="140"/>
      <c r="O145" s="140"/>
    </row>
    <row r="146" spans="1:15" x14ac:dyDescent="0.25">
      <c r="A146" s="264"/>
      <c r="B146" s="156" t="s">
        <v>206</v>
      </c>
      <c r="C146" s="192" t="s">
        <v>124</v>
      </c>
      <c r="D146" s="155">
        <v>1119.0050000000001</v>
      </c>
      <c r="E146" s="189" t="str">
        <f>VLOOKUP($B146,ListsReq!$AC$3:$AF$150,2,FALSE)</f>
        <v>tonnes</v>
      </c>
      <c r="F146" s="190">
        <f>IF($C$109=2020, VLOOKUP($B146,ListsReq!$AC$3:$AF$150,3,FALSE), IF($C$109=2019, VLOOKUP($B146,ListsReq!$AC$153:$AF$300,3,FALSE),""))</f>
        <v>437.37200000000001</v>
      </c>
      <c r="G146" s="189" t="str">
        <f>VLOOKUP($B146,ListsReq!$AC$3:$AF$150,4,FALSE)</f>
        <v>kgCO2e/tonne</v>
      </c>
      <c r="H146" s="188">
        <f t="shared" si="2"/>
        <v>489.42145486000004</v>
      </c>
      <c r="I146" s="304" t="s">
        <v>207</v>
      </c>
      <c r="J146" s="142"/>
      <c r="K146" s="142"/>
      <c r="L146" s="142"/>
      <c r="M146" s="263"/>
      <c r="N146" s="140"/>
      <c r="O146" s="140"/>
    </row>
    <row r="147" spans="1:15" x14ac:dyDescent="0.25">
      <c r="A147" s="264"/>
      <c r="B147" s="156" t="s">
        <v>206</v>
      </c>
      <c r="C147" s="192" t="s">
        <v>124</v>
      </c>
      <c r="D147" s="155">
        <v>545.27</v>
      </c>
      <c r="E147" s="189" t="str">
        <f>VLOOKUP($B147,ListsReq!$AC$3:$AF$150,2,FALSE)</f>
        <v>tonnes</v>
      </c>
      <c r="F147" s="190">
        <f>IF($C$109=2020, VLOOKUP($B147,ListsReq!$AC$3:$AF$150,3,FALSE), IF($C$109=2019, VLOOKUP($B147,ListsReq!$AC$153:$AF$300,3,FALSE),""))</f>
        <v>437.37200000000001</v>
      </c>
      <c r="G147" s="189" t="str">
        <f>VLOOKUP($B147,ListsReq!$AC$3:$AF$150,4,FALSE)</f>
        <v>kgCO2e/tonne</v>
      </c>
      <c r="H147" s="188">
        <f t="shared" si="2"/>
        <v>238.48583044</v>
      </c>
      <c r="I147" s="304" t="s">
        <v>208</v>
      </c>
      <c r="J147" s="142"/>
      <c r="K147" s="142"/>
      <c r="L147" s="142"/>
      <c r="M147" s="263"/>
      <c r="N147" s="140"/>
      <c r="O147" s="140"/>
    </row>
    <row r="148" spans="1:15" x14ac:dyDescent="0.25">
      <c r="A148" s="264"/>
      <c r="B148" s="156" t="s">
        <v>209</v>
      </c>
      <c r="C148" s="192" t="s">
        <v>124</v>
      </c>
      <c r="D148" s="155">
        <v>328.108</v>
      </c>
      <c r="E148" s="189" t="str">
        <f>VLOOKUP($B148,ListsReq!$AC$3:$AF$150,2,FALSE)</f>
        <v>tonnes</v>
      </c>
      <c r="F148" s="190">
        <f>IF($C$109=2020, VLOOKUP($B148,ListsReq!$AC$3:$AF$150,3,FALSE), IF($C$109=2019, VLOOKUP($B148,ListsReq!$AC$153:$AF$300,3,FALSE),""))</f>
        <v>21.317</v>
      </c>
      <c r="G148" s="189" t="str">
        <f>VLOOKUP($B148,ListsReq!$AC$3:$AF$150,4,FALSE)</f>
        <v>kg CO2e/tonne</v>
      </c>
      <c r="H148" s="188">
        <f t="shared" si="2"/>
        <v>6.9942782360000004</v>
      </c>
      <c r="I148" s="304" t="s">
        <v>210</v>
      </c>
      <c r="J148" s="142"/>
      <c r="K148" s="142"/>
      <c r="L148" s="142"/>
      <c r="M148" s="263"/>
      <c r="N148" s="140"/>
      <c r="O148" s="140"/>
    </row>
    <row r="149" spans="1:15" x14ac:dyDescent="0.25">
      <c r="A149" s="264"/>
      <c r="B149" s="156" t="s">
        <v>209</v>
      </c>
      <c r="C149" s="192" t="s">
        <v>124</v>
      </c>
      <c r="D149" s="155">
        <v>187.07</v>
      </c>
      <c r="E149" s="189" t="str">
        <f>VLOOKUP($B149,ListsReq!$AC$3:$AF$150,2,FALSE)</f>
        <v>tonnes</v>
      </c>
      <c r="F149" s="190">
        <f>IF($C$109=2020, VLOOKUP($B149,ListsReq!$AC$3:$AF$150,3,FALSE), IF($C$109=2019, VLOOKUP($B149,ListsReq!$AC$153:$AF$300,3,FALSE),""))</f>
        <v>21.317</v>
      </c>
      <c r="G149" s="189" t="str">
        <f>VLOOKUP($B149,ListsReq!$AC$3:$AF$150,4,FALSE)</f>
        <v>kg CO2e/tonne</v>
      </c>
      <c r="H149" s="188">
        <f t="shared" si="2"/>
        <v>3.9877711900000001</v>
      </c>
      <c r="I149" s="304" t="s">
        <v>211</v>
      </c>
      <c r="J149" s="142"/>
      <c r="K149" s="142"/>
      <c r="L149" s="142"/>
      <c r="M149" s="263"/>
      <c r="N149" s="140"/>
      <c r="O149" s="140"/>
    </row>
    <row r="150" spans="1:15" x14ac:dyDescent="0.25">
      <c r="A150" s="264"/>
      <c r="B150" s="156" t="s">
        <v>212</v>
      </c>
      <c r="C150" s="192" t="s">
        <v>124</v>
      </c>
      <c r="D150" s="155">
        <v>125.259</v>
      </c>
      <c r="E150" s="189" t="str">
        <f>VLOOKUP($B150,ListsReq!$AC$3:$AF$150,2,FALSE)</f>
        <v>tonnes</v>
      </c>
      <c r="F150" s="190">
        <f>IF($C$109=2020, VLOOKUP($B150,ListsReq!$AC$3:$AF$150,3,FALSE), IF($C$109=2019, VLOOKUP($B150,ListsReq!$AC$153:$AF$300,3,FALSE),""))</f>
        <v>10.204000000000001</v>
      </c>
      <c r="G150" s="189" t="str">
        <f>VLOOKUP($B150,ListsReq!$AC$3:$AF$150,4,FALSE)</f>
        <v>kgCO2e/tonne</v>
      </c>
      <c r="H150" s="188">
        <f t="shared" si="2"/>
        <v>1.278142836</v>
      </c>
      <c r="I150" s="304" t="s">
        <v>213</v>
      </c>
      <c r="J150" s="142"/>
      <c r="K150" s="142"/>
      <c r="L150" s="142"/>
      <c r="M150" s="263"/>
      <c r="N150" s="140"/>
      <c r="O150" s="140"/>
    </row>
    <row r="151" spans="1:15" x14ac:dyDescent="0.25">
      <c r="A151" s="264"/>
      <c r="B151" s="156" t="s">
        <v>212</v>
      </c>
      <c r="C151" s="192" t="s">
        <v>124</v>
      </c>
      <c r="D151" s="155">
        <v>16.846</v>
      </c>
      <c r="E151" s="189" t="str">
        <f>VLOOKUP($B151,ListsReq!$AC$3:$AF$150,2,FALSE)</f>
        <v>tonnes</v>
      </c>
      <c r="F151" s="190">
        <f>IF($C$109=2020, VLOOKUP($B151,ListsReq!$AC$3:$AF$150,3,FALSE), IF($C$109=2019, VLOOKUP($B151,ListsReq!$AC$153:$AF$300,3,FALSE),""))</f>
        <v>10.204000000000001</v>
      </c>
      <c r="G151" s="189" t="str">
        <f>VLOOKUP($B151,ListsReq!$AC$3:$AF$150,4,FALSE)</f>
        <v>kgCO2e/tonne</v>
      </c>
      <c r="H151" s="188">
        <f t="shared" si="2"/>
        <v>0.17189658400000002</v>
      </c>
      <c r="I151" s="304" t="s">
        <v>214</v>
      </c>
      <c r="J151" s="142"/>
      <c r="K151" s="142"/>
      <c r="L151" s="142"/>
      <c r="M151" s="263"/>
      <c r="N151" s="140"/>
      <c r="O151" s="140"/>
    </row>
    <row r="152" spans="1:15" x14ac:dyDescent="0.25">
      <c r="A152" s="264"/>
      <c r="B152" s="156" t="s">
        <v>215</v>
      </c>
      <c r="C152" s="192" t="s">
        <v>124</v>
      </c>
      <c r="D152" s="155">
        <v>141.1</v>
      </c>
      <c r="E152" s="189" t="str">
        <f>VLOOKUP($B152,ListsReq!$AC$3:$AF$150,2,FALSE)</f>
        <v>tonnes</v>
      </c>
      <c r="F152" s="190">
        <f>IF($C$109=2020, VLOOKUP($B152,ListsReq!$AC$3:$AF$150,3,FALSE), IF($C$109=2019, VLOOKUP($B152,ListsReq!$AC$153:$AF$300,3,FALSE),""))</f>
        <v>10.204000000000001</v>
      </c>
      <c r="G152" s="189" t="str">
        <f>VLOOKUP($B152,ListsReq!$AC$3:$AF$150,4,FALSE)</f>
        <v>kgCO2e/tonne</v>
      </c>
      <c r="H152" s="188">
        <f t="shared" si="2"/>
        <v>1.4397844</v>
      </c>
      <c r="I152" s="304" t="s">
        <v>216</v>
      </c>
      <c r="J152" s="142"/>
      <c r="K152" s="142"/>
      <c r="L152" s="142"/>
      <c r="M152" s="263"/>
      <c r="N152" s="140"/>
      <c r="O152" s="140"/>
    </row>
    <row r="153" spans="1:15" x14ac:dyDescent="0.25">
      <c r="A153" s="264"/>
      <c r="B153" s="156" t="s">
        <v>217</v>
      </c>
      <c r="C153" s="192" t="s">
        <v>124</v>
      </c>
      <c r="D153" s="155">
        <v>13.016999999999999</v>
      </c>
      <c r="E153" s="189" t="str">
        <f>VLOOKUP($B153,ListsReq!$AC$3:$AF$150,2,FALSE)</f>
        <v>tonnes</v>
      </c>
      <c r="F153" s="190">
        <f>IF($C$109=2020, VLOOKUP($B153,ListsReq!$AC$3:$AF$150,3,FALSE), IF($C$109=2019, VLOOKUP($B153,ListsReq!$AC$153:$AF$300,3,FALSE),""))</f>
        <v>21.317</v>
      </c>
      <c r="G153" s="189" t="str">
        <f>VLOOKUP($B153,ListsReq!$AC$3:$AF$150,4,FALSE)</f>
        <v>kgCO2e/tonne</v>
      </c>
      <c r="H153" s="188">
        <f t="shared" si="2"/>
        <v>0.27748338899999997</v>
      </c>
      <c r="I153" s="304" t="s">
        <v>218</v>
      </c>
      <c r="J153" s="142"/>
      <c r="K153" s="142"/>
      <c r="L153" s="142"/>
      <c r="M153" s="263"/>
      <c r="N153" s="140"/>
      <c r="O153" s="140"/>
    </row>
    <row r="154" spans="1:15" x14ac:dyDescent="0.25">
      <c r="A154" s="264"/>
      <c r="B154" s="156" t="s">
        <v>217</v>
      </c>
      <c r="C154" s="192" t="s">
        <v>124</v>
      </c>
      <c r="D154" s="155">
        <v>108.23650000000001</v>
      </c>
      <c r="E154" s="189" t="str">
        <f>VLOOKUP($B154,ListsReq!$AC$3:$AF$150,2,FALSE)</f>
        <v>tonnes</v>
      </c>
      <c r="F154" s="190">
        <f>IF($C$109=2020, VLOOKUP($B154,ListsReq!$AC$3:$AF$150,3,FALSE), IF($C$109=2019, VLOOKUP($B154,ListsReq!$AC$153:$AF$300,3,FALSE),""))</f>
        <v>21.317</v>
      </c>
      <c r="G154" s="189" t="str">
        <f>VLOOKUP($B154,ListsReq!$AC$3:$AF$150,4,FALSE)</f>
        <v>kgCO2e/tonne</v>
      </c>
      <c r="H154" s="188">
        <f t="shared" si="2"/>
        <v>2.3072774705000003</v>
      </c>
      <c r="I154" s="304" t="s">
        <v>219</v>
      </c>
      <c r="J154" s="142"/>
      <c r="K154" s="142"/>
      <c r="L154" s="142"/>
      <c r="M154" s="263"/>
      <c r="N154" s="140"/>
      <c r="O154" s="140"/>
    </row>
    <row r="155" spans="1:15" x14ac:dyDescent="0.25">
      <c r="A155" s="264"/>
      <c r="B155" s="156" t="s">
        <v>217</v>
      </c>
      <c r="C155" s="192" t="s">
        <v>124</v>
      </c>
      <c r="D155" s="425">
        <v>7.16</v>
      </c>
      <c r="E155" s="189" t="str">
        <f>VLOOKUP($B155,ListsReq!$AC$3:$AF$150,2,FALSE)</f>
        <v>tonnes</v>
      </c>
      <c r="F155" s="190">
        <f>IF($C$109=2020, VLOOKUP($B155,ListsReq!$AC$3:$AF$150,3,FALSE), IF($C$109=2019, VLOOKUP($B155,ListsReq!$AC$153:$AF$300,3,FALSE),""))</f>
        <v>21.317</v>
      </c>
      <c r="G155" s="189" t="str">
        <f>VLOOKUP($B155,ListsReq!$AC$3:$AF$150,4,FALSE)</f>
        <v>kgCO2e/tonne</v>
      </c>
      <c r="H155" s="188">
        <f t="shared" si="2"/>
        <v>0.15262972</v>
      </c>
      <c r="I155" s="304" t="s">
        <v>221</v>
      </c>
      <c r="J155" s="142"/>
      <c r="K155" s="142"/>
      <c r="L155" s="142"/>
      <c r="M155" s="263"/>
      <c r="N155" s="140"/>
      <c r="O155" s="140"/>
    </row>
    <row r="156" spans="1:15" x14ac:dyDescent="0.25">
      <c r="A156" s="264"/>
      <c r="B156" s="156" t="s">
        <v>222</v>
      </c>
      <c r="C156" s="192" t="s">
        <v>122</v>
      </c>
      <c r="D156" s="155">
        <v>89.49</v>
      </c>
      <c r="E156" s="189" t="str">
        <f>VLOOKUP($B156,ListsReq!$AC$3:$AF$150,2,FALSE)</f>
        <v>kg</v>
      </c>
      <c r="F156" s="190">
        <f>IF($C$109=2020, VLOOKUP($B156,ListsReq!$AC$3:$AF$150,3,FALSE), IF($C$109=2019, VLOOKUP($B156,ListsReq!$AC$153:$AF$300,3,FALSE),""))</f>
        <v>2088</v>
      </c>
      <c r="G156" s="189" t="str">
        <f>VLOOKUP($B156,ListsReq!$AC$3:$AF$150,4,FALSE)</f>
        <v>kg CO2e</v>
      </c>
      <c r="H156" s="188">
        <f t="shared" si="2"/>
        <v>186.85512</v>
      </c>
      <c r="I156" s="304" t="s">
        <v>223</v>
      </c>
      <c r="J156" s="142"/>
      <c r="K156" s="142"/>
      <c r="L156" s="142"/>
      <c r="M156" s="263"/>
      <c r="N156" s="140"/>
      <c r="O156" s="140"/>
    </row>
    <row r="157" spans="1:15" x14ac:dyDescent="0.25">
      <c r="A157" s="264"/>
      <c r="B157" s="156" t="s">
        <v>224</v>
      </c>
      <c r="C157" s="192" t="s">
        <v>124</v>
      </c>
      <c r="D157" s="155">
        <v>4027</v>
      </c>
      <c r="E157" s="189" t="s">
        <v>225</v>
      </c>
      <c r="F157" s="190">
        <v>15.7</v>
      </c>
      <c r="G157" s="189" t="s">
        <v>226</v>
      </c>
      <c r="H157" s="188">
        <f t="shared" si="2"/>
        <v>63.223899999999993</v>
      </c>
      <c r="I157" s="304" t="s">
        <v>227</v>
      </c>
      <c r="J157" s="142"/>
      <c r="K157" s="142"/>
      <c r="L157" s="142"/>
      <c r="M157" s="263"/>
      <c r="N157" s="140"/>
      <c r="O157" s="140"/>
    </row>
    <row r="158" spans="1:15" x14ac:dyDescent="0.25">
      <c r="A158" s="264"/>
      <c r="B158" s="156" t="s">
        <v>228</v>
      </c>
      <c r="C158" s="192" t="s">
        <v>124</v>
      </c>
      <c r="D158" s="155"/>
      <c r="E158" s="189"/>
      <c r="F158" s="190"/>
      <c r="G158" s="189" t="s">
        <v>229</v>
      </c>
      <c r="H158" s="188">
        <v>19851</v>
      </c>
      <c r="I158" s="304" t="s">
        <v>230</v>
      </c>
      <c r="J158" s="142"/>
      <c r="K158" s="142"/>
      <c r="L158" s="142"/>
      <c r="M158" s="263"/>
      <c r="N158" s="140"/>
      <c r="O158" s="140"/>
    </row>
    <row r="159" spans="1:15" x14ac:dyDescent="0.25">
      <c r="A159" s="264"/>
      <c r="B159" s="156" t="s">
        <v>231</v>
      </c>
      <c r="C159" s="192" t="s">
        <v>124</v>
      </c>
      <c r="D159" s="155"/>
      <c r="E159" s="189"/>
      <c r="F159" s="190"/>
      <c r="G159" s="189" t="s">
        <v>229</v>
      </c>
      <c r="H159" s="444">
        <v>450</v>
      </c>
      <c r="I159" s="304" t="s">
        <v>232</v>
      </c>
      <c r="J159" s="142"/>
      <c r="K159" s="142"/>
      <c r="L159" s="142"/>
      <c r="M159" s="263"/>
      <c r="N159" s="140"/>
      <c r="O159" s="140"/>
    </row>
    <row r="160" spans="1:15" x14ac:dyDescent="0.25">
      <c r="A160" s="264"/>
      <c r="B160" s="156" t="s">
        <v>233</v>
      </c>
      <c r="C160" s="192" t="s">
        <v>124</v>
      </c>
      <c r="D160" s="155"/>
      <c r="E160" s="189"/>
      <c r="F160" s="190"/>
      <c r="G160" s="189" t="s">
        <v>229</v>
      </c>
      <c r="H160" s="444">
        <v>1240</v>
      </c>
      <c r="I160" s="304" t="s">
        <v>234</v>
      </c>
      <c r="J160" s="142"/>
      <c r="K160" s="142"/>
      <c r="L160" s="142"/>
      <c r="M160" s="263"/>
      <c r="N160" s="140"/>
      <c r="O160" s="140"/>
    </row>
    <row r="161" spans="1:15" x14ac:dyDescent="0.25">
      <c r="A161" s="264"/>
      <c r="B161" s="156" t="s">
        <v>1092</v>
      </c>
      <c r="C161" s="192" t="s">
        <v>124</v>
      </c>
      <c r="D161" s="155"/>
      <c r="E161" s="189"/>
      <c r="F161" s="190"/>
      <c r="G161" s="189" t="s">
        <v>229</v>
      </c>
      <c r="H161" s="188">
        <v>10000</v>
      </c>
      <c r="I161" s="304" t="s">
        <v>1093</v>
      </c>
      <c r="J161" s="142"/>
      <c r="K161" s="142"/>
      <c r="L161" s="142"/>
      <c r="M161" s="263"/>
      <c r="N161" s="140"/>
      <c r="O161" s="140"/>
    </row>
    <row r="162" spans="1:15" x14ac:dyDescent="0.25">
      <c r="A162" s="264"/>
      <c r="B162" s="156" t="s">
        <v>431</v>
      </c>
      <c r="C162" s="192" t="s">
        <v>124</v>
      </c>
      <c r="D162" s="155"/>
      <c r="E162" s="189"/>
      <c r="F162" s="190"/>
      <c r="G162" s="189" t="s">
        <v>229</v>
      </c>
      <c r="H162" s="188">
        <v>25000</v>
      </c>
      <c r="I162" s="304" t="s">
        <v>1094</v>
      </c>
      <c r="J162" s="142"/>
      <c r="K162" s="142"/>
      <c r="L162" s="142"/>
      <c r="M162" s="263"/>
      <c r="N162" s="140"/>
      <c r="O162" s="140"/>
    </row>
    <row r="163" spans="1:15" x14ac:dyDescent="0.25">
      <c r="A163" s="264"/>
      <c r="B163" s="156"/>
      <c r="C163" s="192"/>
      <c r="D163" s="155"/>
      <c r="E163" s="189"/>
      <c r="F163" s="190"/>
      <c r="G163" s="189"/>
      <c r="H163" s="188"/>
      <c r="I163" s="304"/>
      <c r="J163" s="142"/>
      <c r="K163" s="142"/>
      <c r="L163" s="142"/>
      <c r="M163" s="263"/>
      <c r="N163" s="140"/>
      <c r="O163" s="140"/>
    </row>
    <row r="164" spans="1:15" x14ac:dyDescent="0.25">
      <c r="A164" s="264"/>
      <c r="B164" s="156"/>
      <c r="C164" s="191"/>
      <c r="D164" s="153"/>
      <c r="E164" s="189"/>
      <c r="F164" s="190"/>
      <c r="G164" s="189"/>
      <c r="H164" s="188"/>
      <c r="I164" s="305"/>
      <c r="J164" s="142"/>
      <c r="K164" s="142"/>
      <c r="L164" s="142"/>
      <c r="M164" s="263"/>
      <c r="N164" s="140"/>
      <c r="O164" s="140"/>
    </row>
    <row r="165" spans="1:15" ht="15.75" thickBot="1" x14ac:dyDescent="0.3">
      <c r="A165" s="264"/>
      <c r="B165" s="187"/>
      <c r="C165" s="186"/>
      <c r="D165" s="185"/>
      <c r="E165" s="184"/>
      <c r="F165" s="183"/>
      <c r="G165" s="189" t="s">
        <v>125</v>
      </c>
      <c r="H165" s="182">
        <f>SUMIF(H112:H164,"&lt;&gt;#N/A")</f>
        <v>73876.648899970693</v>
      </c>
      <c r="I165" s="145"/>
      <c r="J165" s="142"/>
      <c r="K165" s="142"/>
      <c r="L165" s="142"/>
      <c r="M165" s="263"/>
      <c r="N165" s="140"/>
      <c r="O165" s="140"/>
    </row>
    <row r="166" spans="1:15" x14ac:dyDescent="0.25">
      <c r="A166" s="264"/>
      <c r="B166" s="142"/>
      <c r="C166" s="142"/>
      <c r="D166" s="142"/>
      <c r="E166" s="142"/>
      <c r="F166" s="142"/>
      <c r="G166" s="142"/>
      <c r="H166" s="142"/>
      <c r="I166" s="142"/>
      <c r="J166" s="142"/>
      <c r="K166" s="142"/>
      <c r="L166" s="142"/>
      <c r="M166" s="263"/>
      <c r="N166" s="140"/>
    </row>
    <row r="167" spans="1:15" x14ac:dyDescent="0.25">
      <c r="A167" s="265" t="s">
        <v>235</v>
      </c>
      <c r="B167" s="436" t="s">
        <v>236</v>
      </c>
      <c r="C167" s="142"/>
      <c r="D167" s="142"/>
      <c r="E167" s="142"/>
      <c r="F167" s="142"/>
      <c r="G167" s="142"/>
      <c r="H167" s="142"/>
      <c r="I167" s="142"/>
      <c r="J167" s="142"/>
      <c r="K167" s="142"/>
      <c r="L167" s="142"/>
      <c r="M167" s="263"/>
      <c r="N167" s="140"/>
    </row>
    <row r="168" spans="1:15" ht="26.25" customHeight="1" thickBot="1" x14ac:dyDescent="0.3">
      <c r="A168" s="265"/>
      <c r="B168" s="181" t="s">
        <v>237</v>
      </c>
      <c r="C168" s="142"/>
      <c r="D168" s="142"/>
      <c r="E168" s="142"/>
      <c r="F168" s="142"/>
      <c r="G168" s="142"/>
      <c r="H168" s="142"/>
      <c r="I168" s="142"/>
      <c r="J168" s="142"/>
      <c r="K168" s="142"/>
      <c r="L168" s="142"/>
      <c r="M168" s="263"/>
      <c r="N168" s="140"/>
    </row>
    <row r="169" spans="1:15" ht="21.75" customHeight="1" thickBot="1" x14ac:dyDescent="0.3">
      <c r="A169" s="265"/>
      <c r="B169" s="308"/>
      <c r="C169" s="513" t="s">
        <v>238</v>
      </c>
      <c r="D169" s="514"/>
      <c r="E169" s="513" t="s">
        <v>239</v>
      </c>
      <c r="F169" s="514"/>
      <c r="G169" s="307"/>
      <c r="H169" s="142"/>
      <c r="I169" s="142"/>
      <c r="J169" s="142"/>
      <c r="K169" s="142"/>
      <c r="L169" s="142"/>
      <c r="M169" s="263"/>
      <c r="N169" s="140"/>
    </row>
    <row r="170" spans="1:15" ht="35.25" customHeight="1" x14ac:dyDescent="0.25">
      <c r="A170" s="265"/>
      <c r="B170" s="150" t="s">
        <v>240</v>
      </c>
      <c r="C170" s="149" t="s">
        <v>241</v>
      </c>
      <c r="D170" s="180" t="s">
        <v>242</v>
      </c>
      <c r="E170" s="149" t="s">
        <v>241</v>
      </c>
      <c r="F170" s="180" t="s">
        <v>242</v>
      </c>
      <c r="G170" s="180" t="s">
        <v>19</v>
      </c>
      <c r="H170" s="142"/>
      <c r="I170" s="142"/>
      <c r="J170" s="142"/>
      <c r="K170" s="142"/>
      <c r="L170" s="142"/>
      <c r="M170" s="263"/>
      <c r="N170" s="140"/>
    </row>
    <row r="171" spans="1:15" x14ac:dyDescent="0.25">
      <c r="A171" s="265"/>
      <c r="B171" s="156" t="s">
        <v>243</v>
      </c>
      <c r="C171" s="425">
        <f>28466+14012+8251+1510+1505+49075</f>
        <v>102819</v>
      </c>
      <c r="D171" s="155">
        <v>0</v>
      </c>
      <c r="E171" s="155"/>
      <c r="F171" s="304"/>
      <c r="G171" s="84" t="s">
        <v>244</v>
      </c>
      <c r="H171" s="142"/>
      <c r="I171" s="142"/>
      <c r="J171" s="142"/>
      <c r="K171" s="142"/>
      <c r="L171" s="142"/>
      <c r="M171" s="263"/>
      <c r="N171" s="140"/>
    </row>
    <row r="172" spans="1:15" x14ac:dyDescent="0.25">
      <c r="A172" s="265"/>
      <c r="B172" s="156" t="s">
        <v>245</v>
      </c>
      <c r="C172" s="155"/>
      <c r="D172" s="155"/>
      <c r="E172" s="425">
        <v>19263581</v>
      </c>
      <c r="F172" s="304">
        <v>0</v>
      </c>
      <c r="G172" s="84" t="s">
        <v>246</v>
      </c>
      <c r="H172" s="142"/>
      <c r="I172" s="142"/>
      <c r="J172" s="142"/>
      <c r="K172" s="142"/>
      <c r="L172" s="142"/>
      <c r="M172" s="263"/>
      <c r="N172" s="140"/>
    </row>
    <row r="173" spans="1:15" ht="15.75" thickBot="1" x14ac:dyDescent="0.3">
      <c r="A173" s="265"/>
      <c r="B173" s="147"/>
      <c r="C173" s="146"/>
      <c r="D173" s="146"/>
      <c r="E173" s="146"/>
      <c r="F173" s="306"/>
      <c r="G173" s="430"/>
      <c r="H173" s="142"/>
      <c r="I173" s="142"/>
      <c r="J173" s="142"/>
      <c r="K173" s="142"/>
      <c r="L173" s="142"/>
      <c r="M173" s="263"/>
      <c r="N173" s="140"/>
    </row>
    <row r="174" spans="1:15" x14ac:dyDescent="0.25">
      <c r="A174" s="265"/>
      <c r="B174" s="142"/>
      <c r="C174" s="142"/>
      <c r="D174" s="142"/>
      <c r="E174" s="142"/>
      <c r="F174" s="142"/>
      <c r="G174" s="142"/>
      <c r="H174" s="142"/>
      <c r="I174" s="142"/>
      <c r="J174" s="142"/>
      <c r="K174" s="142"/>
      <c r="L174" s="142"/>
      <c r="M174" s="263"/>
      <c r="N174" s="140"/>
    </row>
    <row r="175" spans="1:15" ht="22.7" customHeight="1" x14ac:dyDescent="0.25">
      <c r="A175" s="260"/>
      <c r="B175" s="144" t="s">
        <v>247</v>
      </c>
      <c r="C175" s="144"/>
      <c r="D175" s="144"/>
      <c r="E175" s="144"/>
      <c r="F175" s="144"/>
      <c r="G175" s="144"/>
      <c r="H175" s="144"/>
      <c r="I175" s="144"/>
      <c r="J175" s="144"/>
      <c r="K175" s="144"/>
      <c r="L175" s="144"/>
      <c r="M175" s="261"/>
      <c r="N175" s="140"/>
    </row>
    <row r="176" spans="1:15" ht="18.95" customHeight="1" x14ac:dyDescent="0.25">
      <c r="A176" s="262" t="s">
        <v>248</v>
      </c>
      <c r="B176" s="179" t="s">
        <v>249</v>
      </c>
      <c r="C176" s="163"/>
      <c r="D176" s="142"/>
      <c r="E176" s="142"/>
      <c r="F176" s="142"/>
      <c r="G176" s="142"/>
      <c r="H176" s="142"/>
      <c r="I176" s="142"/>
      <c r="J176" s="142"/>
      <c r="K176" s="142"/>
      <c r="L176" s="142"/>
      <c r="M176" s="263"/>
      <c r="N176" s="140"/>
    </row>
    <row r="177" spans="1:14" ht="51" customHeight="1" thickBot="1" x14ac:dyDescent="0.3">
      <c r="A177" s="264"/>
      <c r="B177" s="492" t="s">
        <v>250</v>
      </c>
      <c r="C177" s="492"/>
      <c r="D177" s="492"/>
      <c r="E177" s="492"/>
      <c r="F177" s="142"/>
      <c r="G177" s="142"/>
      <c r="H177" s="142"/>
      <c r="I177" s="142"/>
      <c r="J177" s="142"/>
      <c r="K177" s="142"/>
      <c r="L177" s="142"/>
      <c r="M177" s="263"/>
      <c r="N177" s="140"/>
    </row>
    <row r="178" spans="1:14" ht="30.75" thickBot="1" x14ac:dyDescent="0.3">
      <c r="A178" s="264"/>
      <c r="B178" s="178" t="s">
        <v>251</v>
      </c>
      <c r="C178" s="177" t="s">
        <v>252</v>
      </c>
      <c r="D178" s="177" t="s">
        <v>253</v>
      </c>
      <c r="E178" s="177" t="s">
        <v>17</v>
      </c>
      <c r="F178" s="177" t="s">
        <v>254</v>
      </c>
      <c r="G178" s="177" t="s">
        <v>255</v>
      </c>
      <c r="H178" s="177" t="s">
        <v>256</v>
      </c>
      <c r="I178" s="177" t="s">
        <v>257</v>
      </c>
      <c r="J178" s="177" t="s">
        <v>258</v>
      </c>
      <c r="K178" s="309" t="s">
        <v>259</v>
      </c>
      <c r="L178" s="310" t="s">
        <v>19</v>
      </c>
      <c r="M178" s="263"/>
      <c r="N178" s="140"/>
    </row>
    <row r="179" spans="1:14" x14ac:dyDescent="0.25">
      <c r="A179" s="264"/>
      <c r="B179" s="176" t="s">
        <v>260</v>
      </c>
      <c r="C179" s="174" t="s">
        <v>496</v>
      </c>
      <c r="D179" s="175">
        <v>100</v>
      </c>
      <c r="E179" s="174" t="s">
        <v>262</v>
      </c>
      <c r="F179" s="174" t="s">
        <v>263</v>
      </c>
      <c r="G179" s="174" t="s">
        <v>264</v>
      </c>
      <c r="H179" s="175">
        <v>78198</v>
      </c>
      <c r="I179" s="174" t="s">
        <v>265</v>
      </c>
      <c r="J179" s="174">
        <v>2035</v>
      </c>
      <c r="K179" s="311" t="s">
        <v>266</v>
      </c>
      <c r="L179" s="426" t="s">
        <v>1095</v>
      </c>
      <c r="M179" s="263"/>
      <c r="N179" s="140"/>
    </row>
    <row r="180" spans="1:14" ht="15.75" thickBot="1" x14ac:dyDescent="0.3">
      <c r="A180" s="264"/>
      <c r="B180" s="173"/>
      <c r="C180" s="166"/>
      <c r="D180" s="146"/>
      <c r="E180" s="166"/>
      <c r="F180" s="166"/>
      <c r="G180" s="166"/>
      <c r="H180" s="146"/>
      <c r="I180" s="166"/>
      <c r="J180" s="166"/>
      <c r="K180" s="312"/>
      <c r="L180" s="145"/>
      <c r="M180" s="263"/>
      <c r="N180" s="140"/>
    </row>
    <row r="181" spans="1:14" x14ac:dyDescent="0.25">
      <c r="A181" s="265"/>
      <c r="B181" s="142"/>
      <c r="C181" s="142"/>
      <c r="D181" s="142"/>
      <c r="E181" s="142"/>
      <c r="F181" s="142"/>
      <c r="G181" s="142"/>
      <c r="H181" s="142"/>
      <c r="I181" s="142"/>
      <c r="J181" s="142"/>
      <c r="K181" s="142"/>
      <c r="L181" s="142"/>
      <c r="M181" s="263"/>
      <c r="N181" s="140"/>
    </row>
    <row r="182" spans="1:14" ht="18.75" x14ac:dyDescent="0.25">
      <c r="A182" s="260"/>
      <c r="B182" s="144" t="s">
        <v>267</v>
      </c>
      <c r="C182" s="144"/>
      <c r="D182" s="144"/>
      <c r="E182" s="144"/>
      <c r="F182" s="144"/>
      <c r="G182" s="144"/>
      <c r="H182" s="144"/>
      <c r="I182" s="144"/>
      <c r="J182" s="144"/>
      <c r="K182" s="144"/>
      <c r="L182" s="144"/>
      <c r="M182" s="261"/>
      <c r="N182" s="140"/>
    </row>
    <row r="183" spans="1:14" ht="19.5" customHeight="1" x14ac:dyDescent="0.25">
      <c r="A183" s="262" t="s">
        <v>268</v>
      </c>
      <c r="B183" s="517" t="s">
        <v>269</v>
      </c>
      <c r="C183" s="518"/>
      <c r="D183" s="518"/>
      <c r="E183" s="518"/>
      <c r="F183" s="142"/>
      <c r="G183" s="142"/>
      <c r="H183" s="142"/>
      <c r="I183" s="142"/>
      <c r="J183" s="142"/>
      <c r="K183" s="142"/>
      <c r="L183" s="142"/>
      <c r="M183" s="263"/>
      <c r="N183" s="140"/>
    </row>
    <row r="184" spans="1:14" ht="56.25" customHeight="1" thickBot="1" x14ac:dyDescent="0.3">
      <c r="A184" s="265"/>
      <c r="B184" s="492" t="s">
        <v>270</v>
      </c>
      <c r="C184" s="492"/>
      <c r="D184" s="492"/>
      <c r="E184" s="492"/>
      <c r="F184" s="142"/>
      <c r="G184" s="142"/>
      <c r="H184" s="142"/>
      <c r="I184" s="142"/>
      <c r="J184" s="142"/>
      <c r="K184" s="142"/>
      <c r="L184" s="142"/>
      <c r="M184" s="263"/>
      <c r="N184" s="140"/>
    </row>
    <row r="185" spans="1:14" ht="33" x14ac:dyDescent="0.25">
      <c r="A185" s="265"/>
      <c r="B185" s="150" t="s">
        <v>271</v>
      </c>
      <c r="C185" s="149" t="s">
        <v>272</v>
      </c>
      <c r="D185" s="148" t="s">
        <v>19</v>
      </c>
      <c r="E185" s="438"/>
      <c r="F185" s="142"/>
      <c r="G185" s="142"/>
      <c r="H185" s="142"/>
      <c r="I185" s="142"/>
      <c r="J185" s="142"/>
      <c r="K185" s="142"/>
      <c r="L185" s="142"/>
      <c r="M185" s="263"/>
      <c r="N185" s="140"/>
    </row>
    <row r="186" spans="1:14" x14ac:dyDescent="0.25">
      <c r="A186" s="265"/>
      <c r="B186" s="156" t="s">
        <v>273</v>
      </c>
      <c r="C186" s="425">
        <v>1135</v>
      </c>
      <c r="D186" s="304" t="s">
        <v>274</v>
      </c>
      <c r="E186" s="438"/>
      <c r="F186" s="142"/>
      <c r="G186" s="142"/>
      <c r="H186" s="142"/>
      <c r="I186" s="142"/>
      <c r="J186" s="142"/>
      <c r="K186" s="142"/>
      <c r="L186" s="142"/>
      <c r="M186" s="263"/>
      <c r="N186" s="140"/>
    </row>
    <row r="187" spans="1:14" x14ac:dyDescent="0.25">
      <c r="A187" s="265"/>
      <c r="B187" s="156" t="s">
        <v>275</v>
      </c>
      <c r="C187" s="425">
        <v>112</v>
      </c>
      <c r="D187" s="304" t="s">
        <v>274</v>
      </c>
      <c r="E187" s="438"/>
      <c r="F187" s="142"/>
      <c r="G187" s="142"/>
      <c r="H187" s="142"/>
      <c r="I187" s="142"/>
      <c r="J187" s="142"/>
      <c r="K187" s="142"/>
      <c r="L187" s="142"/>
      <c r="M187" s="263"/>
      <c r="N187" s="140"/>
    </row>
    <row r="188" spans="1:14" x14ac:dyDescent="0.25">
      <c r="A188" s="265"/>
      <c r="B188" s="156" t="s">
        <v>276</v>
      </c>
      <c r="C188" s="425">
        <v>505</v>
      </c>
      <c r="D188" s="304" t="s">
        <v>277</v>
      </c>
      <c r="E188" s="438"/>
      <c r="F188" s="142"/>
      <c r="G188" s="142"/>
      <c r="H188" s="142"/>
      <c r="I188" s="142"/>
      <c r="J188" s="142"/>
      <c r="K188" s="142"/>
      <c r="L188" s="142"/>
      <c r="M188" s="263"/>
      <c r="N188" s="140"/>
    </row>
    <row r="189" spans="1:14" x14ac:dyDescent="0.25">
      <c r="A189" s="265"/>
      <c r="B189" s="156" t="s">
        <v>278</v>
      </c>
      <c r="C189" s="425">
        <v>22</v>
      </c>
      <c r="D189" s="304" t="s">
        <v>279</v>
      </c>
      <c r="E189" s="438"/>
      <c r="F189" s="142"/>
      <c r="G189" s="142"/>
      <c r="H189" s="142"/>
      <c r="I189" s="142"/>
      <c r="J189" s="142"/>
      <c r="K189" s="142"/>
      <c r="L189" s="142"/>
      <c r="M189" s="263"/>
      <c r="N189" s="140"/>
    </row>
    <row r="190" spans="1:14" x14ac:dyDescent="0.25">
      <c r="A190" s="265"/>
      <c r="B190" s="156" t="s">
        <v>92</v>
      </c>
      <c r="C190" s="425">
        <v>7</v>
      </c>
      <c r="D190" s="304" t="s">
        <v>280</v>
      </c>
      <c r="E190" s="438"/>
      <c r="F190" s="142"/>
      <c r="G190" s="142"/>
      <c r="H190" s="142"/>
      <c r="I190" s="142"/>
      <c r="J190" s="142"/>
      <c r="K190" s="142"/>
      <c r="L190" s="142"/>
      <c r="M190" s="263"/>
      <c r="N190" s="140"/>
    </row>
    <row r="191" spans="1:14" x14ac:dyDescent="0.25">
      <c r="A191" s="265"/>
      <c r="B191" s="156" t="s">
        <v>281</v>
      </c>
      <c r="C191" s="425">
        <v>0</v>
      </c>
      <c r="D191" s="304"/>
      <c r="E191" s="438"/>
      <c r="F191" s="142"/>
      <c r="G191" s="142"/>
      <c r="H191" s="142"/>
      <c r="I191" s="142"/>
      <c r="J191" s="142"/>
      <c r="K191" s="142"/>
      <c r="L191" s="142"/>
      <c r="M191" s="263"/>
      <c r="N191" s="140"/>
    </row>
    <row r="192" spans="1:14" x14ac:dyDescent="0.25">
      <c r="A192" s="265"/>
      <c r="B192" s="156" t="s">
        <v>282</v>
      </c>
      <c r="C192" s="425">
        <v>5</v>
      </c>
      <c r="D192" s="304" t="s">
        <v>283</v>
      </c>
      <c r="E192" s="438"/>
      <c r="F192" s="142"/>
      <c r="G192" s="142"/>
      <c r="H192" s="142"/>
      <c r="I192" s="142"/>
      <c r="J192" s="142"/>
      <c r="K192" s="142"/>
      <c r="L192" s="142"/>
      <c r="M192" s="263"/>
      <c r="N192" s="140"/>
    </row>
    <row r="193" spans="1:14" x14ac:dyDescent="0.25">
      <c r="A193" s="265"/>
      <c r="B193" s="156" t="s">
        <v>284</v>
      </c>
      <c r="C193" s="155">
        <v>160</v>
      </c>
      <c r="D193" s="304" t="s">
        <v>285</v>
      </c>
      <c r="E193" s="438"/>
      <c r="F193" s="142"/>
      <c r="G193" s="142"/>
      <c r="H193" s="142"/>
      <c r="I193" s="142"/>
      <c r="J193" s="142"/>
      <c r="K193" s="142"/>
      <c r="L193" s="142"/>
      <c r="M193" s="263"/>
      <c r="N193" s="140"/>
    </row>
    <row r="194" spans="1:14" x14ac:dyDescent="0.25">
      <c r="A194" s="265"/>
      <c r="B194" s="154" t="s">
        <v>286</v>
      </c>
      <c r="C194" s="153"/>
      <c r="D194" s="304"/>
      <c r="E194" s="438"/>
      <c r="F194" s="142"/>
      <c r="G194" s="142"/>
      <c r="H194" s="142"/>
      <c r="I194" s="142"/>
      <c r="J194" s="142"/>
      <c r="K194" s="142"/>
      <c r="L194" s="142"/>
      <c r="M194" s="263"/>
      <c r="N194" s="140"/>
    </row>
    <row r="195" spans="1:14" x14ac:dyDescent="0.25">
      <c r="A195" s="265"/>
      <c r="B195" s="154" t="s">
        <v>287</v>
      </c>
      <c r="C195" s="153"/>
      <c r="D195" s="304"/>
      <c r="E195" s="438"/>
      <c r="F195" s="142"/>
      <c r="G195" s="142"/>
      <c r="H195" s="142"/>
      <c r="I195" s="142"/>
      <c r="J195" s="142"/>
      <c r="K195" s="142"/>
      <c r="L195" s="142"/>
      <c r="M195" s="263"/>
      <c r="N195" s="140"/>
    </row>
    <row r="196" spans="1:14" ht="15.75" thickBot="1" x14ac:dyDescent="0.3">
      <c r="A196" s="265"/>
      <c r="B196" s="83" t="s">
        <v>125</v>
      </c>
      <c r="C196" s="152">
        <f>SUM(C186:C195)</f>
        <v>1946</v>
      </c>
      <c r="D196" s="151"/>
      <c r="E196" s="438"/>
      <c r="F196" s="142"/>
      <c r="G196" s="142"/>
      <c r="H196" s="142"/>
      <c r="I196" s="142"/>
      <c r="J196" s="142"/>
      <c r="K196" s="142"/>
      <c r="L196" s="142"/>
      <c r="M196" s="263"/>
      <c r="N196" s="140"/>
    </row>
    <row r="197" spans="1:14" x14ac:dyDescent="0.25">
      <c r="A197" s="265"/>
      <c r="B197" s="142"/>
      <c r="C197" s="142"/>
      <c r="D197" s="142"/>
      <c r="E197" s="142"/>
      <c r="F197" s="142"/>
      <c r="G197" s="142"/>
      <c r="H197" s="142"/>
      <c r="I197" s="142"/>
      <c r="J197" s="142"/>
      <c r="K197" s="142"/>
      <c r="L197" s="142"/>
      <c r="M197" s="263"/>
      <c r="N197" s="140"/>
    </row>
    <row r="198" spans="1:14" ht="16.5" customHeight="1" x14ac:dyDescent="0.25">
      <c r="A198" s="266" t="s">
        <v>288</v>
      </c>
      <c r="B198" s="511" t="s">
        <v>289</v>
      </c>
      <c r="C198" s="512"/>
      <c r="D198" s="512"/>
      <c r="E198" s="512"/>
      <c r="F198" s="142"/>
      <c r="G198" s="142"/>
      <c r="H198" s="142"/>
      <c r="I198" s="142"/>
      <c r="J198" s="142"/>
      <c r="K198" s="142"/>
      <c r="L198" s="142"/>
      <c r="M198" s="263"/>
      <c r="N198" s="140"/>
    </row>
    <row r="199" spans="1:14" ht="24" customHeight="1" thickBot="1" x14ac:dyDescent="0.3">
      <c r="A199" s="262"/>
      <c r="B199" s="515" t="s">
        <v>290</v>
      </c>
      <c r="C199" s="516"/>
      <c r="D199" s="516"/>
      <c r="E199" s="516"/>
      <c r="F199" s="142"/>
      <c r="G199" s="142"/>
      <c r="H199" s="142"/>
      <c r="I199" s="142"/>
      <c r="J199" s="142"/>
      <c r="K199" s="142"/>
      <c r="L199" s="142"/>
      <c r="M199" s="263"/>
      <c r="N199" s="140"/>
    </row>
    <row r="200" spans="1:14" ht="93" customHeight="1" x14ac:dyDescent="0.25">
      <c r="A200" s="264"/>
      <c r="B200" s="172" t="s">
        <v>291</v>
      </c>
      <c r="C200" s="149" t="s">
        <v>292</v>
      </c>
      <c r="D200" s="149" t="s">
        <v>293</v>
      </c>
      <c r="E200" s="171" t="s">
        <v>294</v>
      </c>
      <c r="F200" s="149" t="s">
        <v>295</v>
      </c>
      <c r="G200" s="149" t="s">
        <v>296</v>
      </c>
      <c r="H200" s="149" t="s">
        <v>297</v>
      </c>
      <c r="I200" s="149" t="s">
        <v>298</v>
      </c>
      <c r="J200" s="149" t="s">
        <v>299</v>
      </c>
      <c r="K200" s="149" t="s">
        <v>300</v>
      </c>
      <c r="L200" s="149" t="s">
        <v>301</v>
      </c>
      <c r="M200" s="170" t="s">
        <v>19</v>
      </c>
      <c r="N200" s="140"/>
    </row>
    <row r="201" spans="1:14" x14ac:dyDescent="0.25">
      <c r="A201" s="264"/>
      <c r="B201" s="448" t="s">
        <v>302</v>
      </c>
      <c r="C201" s="169" t="s">
        <v>303</v>
      </c>
      <c r="D201" s="169" t="s">
        <v>304</v>
      </c>
      <c r="E201" s="168" t="s">
        <v>305</v>
      </c>
      <c r="F201" s="155">
        <v>13996</v>
      </c>
      <c r="G201" s="169"/>
      <c r="H201" s="169"/>
      <c r="I201" s="169" t="s">
        <v>156</v>
      </c>
      <c r="J201" s="155">
        <v>6.11</v>
      </c>
      <c r="K201" s="445">
        <v>2754</v>
      </c>
      <c r="L201" s="167"/>
      <c r="M201" s="428"/>
      <c r="N201" s="140"/>
    </row>
    <row r="202" spans="1:14" x14ac:dyDescent="0.25">
      <c r="A202" s="264"/>
      <c r="B202" s="448" t="s">
        <v>306</v>
      </c>
      <c r="C202" s="169" t="s">
        <v>303</v>
      </c>
      <c r="D202" s="169" t="s">
        <v>304</v>
      </c>
      <c r="E202" s="168" t="s">
        <v>305</v>
      </c>
      <c r="F202" s="155">
        <v>95600</v>
      </c>
      <c r="G202" s="169"/>
      <c r="H202" s="169"/>
      <c r="I202" s="169" t="s">
        <v>156</v>
      </c>
      <c r="J202" s="155">
        <v>36</v>
      </c>
      <c r="K202" s="445">
        <v>16400</v>
      </c>
      <c r="L202" s="167"/>
      <c r="M202" s="428"/>
      <c r="N202" s="140"/>
    </row>
    <row r="203" spans="1:14" x14ac:dyDescent="0.25">
      <c r="A203" s="264"/>
      <c r="B203" s="448" t="s">
        <v>307</v>
      </c>
      <c r="C203" s="169" t="s">
        <v>308</v>
      </c>
      <c r="D203" s="169" t="s">
        <v>304</v>
      </c>
      <c r="E203" s="168" t="s">
        <v>305</v>
      </c>
      <c r="F203" s="155">
        <v>97920</v>
      </c>
      <c r="G203" s="169"/>
      <c r="H203" s="169"/>
      <c r="I203" s="169" t="s">
        <v>156</v>
      </c>
      <c r="J203" s="155">
        <v>53</v>
      </c>
      <c r="K203" s="446">
        <v>24761</v>
      </c>
      <c r="L203" s="167"/>
      <c r="M203" s="428"/>
      <c r="N203" s="140"/>
    </row>
    <row r="204" spans="1:14" x14ac:dyDescent="0.25">
      <c r="A204" s="264"/>
      <c r="B204" s="448" t="s">
        <v>309</v>
      </c>
      <c r="C204" s="169" t="s">
        <v>303</v>
      </c>
      <c r="D204" s="169" t="s">
        <v>304</v>
      </c>
      <c r="E204" s="168" t="s">
        <v>305</v>
      </c>
      <c r="F204" s="155">
        <v>123464</v>
      </c>
      <c r="G204" s="169"/>
      <c r="H204" s="169"/>
      <c r="I204" s="169" t="s">
        <v>156</v>
      </c>
      <c r="J204" s="155">
        <v>10</v>
      </c>
      <c r="K204" s="446">
        <v>12500</v>
      </c>
      <c r="L204" s="167"/>
      <c r="M204" s="428"/>
      <c r="N204" s="140"/>
    </row>
    <row r="205" spans="1:14" x14ac:dyDescent="0.25">
      <c r="A205" s="264"/>
      <c r="B205" s="448" t="s">
        <v>310</v>
      </c>
      <c r="C205" s="169" t="s">
        <v>303</v>
      </c>
      <c r="D205" s="169" t="s">
        <v>304</v>
      </c>
      <c r="E205" s="168" t="s">
        <v>305</v>
      </c>
      <c r="F205" s="155">
        <v>40750</v>
      </c>
      <c r="G205" s="169"/>
      <c r="H205" s="169"/>
      <c r="I205" s="169" t="s">
        <v>160</v>
      </c>
      <c r="J205" s="155">
        <v>64</v>
      </c>
      <c r="K205" s="446">
        <v>10014</v>
      </c>
      <c r="L205" s="167"/>
      <c r="M205" s="428"/>
      <c r="N205" s="140"/>
    </row>
    <row r="206" spans="1:14" x14ac:dyDescent="0.25">
      <c r="A206" s="264"/>
      <c r="B206" s="448" t="s">
        <v>311</v>
      </c>
      <c r="C206" s="169" t="s">
        <v>308</v>
      </c>
      <c r="D206" s="169" t="s">
        <v>304</v>
      </c>
      <c r="E206" s="168" t="s">
        <v>305</v>
      </c>
      <c r="F206" s="155">
        <v>53838</v>
      </c>
      <c r="G206" s="169"/>
      <c r="H206" s="169"/>
      <c r="I206" s="169" t="s">
        <v>160</v>
      </c>
      <c r="J206" s="155">
        <v>58</v>
      </c>
      <c r="K206" s="446">
        <v>6910</v>
      </c>
      <c r="L206" s="167"/>
      <c r="M206" s="428"/>
      <c r="N206" s="140"/>
    </row>
    <row r="207" spans="1:14" ht="30" x14ac:dyDescent="0.25">
      <c r="A207" s="264"/>
      <c r="B207" s="448" t="s">
        <v>312</v>
      </c>
      <c r="C207" s="169" t="s">
        <v>313</v>
      </c>
      <c r="D207" s="169" t="s">
        <v>304</v>
      </c>
      <c r="E207" s="168" t="s">
        <v>305</v>
      </c>
      <c r="F207" s="155">
        <v>1404148</v>
      </c>
      <c r="G207" s="169"/>
      <c r="H207" s="169"/>
      <c r="I207" s="169" t="s">
        <v>156</v>
      </c>
      <c r="J207" s="155">
        <f>4743946*0.255/1000</f>
        <v>1209.70623</v>
      </c>
      <c r="K207" s="446">
        <f>4743946*12/100</f>
        <v>569273.52</v>
      </c>
      <c r="L207" s="167"/>
      <c r="M207" s="428" t="s">
        <v>314</v>
      </c>
      <c r="N207" s="140"/>
    </row>
    <row r="208" spans="1:14" ht="30" x14ac:dyDescent="0.25">
      <c r="A208" s="264"/>
      <c r="B208" s="448" t="s">
        <v>315</v>
      </c>
      <c r="C208" s="169" t="s">
        <v>313</v>
      </c>
      <c r="D208" s="169" t="s">
        <v>304</v>
      </c>
      <c r="E208" s="168" t="s">
        <v>305</v>
      </c>
      <c r="F208" s="155">
        <v>592335</v>
      </c>
      <c r="G208" s="169"/>
      <c r="H208" s="169"/>
      <c r="I208" s="169" t="s">
        <v>316</v>
      </c>
      <c r="J208" s="155">
        <f>4317874*F120/1000</f>
        <v>158.10637029965801</v>
      </c>
      <c r="K208" s="446">
        <f>4317874*4.7/100</f>
        <v>202940.07800000001</v>
      </c>
      <c r="L208" s="167"/>
      <c r="M208" s="428" t="s">
        <v>314</v>
      </c>
      <c r="N208" s="140"/>
    </row>
    <row r="209" spans="1:15" ht="45" x14ac:dyDescent="0.25">
      <c r="A209" s="264"/>
      <c r="B209" s="448" t="s">
        <v>317</v>
      </c>
      <c r="C209" s="169" t="s">
        <v>313</v>
      </c>
      <c r="D209" s="169" t="s">
        <v>304</v>
      </c>
      <c r="E209" s="168" t="s">
        <v>305</v>
      </c>
      <c r="F209" s="155">
        <f>3772867-F208-F207</f>
        <v>1776384</v>
      </c>
      <c r="G209" s="169">
        <v>15000</v>
      </c>
      <c r="H209" s="169"/>
      <c r="I209" s="169" t="s">
        <v>318</v>
      </c>
      <c r="J209" s="155">
        <f>983723*F119/1000-8756821*F116/1000+1</f>
        <v>895.47159241999975</v>
      </c>
      <c r="K209" s="446">
        <v>0</v>
      </c>
      <c r="L209" s="167"/>
      <c r="M209" s="428" t="s">
        <v>319</v>
      </c>
      <c r="N209" s="140"/>
    </row>
    <row r="210" spans="1:15" ht="15.75" thickBot="1" x14ac:dyDescent="0.3">
      <c r="A210" s="264"/>
      <c r="B210" s="449" t="s">
        <v>320</v>
      </c>
      <c r="C210" s="166" t="s">
        <v>321</v>
      </c>
      <c r="D210" s="166" t="s">
        <v>304</v>
      </c>
      <c r="E210" s="168" t="s">
        <v>305</v>
      </c>
      <c r="F210" s="146">
        <v>2320</v>
      </c>
      <c r="G210" s="166">
        <v>3480</v>
      </c>
      <c r="H210" s="166"/>
      <c r="I210" s="166" t="s">
        <v>202</v>
      </c>
      <c r="J210" s="146">
        <v>5</v>
      </c>
      <c r="K210" s="447">
        <v>7381</v>
      </c>
      <c r="L210" s="165"/>
      <c r="M210" s="429"/>
      <c r="N210" s="140"/>
    </row>
    <row r="211" spans="1:15" x14ac:dyDescent="0.25">
      <c r="A211" s="262"/>
      <c r="B211" s="164"/>
      <c r="C211" s="163"/>
      <c r="D211" s="142"/>
      <c r="E211" s="142"/>
      <c r="F211" s="142"/>
      <c r="G211" s="142"/>
      <c r="H211" s="142"/>
      <c r="I211" s="142"/>
      <c r="J211" s="142"/>
      <c r="K211" s="142"/>
      <c r="L211" s="142"/>
      <c r="M211" s="263"/>
      <c r="N211" s="140"/>
    </row>
    <row r="212" spans="1:15" x14ac:dyDescent="0.25">
      <c r="A212" s="262" t="s">
        <v>322</v>
      </c>
      <c r="B212" s="505" t="s">
        <v>323</v>
      </c>
      <c r="C212" s="506"/>
      <c r="D212" s="506"/>
      <c r="E212" s="506"/>
      <c r="F212" s="142"/>
      <c r="G212" s="142"/>
      <c r="H212" s="142"/>
      <c r="I212" s="142"/>
      <c r="J212" s="142"/>
      <c r="K212" s="142"/>
      <c r="L212" s="142"/>
      <c r="M212" s="263"/>
      <c r="N212" s="140"/>
    </row>
    <row r="213" spans="1:15" ht="33.75" customHeight="1" thickBot="1" x14ac:dyDescent="0.3">
      <c r="A213" s="265"/>
      <c r="B213" s="510" t="s">
        <v>324</v>
      </c>
      <c r="C213" s="510"/>
      <c r="D213" s="510"/>
      <c r="E213" s="510"/>
      <c r="F213" s="142"/>
      <c r="G213" s="142"/>
      <c r="H213" s="142"/>
      <c r="I213" s="142"/>
      <c r="J213" s="142"/>
      <c r="K213" s="142"/>
      <c r="L213" s="142"/>
      <c r="M213" s="263"/>
      <c r="N213" s="162"/>
    </row>
    <row r="214" spans="1:15" ht="33" x14ac:dyDescent="0.25">
      <c r="A214" s="265"/>
      <c r="B214" s="150" t="s">
        <v>271</v>
      </c>
      <c r="C214" s="149" t="s">
        <v>325</v>
      </c>
      <c r="D214" s="149" t="s">
        <v>326</v>
      </c>
      <c r="E214" s="148" t="s">
        <v>19</v>
      </c>
      <c r="F214" s="438"/>
      <c r="G214" s="142"/>
      <c r="H214" s="142"/>
      <c r="I214" s="142"/>
      <c r="J214" s="142"/>
      <c r="K214" s="142"/>
      <c r="L214" s="142"/>
      <c r="M214" s="263"/>
      <c r="N214" s="161"/>
      <c r="O214" s="140"/>
    </row>
    <row r="215" spans="1:15" x14ac:dyDescent="0.25">
      <c r="A215" s="265"/>
      <c r="B215" s="156" t="s">
        <v>327</v>
      </c>
      <c r="C215" s="425">
        <v>515</v>
      </c>
      <c r="D215" s="155" t="s">
        <v>328</v>
      </c>
      <c r="E215" s="84" t="s">
        <v>329</v>
      </c>
      <c r="F215" s="438"/>
      <c r="G215" s="142"/>
      <c r="H215" s="142"/>
      <c r="I215" s="142"/>
      <c r="J215" s="142"/>
      <c r="K215" s="142"/>
      <c r="L215" s="142"/>
      <c r="M215" s="263"/>
      <c r="N215" s="161"/>
      <c r="O215" s="140"/>
    </row>
    <row r="216" spans="1:15" x14ac:dyDescent="0.25">
      <c r="A216" s="265"/>
      <c r="B216" s="156" t="s">
        <v>330</v>
      </c>
      <c r="C216" s="425">
        <v>2500</v>
      </c>
      <c r="D216" s="155" t="s">
        <v>331</v>
      </c>
      <c r="E216" s="84" t="s">
        <v>332</v>
      </c>
      <c r="F216" s="438"/>
      <c r="G216" s="142"/>
      <c r="H216" s="142"/>
      <c r="I216" s="142"/>
      <c r="J216" s="142"/>
      <c r="K216" s="142"/>
      <c r="L216" s="142"/>
      <c r="M216" s="263"/>
      <c r="N216" s="161"/>
      <c r="O216" s="140"/>
    </row>
    <row r="217" spans="1:15" x14ac:dyDescent="0.25">
      <c r="A217" s="265"/>
      <c r="B217" s="156" t="s">
        <v>333</v>
      </c>
      <c r="C217" s="425"/>
      <c r="D217" s="155"/>
      <c r="E217" s="84"/>
      <c r="F217" s="438"/>
      <c r="G217" s="142"/>
      <c r="H217" s="142"/>
      <c r="I217" s="142"/>
      <c r="J217" s="142"/>
      <c r="K217" s="142"/>
      <c r="L217" s="142"/>
      <c r="M217" s="263"/>
      <c r="N217" s="161"/>
      <c r="O217" s="140"/>
    </row>
    <row r="218" spans="1:15" x14ac:dyDescent="0.25">
      <c r="A218" s="265"/>
      <c r="B218" s="156" t="s">
        <v>284</v>
      </c>
      <c r="C218" s="425"/>
      <c r="D218" s="155"/>
      <c r="E218" s="84"/>
      <c r="F218" s="438"/>
      <c r="G218" s="142"/>
      <c r="H218" s="142"/>
      <c r="I218" s="142"/>
      <c r="J218" s="142"/>
      <c r="K218" s="142"/>
      <c r="L218" s="142"/>
      <c r="M218" s="263"/>
      <c r="N218" s="161"/>
      <c r="O218" s="140"/>
    </row>
    <row r="219" spans="1:15" x14ac:dyDescent="0.25">
      <c r="A219" s="265"/>
      <c r="B219" s="154" t="s">
        <v>286</v>
      </c>
      <c r="C219" s="450"/>
      <c r="D219" s="153"/>
      <c r="E219" s="427"/>
      <c r="F219" s="438"/>
      <c r="G219" s="142"/>
      <c r="H219" s="142"/>
      <c r="I219" s="142"/>
      <c r="J219" s="142"/>
      <c r="K219" s="142"/>
      <c r="L219" s="142"/>
      <c r="M219" s="263"/>
      <c r="N219" s="161"/>
      <c r="O219" s="140"/>
    </row>
    <row r="220" spans="1:15" x14ac:dyDescent="0.25">
      <c r="A220" s="265"/>
      <c r="B220" s="154" t="s">
        <v>287</v>
      </c>
      <c r="C220" s="450"/>
      <c r="D220" s="153"/>
      <c r="E220" s="427"/>
      <c r="F220" s="438"/>
      <c r="G220" s="142"/>
      <c r="H220" s="142"/>
      <c r="I220" s="142"/>
      <c r="J220" s="142"/>
      <c r="K220" s="142"/>
      <c r="L220" s="142"/>
      <c r="M220" s="263"/>
      <c r="N220" s="161"/>
      <c r="O220" s="140"/>
    </row>
    <row r="221" spans="1:15" ht="15.75" thickBot="1" x14ac:dyDescent="0.3">
      <c r="A221" s="265"/>
      <c r="B221" s="83" t="s">
        <v>125</v>
      </c>
      <c r="C221" s="152"/>
      <c r="D221" s="152">
        <f>(SUMIF(D215:D220,"Increase",C215:C220))-(SUMIF(D215:D220,"Decrease",C215:C220))</f>
        <v>-1985</v>
      </c>
      <c r="E221" s="151"/>
      <c r="F221" s="438"/>
      <c r="G221" s="142"/>
      <c r="H221" s="142"/>
      <c r="I221" s="142"/>
      <c r="J221" s="142"/>
      <c r="K221" s="142"/>
      <c r="L221" s="142"/>
      <c r="M221" s="263"/>
      <c r="N221" s="161"/>
      <c r="O221" s="140"/>
    </row>
    <row r="222" spans="1:15" x14ac:dyDescent="0.25">
      <c r="A222" s="265"/>
      <c r="B222" s="438"/>
      <c r="C222" s="438"/>
      <c r="D222" s="438"/>
      <c r="E222" s="438"/>
      <c r="F222" s="142"/>
      <c r="G222" s="142"/>
      <c r="H222" s="142"/>
      <c r="I222" s="142"/>
      <c r="J222" s="142"/>
      <c r="K222" s="142"/>
      <c r="L222" s="142"/>
      <c r="M222" s="263"/>
      <c r="N222" s="160"/>
    </row>
    <row r="223" spans="1:15" x14ac:dyDescent="0.25">
      <c r="A223" s="265" t="s">
        <v>334</v>
      </c>
      <c r="B223" s="438" t="s">
        <v>335</v>
      </c>
      <c r="C223" s="438"/>
      <c r="D223" s="438"/>
      <c r="E223" s="438"/>
      <c r="F223" s="142"/>
      <c r="G223" s="142"/>
      <c r="H223" s="142"/>
      <c r="I223" s="142"/>
      <c r="J223" s="142"/>
      <c r="K223" s="142"/>
      <c r="L223" s="142"/>
      <c r="M223" s="263"/>
      <c r="N223" s="140"/>
    </row>
    <row r="224" spans="1:15" ht="57.75" customHeight="1" thickBot="1" x14ac:dyDescent="0.3">
      <c r="A224" s="265"/>
      <c r="B224" s="492" t="s">
        <v>336</v>
      </c>
      <c r="C224" s="492"/>
      <c r="D224" s="492"/>
      <c r="E224" s="492"/>
      <c r="F224" s="142"/>
      <c r="G224" s="142"/>
      <c r="H224" s="142"/>
      <c r="I224" s="142"/>
      <c r="J224" s="142"/>
      <c r="K224" s="142"/>
      <c r="L224" s="142"/>
      <c r="M224" s="263"/>
      <c r="N224" s="140"/>
    </row>
    <row r="225" spans="1:15" ht="33" x14ac:dyDescent="0.25">
      <c r="A225" s="265"/>
      <c r="B225" s="150" t="s">
        <v>271</v>
      </c>
      <c r="C225" s="149" t="s">
        <v>272</v>
      </c>
      <c r="D225" s="148" t="s">
        <v>19</v>
      </c>
      <c r="E225" s="438"/>
      <c r="F225" s="142"/>
      <c r="G225" s="142"/>
      <c r="H225" s="142"/>
      <c r="I225" s="142"/>
      <c r="J225" s="142"/>
      <c r="K225" s="142"/>
      <c r="L225" s="142"/>
      <c r="M225" s="263"/>
      <c r="N225" s="140"/>
    </row>
    <row r="226" spans="1:15" s="157" customFormat="1" x14ac:dyDescent="0.25">
      <c r="A226" s="267"/>
      <c r="B226" s="156" t="s">
        <v>273</v>
      </c>
      <c r="C226" s="425">
        <v>50</v>
      </c>
      <c r="D226" s="84" t="s">
        <v>337</v>
      </c>
      <c r="E226" s="159"/>
      <c r="F226" s="158"/>
      <c r="G226" s="158"/>
      <c r="H226" s="158"/>
      <c r="I226" s="158"/>
      <c r="J226" s="158"/>
      <c r="K226" s="158"/>
      <c r="L226" s="158"/>
      <c r="M226" s="268"/>
      <c r="N226" s="140"/>
    </row>
    <row r="227" spans="1:15" s="157" customFormat="1" x14ac:dyDescent="0.25">
      <c r="A227" s="267"/>
      <c r="B227" s="156" t="s">
        <v>275</v>
      </c>
      <c r="C227" s="425">
        <v>200</v>
      </c>
      <c r="D227" s="84" t="s">
        <v>338</v>
      </c>
      <c r="E227" s="159"/>
      <c r="F227" s="158"/>
      <c r="G227" s="158"/>
      <c r="H227" s="158"/>
      <c r="I227" s="158"/>
      <c r="J227" s="158"/>
      <c r="K227" s="158"/>
      <c r="L227" s="158"/>
      <c r="M227" s="268"/>
      <c r="N227" s="140"/>
    </row>
    <row r="228" spans="1:15" s="157" customFormat="1" x14ac:dyDescent="0.25">
      <c r="A228" s="267"/>
      <c r="B228" s="156" t="s">
        <v>276</v>
      </c>
      <c r="C228" s="425">
        <v>20</v>
      </c>
      <c r="D228" s="84" t="s">
        <v>339</v>
      </c>
      <c r="E228" s="159"/>
      <c r="F228" s="158"/>
      <c r="G228" s="158"/>
      <c r="H228" s="158"/>
      <c r="I228" s="158"/>
      <c r="J228" s="158"/>
      <c r="K228" s="158"/>
      <c r="L228" s="158"/>
      <c r="M228" s="268"/>
      <c r="N228" s="140"/>
    </row>
    <row r="229" spans="1:15" s="157" customFormat="1" x14ac:dyDescent="0.25">
      <c r="A229" s="267"/>
      <c r="B229" s="156" t="s">
        <v>278</v>
      </c>
      <c r="C229" s="425"/>
      <c r="D229" s="84"/>
      <c r="E229" s="159"/>
      <c r="F229" s="158"/>
      <c r="G229" s="158"/>
      <c r="H229" s="158"/>
      <c r="I229" s="158"/>
      <c r="J229" s="158"/>
      <c r="K229" s="158"/>
      <c r="L229" s="158"/>
      <c r="M229" s="268"/>
      <c r="N229" s="140"/>
    </row>
    <row r="230" spans="1:15" s="157" customFormat="1" x14ac:dyDescent="0.25">
      <c r="A230" s="267"/>
      <c r="B230" s="156" t="s">
        <v>92</v>
      </c>
      <c r="C230" s="425">
        <v>10</v>
      </c>
      <c r="D230" s="84" t="s">
        <v>340</v>
      </c>
      <c r="E230" s="159"/>
      <c r="F230" s="158"/>
      <c r="G230" s="158"/>
      <c r="H230" s="158"/>
      <c r="I230" s="158"/>
      <c r="J230" s="158"/>
      <c r="K230" s="158"/>
      <c r="L230" s="158"/>
      <c r="M230" s="268"/>
      <c r="N230" s="140"/>
    </row>
    <row r="231" spans="1:15" s="157" customFormat="1" x14ac:dyDescent="0.25">
      <c r="A231" s="267"/>
      <c r="B231" s="156" t="s">
        <v>281</v>
      </c>
      <c r="C231" s="425">
        <v>1000</v>
      </c>
      <c r="D231" s="84" t="s">
        <v>341</v>
      </c>
      <c r="E231" s="159"/>
      <c r="F231" s="158"/>
      <c r="G231" s="158"/>
      <c r="H231" s="158"/>
      <c r="I231" s="158"/>
      <c r="J231" s="158"/>
      <c r="K231" s="158"/>
      <c r="L231" s="158"/>
      <c r="M231" s="268"/>
      <c r="N231" s="140"/>
    </row>
    <row r="232" spans="1:15" s="157" customFormat="1" x14ac:dyDescent="0.25">
      <c r="A232" s="267"/>
      <c r="B232" s="156" t="s">
        <v>282</v>
      </c>
      <c r="C232" s="425"/>
      <c r="D232" s="84"/>
      <c r="E232" s="159"/>
      <c r="F232" s="158"/>
      <c r="G232" s="158"/>
      <c r="H232" s="158"/>
      <c r="I232" s="158"/>
      <c r="J232" s="158"/>
      <c r="K232" s="158"/>
      <c r="L232" s="158"/>
      <c r="M232" s="268"/>
      <c r="N232" s="140"/>
    </row>
    <row r="233" spans="1:15" s="157" customFormat="1" x14ac:dyDescent="0.25">
      <c r="A233" s="267"/>
      <c r="B233" s="156" t="s">
        <v>284</v>
      </c>
      <c r="C233" s="425"/>
      <c r="D233" s="84"/>
      <c r="E233" s="159"/>
      <c r="F233" s="158"/>
      <c r="G233" s="158"/>
      <c r="H233" s="158"/>
      <c r="I233" s="158"/>
      <c r="J233" s="158"/>
      <c r="K233" s="158"/>
      <c r="L233" s="158"/>
      <c r="M233" s="268"/>
      <c r="N233" s="140"/>
    </row>
    <row r="234" spans="1:15" s="157" customFormat="1" x14ac:dyDescent="0.25">
      <c r="A234" s="267"/>
      <c r="B234" s="154" t="s">
        <v>286</v>
      </c>
      <c r="C234" s="450"/>
      <c r="D234" s="427"/>
      <c r="E234" s="159"/>
      <c r="F234" s="158"/>
      <c r="G234" s="158"/>
      <c r="H234" s="158"/>
      <c r="I234" s="158"/>
      <c r="J234" s="158"/>
      <c r="K234" s="158"/>
      <c r="L234" s="158"/>
      <c r="M234" s="268"/>
      <c r="N234" s="140"/>
    </row>
    <row r="235" spans="1:15" s="157" customFormat="1" x14ac:dyDescent="0.25">
      <c r="A235" s="267"/>
      <c r="B235" s="154" t="s">
        <v>287</v>
      </c>
      <c r="C235" s="450"/>
      <c r="D235" s="427"/>
      <c r="E235" s="159"/>
      <c r="F235" s="158"/>
      <c r="G235" s="158"/>
      <c r="H235" s="158"/>
      <c r="I235" s="158"/>
      <c r="J235" s="158"/>
      <c r="K235" s="158"/>
      <c r="L235" s="158"/>
      <c r="M235" s="268"/>
      <c r="N235" s="140"/>
    </row>
    <row r="236" spans="1:15" ht="15.75" thickBot="1" x14ac:dyDescent="0.3">
      <c r="A236" s="265"/>
      <c r="B236" s="83" t="s">
        <v>125</v>
      </c>
      <c r="C236" s="152">
        <f>SUM(C226:C235)</f>
        <v>1280</v>
      </c>
      <c r="D236" s="151"/>
      <c r="E236" s="438"/>
      <c r="F236" s="142"/>
      <c r="G236" s="142"/>
      <c r="H236" s="142"/>
      <c r="I236" s="142"/>
      <c r="J236" s="142"/>
      <c r="K236" s="142"/>
      <c r="L236" s="142"/>
      <c r="M236" s="263"/>
      <c r="N236" s="140"/>
    </row>
    <row r="237" spans="1:15" ht="14.25" customHeight="1" x14ac:dyDescent="0.25">
      <c r="A237" s="265"/>
      <c r="B237" s="438"/>
      <c r="C237" s="438"/>
      <c r="D237" s="438"/>
      <c r="E237" s="438"/>
      <c r="F237" s="142"/>
      <c r="G237" s="142"/>
      <c r="H237" s="142"/>
      <c r="I237" s="142"/>
      <c r="J237" s="142"/>
      <c r="K237" s="142"/>
      <c r="L237" s="142"/>
      <c r="M237" s="263"/>
      <c r="N237" s="140"/>
    </row>
    <row r="238" spans="1:15" x14ac:dyDescent="0.25">
      <c r="A238" s="262" t="s">
        <v>342</v>
      </c>
      <c r="B238" s="505" t="s">
        <v>343</v>
      </c>
      <c r="C238" s="506"/>
      <c r="D238" s="506"/>
      <c r="E238" s="506"/>
      <c r="F238" s="142"/>
      <c r="G238" s="142"/>
      <c r="H238" s="142"/>
      <c r="I238" s="142"/>
      <c r="J238" s="142"/>
      <c r="K238" s="142"/>
      <c r="L238" s="142"/>
      <c r="M238" s="263"/>
      <c r="N238" s="140"/>
    </row>
    <row r="239" spans="1:15" ht="35.25" customHeight="1" thickBot="1" x14ac:dyDescent="0.3">
      <c r="A239" s="265"/>
      <c r="B239" s="492" t="s">
        <v>344</v>
      </c>
      <c r="C239" s="492"/>
      <c r="D239" s="492"/>
      <c r="E239" s="492"/>
      <c r="F239" s="142"/>
      <c r="G239" s="142"/>
      <c r="H239" s="142"/>
      <c r="I239" s="142"/>
      <c r="J239" s="142"/>
      <c r="K239" s="142"/>
      <c r="L239" s="142"/>
      <c r="M239" s="263"/>
      <c r="N239" s="140"/>
    </row>
    <row r="240" spans="1:15" ht="33" x14ac:dyDescent="0.25">
      <c r="A240" s="265"/>
      <c r="B240" s="150" t="s">
        <v>271</v>
      </c>
      <c r="C240" s="149" t="s">
        <v>325</v>
      </c>
      <c r="D240" s="149" t="s">
        <v>326</v>
      </c>
      <c r="E240" s="148" t="s">
        <v>19</v>
      </c>
      <c r="F240" s="438"/>
      <c r="G240" s="142"/>
      <c r="H240" s="142"/>
      <c r="I240" s="142"/>
      <c r="J240" s="142"/>
      <c r="K240" s="142"/>
      <c r="L240" s="142"/>
      <c r="M240" s="263"/>
      <c r="N240" s="140"/>
      <c r="O240" s="140"/>
    </row>
    <row r="241" spans="1:15" x14ac:dyDescent="0.25">
      <c r="A241" s="265"/>
      <c r="B241" s="156" t="s">
        <v>327</v>
      </c>
      <c r="C241" s="425">
        <v>250</v>
      </c>
      <c r="D241" s="155" t="s">
        <v>328</v>
      </c>
      <c r="E241" s="304" t="s">
        <v>345</v>
      </c>
      <c r="F241" s="438"/>
      <c r="G241" s="142"/>
      <c r="H241" s="142"/>
      <c r="I241" s="142"/>
      <c r="J241" s="142"/>
      <c r="K241" s="142"/>
      <c r="L241" s="142"/>
      <c r="M241" s="263"/>
      <c r="N241" s="140"/>
      <c r="O241" s="140"/>
    </row>
    <row r="242" spans="1:15" x14ac:dyDescent="0.25">
      <c r="A242" s="265"/>
      <c r="B242" s="156" t="s">
        <v>330</v>
      </c>
      <c r="C242" s="425">
        <v>2000</v>
      </c>
      <c r="D242" s="155" t="s">
        <v>328</v>
      </c>
      <c r="E242" s="304" t="s">
        <v>346</v>
      </c>
      <c r="F242" s="438"/>
      <c r="G242" s="142"/>
      <c r="H242" s="142"/>
      <c r="I242" s="142"/>
      <c r="J242" s="142"/>
      <c r="K242" s="142"/>
      <c r="L242" s="142"/>
      <c r="M242" s="263"/>
      <c r="N242" s="140"/>
      <c r="O242" s="140"/>
    </row>
    <row r="243" spans="1:15" x14ac:dyDescent="0.25">
      <c r="A243" s="265"/>
      <c r="B243" s="156" t="s">
        <v>333</v>
      </c>
      <c r="C243" s="425"/>
      <c r="D243" s="155"/>
      <c r="E243" s="304"/>
      <c r="F243" s="438"/>
      <c r="G243" s="142"/>
      <c r="H243" s="142"/>
      <c r="I243" s="142"/>
      <c r="J243" s="142"/>
      <c r="K243" s="142"/>
      <c r="L243" s="142"/>
      <c r="M243" s="263"/>
      <c r="N243" s="140"/>
      <c r="O243" s="140"/>
    </row>
    <row r="244" spans="1:15" x14ac:dyDescent="0.25">
      <c r="A244" s="265"/>
      <c r="B244" s="156" t="s">
        <v>284</v>
      </c>
      <c r="C244" s="425">
        <v>1500</v>
      </c>
      <c r="D244" s="155" t="s">
        <v>328</v>
      </c>
      <c r="E244" s="304" t="s">
        <v>347</v>
      </c>
      <c r="F244" s="438"/>
      <c r="G244" s="142"/>
      <c r="H244" s="142"/>
      <c r="I244" s="142"/>
      <c r="J244" s="142"/>
      <c r="K244" s="142"/>
      <c r="L244" s="142"/>
      <c r="M244" s="263"/>
      <c r="N244" s="140"/>
      <c r="O244" s="140"/>
    </row>
    <row r="245" spans="1:15" x14ac:dyDescent="0.25">
      <c r="A245" s="265"/>
      <c r="B245" s="154" t="s">
        <v>286</v>
      </c>
      <c r="C245" s="450"/>
      <c r="D245" s="153"/>
      <c r="E245" s="305"/>
      <c r="F245" s="438"/>
      <c r="G245" s="142"/>
      <c r="H245" s="142"/>
      <c r="I245" s="142"/>
      <c r="J245" s="142"/>
      <c r="K245" s="142"/>
      <c r="L245" s="142"/>
      <c r="M245" s="263"/>
      <c r="N245" s="140"/>
      <c r="O245" s="140"/>
    </row>
    <row r="246" spans="1:15" x14ac:dyDescent="0.25">
      <c r="A246" s="265"/>
      <c r="B246" s="154" t="s">
        <v>287</v>
      </c>
      <c r="C246" s="450"/>
      <c r="D246" s="153"/>
      <c r="E246" s="305"/>
      <c r="F246" s="438"/>
      <c r="G246" s="142"/>
      <c r="H246" s="142"/>
      <c r="I246" s="142"/>
      <c r="J246" s="142"/>
      <c r="K246" s="142"/>
      <c r="L246" s="142"/>
      <c r="M246" s="263"/>
      <c r="N246" s="140"/>
      <c r="O246" s="140"/>
    </row>
    <row r="247" spans="1:15" ht="15.75" thickBot="1" x14ac:dyDescent="0.3">
      <c r="A247" s="265"/>
      <c r="B247" s="83" t="s">
        <v>125</v>
      </c>
      <c r="C247" s="152"/>
      <c r="D247" s="152">
        <f>(SUMIF(D241:D246,"Increase",C241:C246))-(SUMIF(D241:D246,"Decrease",C241:C246))</f>
        <v>3750</v>
      </c>
      <c r="E247" s="151"/>
      <c r="F247" s="438"/>
      <c r="G247" s="142"/>
      <c r="H247" s="142"/>
      <c r="I247" s="142"/>
      <c r="J247" s="142"/>
      <c r="K247" s="142"/>
      <c r="L247" s="142"/>
      <c r="M247" s="263"/>
      <c r="N247" s="140"/>
      <c r="O247" s="140"/>
    </row>
    <row r="248" spans="1:15" x14ac:dyDescent="0.25">
      <c r="A248" s="265"/>
      <c r="B248" s="142"/>
      <c r="C248" s="142"/>
      <c r="D248" s="142"/>
      <c r="E248" s="142"/>
      <c r="F248" s="142"/>
      <c r="G248" s="142"/>
      <c r="H248" s="142"/>
      <c r="I248" s="142"/>
      <c r="J248" s="142"/>
      <c r="K248" s="142"/>
      <c r="L248" s="142"/>
      <c r="M248" s="263"/>
      <c r="N248" s="140"/>
      <c r="O248" s="140"/>
    </row>
    <row r="249" spans="1:15" x14ac:dyDescent="0.25">
      <c r="A249" s="262" t="s">
        <v>348</v>
      </c>
      <c r="B249" s="505" t="s">
        <v>349</v>
      </c>
      <c r="C249" s="506"/>
      <c r="D249" s="506"/>
      <c r="E249" s="506"/>
      <c r="F249" s="142"/>
      <c r="G249" s="142"/>
      <c r="H249" s="142"/>
      <c r="I249" s="142"/>
      <c r="J249" s="142"/>
      <c r="K249" s="142"/>
      <c r="L249" s="142"/>
      <c r="M249" s="263"/>
      <c r="N249" s="140"/>
    </row>
    <row r="250" spans="1:15" ht="32.25" customHeight="1" thickBot="1" x14ac:dyDescent="0.3">
      <c r="A250" s="265"/>
      <c r="B250" s="492" t="s">
        <v>350</v>
      </c>
      <c r="C250" s="492"/>
      <c r="D250" s="492"/>
      <c r="E250" s="492"/>
      <c r="F250" s="142"/>
      <c r="G250" s="142"/>
      <c r="H250" s="142"/>
      <c r="I250" s="142"/>
      <c r="J250" s="142"/>
      <c r="K250" s="142"/>
      <c r="L250" s="142"/>
      <c r="M250" s="263"/>
      <c r="N250" s="140"/>
    </row>
    <row r="251" spans="1:15" ht="33" x14ac:dyDescent="0.25">
      <c r="A251" s="265"/>
      <c r="B251" s="150" t="s">
        <v>351</v>
      </c>
      <c r="C251" s="149" t="s">
        <v>352</v>
      </c>
      <c r="D251" s="148" t="s">
        <v>19</v>
      </c>
      <c r="E251" s="438"/>
      <c r="F251" s="142"/>
      <c r="G251" s="142"/>
      <c r="H251" s="142"/>
      <c r="I251" s="142"/>
      <c r="J251" s="142"/>
      <c r="K251" s="142"/>
      <c r="L251" s="142"/>
      <c r="M251" s="263"/>
      <c r="N251" s="140"/>
    </row>
    <row r="252" spans="1:15" ht="15.75" thickBot="1" x14ac:dyDescent="0.3">
      <c r="A252" s="265"/>
      <c r="B252" s="147" t="s">
        <v>353</v>
      </c>
      <c r="C252" s="451">
        <v>40000</v>
      </c>
      <c r="D252" s="306" t="s">
        <v>354</v>
      </c>
      <c r="E252" s="438"/>
      <c r="F252" s="142"/>
      <c r="G252" s="142"/>
      <c r="H252" s="142"/>
      <c r="I252" s="142"/>
      <c r="J252" s="142"/>
      <c r="K252" s="142"/>
      <c r="L252" s="142"/>
      <c r="M252" s="263"/>
      <c r="N252" s="140"/>
    </row>
    <row r="253" spans="1:15" ht="17.25" customHeight="1" x14ac:dyDescent="0.25">
      <c r="A253" s="265"/>
      <c r="B253" s="438"/>
      <c r="C253" s="438"/>
      <c r="D253" s="438"/>
      <c r="E253" s="438"/>
      <c r="F253" s="142"/>
      <c r="G253" s="142"/>
      <c r="H253" s="142"/>
      <c r="I253" s="142"/>
      <c r="J253" s="142"/>
      <c r="K253" s="142"/>
      <c r="L253" s="142"/>
      <c r="M253" s="263"/>
      <c r="N253" s="140"/>
    </row>
    <row r="254" spans="1:15" ht="18.75" x14ac:dyDescent="0.25">
      <c r="A254" s="260"/>
      <c r="B254" s="144" t="s">
        <v>106</v>
      </c>
      <c r="C254" s="144"/>
      <c r="D254" s="144"/>
      <c r="E254" s="144"/>
      <c r="F254" s="144"/>
      <c r="G254" s="144"/>
      <c r="H254" s="144"/>
      <c r="I254" s="144"/>
      <c r="J254" s="144"/>
      <c r="K254" s="144"/>
      <c r="L254" s="144"/>
      <c r="M254" s="261"/>
      <c r="N254" s="140"/>
    </row>
    <row r="255" spans="1:15" x14ac:dyDescent="0.25">
      <c r="A255" s="262" t="s">
        <v>355</v>
      </c>
      <c r="B255" s="505" t="s">
        <v>108</v>
      </c>
      <c r="C255" s="506"/>
      <c r="D255" s="506"/>
      <c r="E255" s="506"/>
      <c r="F255" s="142"/>
      <c r="G255" s="142"/>
      <c r="H255" s="142"/>
      <c r="I255" s="142"/>
      <c r="J255" s="142"/>
      <c r="K255" s="142"/>
      <c r="L255" s="142"/>
      <c r="M255" s="263"/>
      <c r="N255" s="140"/>
    </row>
    <row r="256" spans="1:15" ht="30.75" customHeight="1" thickBot="1" x14ac:dyDescent="0.3">
      <c r="A256" s="265"/>
      <c r="B256" s="492" t="s">
        <v>356</v>
      </c>
      <c r="C256" s="492"/>
      <c r="D256" s="492"/>
      <c r="E256" s="492"/>
      <c r="F256" s="142"/>
      <c r="G256" s="142"/>
      <c r="H256" s="142"/>
      <c r="I256" s="142"/>
      <c r="J256" s="142"/>
      <c r="K256" s="142"/>
      <c r="L256" s="142"/>
      <c r="M256" s="263"/>
      <c r="N256" s="140"/>
    </row>
    <row r="257" spans="1:14" ht="63" customHeight="1" thickBot="1" x14ac:dyDescent="0.3">
      <c r="A257" s="265"/>
      <c r="B257" s="474" t="s">
        <v>357</v>
      </c>
      <c r="C257" s="475"/>
      <c r="D257" s="475"/>
      <c r="E257" s="476"/>
      <c r="F257" s="142"/>
      <c r="G257" s="142"/>
      <c r="H257" s="142"/>
      <c r="I257" s="142"/>
      <c r="J257" s="142"/>
      <c r="K257" s="142"/>
      <c r="L257" s="142"/>
      <c r="M257" s="263"/>
      <c r="N257" s="140"/>
    </row>
    <row r="258" spans="1:14" ht="17.25" customHeight="1" x14ac:dyDescent="0.25">
      <c r="A258" s="265"/>
      <c r="B258" s="438"/>
      <c r="C258" s="438"/>
      <c r="D258" s="438"/>
      <c r="E258" s="438"/>
      <c r="F258" s="142"/>
      <c r="G258" s="142"/>
      <c r="H258" s="142"/>
      <c r="I258" s="142"/>
      <c r="J258" s="142"/>
      <c r="K258" s="142"/>
      <c r="L258" s="142"/>
      <c r="M258" s="263"/>
      <c r="N258" s="140"/>
    </row>
    <row r="259" spans="1:14" ht="18.75" x14ac:dyDescent="0.25">
      <c r="A259" s="269" t="s">
        <v>358</v>
      </c>
      <c r="B259" s="141" t="s">
        <v>74</v>
      </c>
      <c r="C259" s="141"/>
      <c r="D259" s="141"/>
      <c r="E259" s="141"/>
      <c r="F259" s="141"/>
      <c r="G259" s="141"/>
      <c r="H259" s="141"/>
      <c r="I259" s="141"/>
      <c r="J259" s="141"/>
      <c r="K259" s="141"/>
      <c r="L259" s="141"/>
      <c r="M259" s="270"/>
      <c r="N259" s="140"/>
    </row>
    <row r="260" spans="1:14" ht="18.75" x14ac:dyDescent="0.25">
      <c r="A260" s="271"/>
      <c r="B260" s="111" t="s">
        <v>359</v>
      </c>
      <c r="C260" s="111"/>
      <c r="D260" s="111"/>
      <c r="E260" s="111"/>
      <c r="F260" s="111"/>
      <c r="G260" s="111"/>
      <c r="H260" s="111"/>
      <c r="I260" s="111"/>
      <c r="J260" s="111"/>
      <c r="K260" s="111"/>
      <c r="L260" s="111"/>
      <c r="M260" s="272"/>
      <c r="N260" s="140"/>
    </row>
    <row r="261" spans="1:14" ht="21.75" customHeight="1" x14ac:dyDescent="0.25">
      <c r="A261" s="273" t="s">
        <v>360</v>
      </c>
      <c r="B261" s="139" t="s">
        <v>361</v>
      </c>
      <c r="C261" s="138"/>
      <c r="D261" s="138"/>
      <c r="E261" s="138"/>
      <c r="F261" s="109"/>
      <c r="G261" s="109"/>
      <c r="H261" s="109"/>
      <c r="I261" s="109"/>
      <c r="J261" s="109"/>
      <c r="K261" s="109"/>
      <c r="L261" s="109"/>
      <c r="M261" s="274"/>
      <c r="N261" s="140"/>
    </row>
    <row r="262" spans="1:14" ht="23.25" customHeight="1" thickBot="1" x14ac:dyDescent="0.3">
      <c r="A262" s="275"/>
      <c r="B262" s="481" t="s">
        <v>362</v>
      </c>
      <c r="C262" s="482"/>
      <c r="D262" s="482"/>
      <c r="E262" s="482"/>
      <c r="F262" s="109"/>
      <c r="G262" s="109"/>
      <c r="H262" s="109"/>
      <c r="I262" s="109"/>
      <c r="J262" s="109"/>
      <c r="K262" s="109"/>
      <c r="L262" s="109"/>
      <c r="M262" s="274"/>
      <c r="N262" s="140"/>
    </row>
    <row r="263" spans="1:14" ht="208.5" customHeight="1" thickBot="1" x14ac:dyDescent="0.3">
      <c r="A263" s="275"/>
      <c r="B263" s="474" t="s">
        <v>363</v>
      </c>
      <c r="C263" s="475"/>
      <c r="D263" s="475"/>
      <c r="E263" s="476"/>
      <c r="F263" s="109"/>
      <c r="G263" s="109"/>
      <c r="H263" s="109"/>
      <c r="I263" s="109"/>
      <c r="J263" s="109"/>
      <c r="K263" s="109"/>
      <c r="L263" s="109"/>
      <c r="M263" s="274"/>
      <c r="N263" s="140"/>
    </row>
    <row r="264" spans="1:14" ht="22.7" customHeight="1" x14ac:dyDescent="0.25">
      <c r="A264" s="275" t="s">
        <v>364</v>
      </c>
      <c r="B264" s="507" t="s">
        <v>365</v>
      </c>
      <c r="C264" s="508"/>
      <c r="D264" s="508"/>
      <c r="E264" s="508"/>
      <c r="F264" s="109"/>
      <c r="G264" s="109"/>
      <c r="H264" s="109"/>
      <c r="I264" s="109"/>
      <c r="J264" s="109"/>
      <c r="K264" s="109"/>
      <c r="L264" s="109"/>
      <c r="M264" s="274"/>
      <c r="N264" s="140"/>
    </row>
    <row r="265" spans="1:14" ht="36.950000000000003" customHeight="1" thickBot="1" x14ac:dyDescent="0.3">
      <c r="A265" s="275"/>
      <c r="B265" s="509" t="s">
        <v>366</v>
      </c>
      <c r="C265" s="504"/>
      <c r="D265" s="504"/>
      <c r="E265" s="504"/>
      <c r="F265" s="109"/>
      <c r="G265" s="109"/>
      <c r="H265" s="109"/>
      <c r="I265" s="109"/>
      <c r="J265" s="109"/>
      <c r="K265" s="109"/>
      <c r="L265" s="109"/>
      <c r="M265" s="274"/>
      <c r="N265" s="140"/>
    </row>
    <row r="266" spans="1:14" ht="99.75" customHeight="1" thickBot="1" x14ac:dyDescent="0.3">
      <c r="A266" s="275"/>
      <c r="B266" s="474" t="s">
        <v>1091</v>
      </c>
      <c r="C266" s="475"/>
      <c r="D266" s="475"/>
      <c r="E266" s="476"/>
      <c r="F266" s="109"/>
      <c r="G266" s="109"/>
      <c r="H266" s="109"/>
      <c r="I266" s="109"/>
      <c r="J266" s="109"/>
      <c r="K266" s="109"/>
      <c r="L266" s="109"/>
      <c r="M266" s="274"/>
      <c r="N266" s="140"/>
    </row>
    <row r="267" spans="1:14" x14ac:dyDescent="0.25">
      <c r="A267" s="276"/>
      <c r="B267" s="137"/>
      <c r="C267" s="109"/>
      <c r="D267" s="109"/>
      <c r="E267" s="109"/>
      <c r="F267" s="109"/>
      <c r="G267" s="109"/>
      <c r="H267" s="109"/>
      <c r="I267" s="109"/>
      <c r="J267" s="109"/>
      <c r="K267" s="109"/>
      <c r="L267" s="109"/>
      <c r="M267" s="274"/>
      <c r="N267" s="140"/>
    </row>
    <row r="268" spans="1:14" ht="18.75" x14ac:dyDescent="0.25">
      <c r="A268" s="271"/>
      <c r="B268" s="111" t="s">
        <v>367</v>
      </c>
      <c r="C268" s="111"/>
      <c r="D268" s="111"/>
      <c r="E268" s="111"/>
      <c r="F268" s="111"/>
      <c r="G268" s="111"/>
      <c r="H268" s="111"/>
      <c r="I268" s="111"/>
      <c r="J268" s="111"/>
      <c r="K268" s="111"/>
      <c r="L268" s="111"/>
      <c r="M268" s="277"/>
      <c r="N268" s="140"/>
    </row>
    <row r="269" spans="1:14" ht="22.7" customHeight="1" x14ac:dyDescent="0.25">
      <c r="A269" s="275" t="s">
        <v>368</v>
      </c>
      <c r="B269" s="136" t="s">
        <v>369</v>
      </c>
      <c r="C269" s="109"/>
      <c r="D269" s="109"/>
      <c r="E269" s="109"/>
      <c r="F269" s="109"/>
      <c r="G269" s="109"/>
      <c r="H269" s="109"/>
      <c r="I269" s="109"/>
      <c r="J269" s="109"/>
      <c r="K269" s="109"/>
      <c r="L269" s="109"/>
      <c r="M269" s="274"/>
      <c r="N269" s="140"/>
    </row>
    <row r="270" spans="1:14" ht="33.75" customHeight="1" thickBot="1" x14ac:dyDescent="0.3">
      <c r="A270" s="278"/>
      <c r="B270" s="481" t="s">
        <v>370</v>
      </c>
      <c r="C270" s="482"/>
      <c r="D270" s="482"/>
      <c r="E270" s="482"/>
      <c r="F270" s="109"/>
      <c r="G270" s="109"/>
      <c r="H270" s="109"/>
      <c r="I270" s="109"/>
      <c r="J270" s="109"/>
      <c r="K270" s="109"/>
      <c r="L270" s="109"/>
      <c r="M270" s="274"/>
      <c r="N270" s="140"/>
    </row>
    <row r="271" spans="1:14" ht="265.5" customHeight="1" thickBot="1" x14ac:dyDescent="0.3">
      <c r="A271" s="278"/>
      <c r="B271" s="497" t="s">
        <v>1090</v>
      </c>
      <c r="C271" s="498"/>
      <c r="D271" s="498"/>
      <c r="E271" s="499"/>
      <c r="F271" s="109"/>
      <c r="G271" s="109"/>
      <c r="H271" s="109"/>
      <c r="I271" s="109"/>
      <c r="J271" s="109"/>
      <c r="K271" s="109"/>
      <c r="L271" s="109"/>
      <c r="M271" s="274"/>
      <c r="N271" s="140"/>
    </row>
    <row r="272" spans="1:14" ht="42.75" customHeight="1" x14ac:dyDescent="0.25">
      <c r="A272" s="279" t="s">
        <v>371</v>
      </c>
      <c r="B272" s="495" t="s">
        <v>372</v>
      </c>
      <c r="C272" s="496"/>
      <c r="D272" s="496"/>
      <c r="E272" s="496"/>
      <c r="F272" s="109"/>
      <c r="G272" s="109"/>
      <c r="H272" s="109"/>
      <c r="I272" s="109"/>
      <c r="J272" s="109"/>
      <c r="K272" s="109"/>
      <c r="L272" s="109"/>
      <c r="M272" s="274"/>
      <c r="N272" s="140"/>
    </row>
    <row r="273" spans="1:14" ht="73.5" customHeight="1" x14ac:dyDescent="0.25">
      <c r="A273" s="280"/>
      <c r="B273" s="504" t="s">
        <v>373</v>
      </c>
      <c r="C273" s="504"/>
      <c r="D273" s="504"/>
      <c r="E273" s="504"/>
      <c r="F273" s="109"/>
      <c r="G273" s="109"/>
      <c r="H273" s="109"/>
      <c r="I273" s="109"/>
      <c r="J273" s="109"/>
      <c r="K273" s="109"/>
      <c r="L273" s="109"/>
      <c r="M273" s="274"/>
      <c r="N273" s="140"/>
    </row>
    <row r="274" spans="1:14" ht="48.75" customHeight="1" thickBot="1" x14ac:dyDescent="0.3">
      <c r="A274" s="281"/>
      <c r="B274" s="482" t="s">
        <v>374</v>
      </c>
      <c r="C274" s="482"/>
      <c r="D274" s="482"/>
      <c r="E274" s="482"/>
      <c r="F274" s="109"/>
      <c r="G274" s="109"/>
      <c r="H274" s="109"/>
      <c r="I274" s="109"/>
      <c r="J274" s="109"/>
      <c r="K274" s="109"/>
      <c r="L274" s="109"/>
      <c r="M274" s="274"/>
      <c r="N274" s="140"/>
    </row>
    <row r="275" spans="1:14" ht="32.25" customHeight="1" x14ac:dyDescent="0.25">
      <c r="A275" s="281"/>
      <c r="B275" s="135" t="s">
        <v>375</v>
      </c>
      <c r="C275" s="133" t="s">
        <v>376</v>
      </c>
      <c r="D275" s="133" t="s">
        <v>377</v>
      </c>
      <c r="E275" s="134" t="s">
        <v>378</v>
      </c>
      <c r="F275" s="133" t="s">
        <v>379</v>
      </c>
      <c r="G275" s="132" t="s">
        <v>19</v>
      </c>
      <c r="H275" s="109"/>
      <c r="I275" s="109"/>
      <c r="J275" s="109"/>
      <c r="K275" s="109"/>
      <c r="L275" s="109"/>
      <c r="M275" s="274"/>
      <c r="N275" s="140"/>
    </row>
    <row r="276" spans="1:14" ht="383.25" customHeight="1" x14ac:dyDescent="0.25">
      <c r="A276" s="281"/>
      <c r="B276" s="131" t="s">
        <v>380</v>
      </c>
      <c r="C276" s="130" t="s">
        <v>381</v>
      </c>
      <c r="D276" s="125" t="s">
        <v>382</v>
      </c>
      <c r="E276" s="130" t="s">
        <v>383</v>
      </c>
      <c r="F276" s="387" t="s">
        <v>384</v>
      </c>
      <c r="G276" s="431" t="s">
        <v>385</v>
      </c>
      <c r="H276" s="109"/>
      <c r="I276" s="109"/>
      <c r="J276" s="109"/>
      <c r="K276" s="109"/>
      <c r="L276" s="109"/>
      <c r="M276" s="274"/>
      <c r="N276" s="140"/>
    </row>
    <row r="277" spans="1:14" ht="50.25" hidden="1" customHeight="1" x14ac:dyDescent="0.25">
      <c r="A277" s="281"/>
      <c r="B277" s="131" t="s">
        <v>380</v>
      </c>
      <c r="C277" s="130" t="s">
        <v>381</v>
      </c>
      <c r="D277" s="125" t="s">
        <v>382</v>
      </c>
      <c r="E277" s="130"/>
      <c r="F277" s="130"/>
      <c r="G277" s="432"/>
      <c r="H277" s="109"/>
      <c r="I277" s="109"/>
      <c r="J277" s="109"/>
      <c r="K277" s="109"/>
      <c r="L277" s="109"/>
      <c r="M277" s="274"/>
      <c r="N277" s="140"/>
    </row>
    <row r="278" spans="1:14" ht="50.25" hidden="1" customHeight="1" x14ac:dyDescent="0.25">
      <c r="A278" s="281"/>
      <c r="B278" s="131" t="s">
        <v>380</v>
      </c>
      <c r="C278" s="130" t="s">
        <v>381</v>
      </c>
      <c r="D278" s="125" t="s">
        <v>382</v>
      </c>
      <c r="E278" s="130"/>
      <c r="F278" s="130"/>
      <c r="G278" s="432"/>
      <c r="H278" s="109"/>
      <c r="I278" s="109"/>
      <c r="J278" s="109"/>
      <c r="K278" s="109"/>
      <c r="L278" s="109"/>
      <c r="M278" s="274"/>
      <c r="N278" s="140"/>
    </row>
    <row r="279" spans="1:14" ht="50.25" hidden="1" customHeight="1" x14ac:dyDescent="0.25">
      <c r="A279" s="281"/>
      <c r="B279" s="131" t="s">
        <v>380</v>
      </c>
      <c r="C279" s="130" t="s">
        <v>381</v>
      </c>
      <c r="D279" s="125" t="s">
        <v>382</v>
      </c>
      <c r="E279" s="130"/>
      <c r="F279" s="130"/>
      <c r="G279" s="432"/>
      <c r="H279" s="109"/>
      <c r="I279" s="109"/>
      <c r="J279" s="109"/>
      <c r="K279" s="109"/>
      <c r="L279" s="109"/>
      <c r="M279" s="274"/>
      <c r="N279" s="140"/>
    </row>
    <row r="280" spans="1:14" ht="50.25" hidden="1" customHeight="1" x14ac:dyDescent="0.25">
      <c r="A280" s="281"/>
      <c r="B280" s="131" t="s">
        <v>380</v>
      </c>
      <c r="C280" s="130" t="s">
        <v>381</v>
      </c>
      <c r="D280" s="125" t="s">
        <v>382</v>
      </c>
      <c r="E280" s="130"/>
      <c r="F280" s="130"/>
      <c r="G280" s="432"/>
      <c r="H280" s="109"/>
      <c r="I280" s="109"/>
      <c r="J280" s="109"/>
      <c r="K280" s="109"/>
      <c r="L280" s="109"/>
      <c r="M280" s="274"/>
      <c r="N280" s="140"/>
    </row>
    <row r="281" spans="1:14" ht="151.5" customHeight="1" x14ac:dyDescent="0.25">
      <c r="A281" s="281"/>
      <c r="B281" s="131" t="s">
        <v>386</v>
      </c>
      <c r="C281" s="130" t="s">
        <v>387</v>
      </c>
      <c r="D281" s="125" t="s">
        <v>382</v>
      </c>
      <c r="E281" s="130" t="s">
        <v>388</v>
      </c>
      <c r="F281" s="387" t="s">
        <v>389</v>
      </c>
      <c r="G281" s="431" t="s">
        <v>390</v>
      </c>
      <c r="H281" s="109"/>
      <c r="I281" s="109"/>
      <c r="J281" s="109"/>
      <c r="K281" s="109"/>
      <c r="L281" s="109"/>
      <c r="M281" s="274"/>
      <c r="N281" s="140"/>
    </row>
    <row r="282" spans="1:14" ht="36" hidden="1" customHeight="1" x14ac:dyDescent="0.25">
      <c r="A282" s="281"/>
      <c r="B282" s="131" t="s">
        <v>386</v>
      </c>
      <c r="C282" s="130" t="s">
        <v>387</v>
      </c>
      <c r="D282" s="125" t="s">
        <v>382</v>
      </c>
      <c r="E282" s="130"/>
      <c r="F282" s="130"/>
      <c r="G282" s="432"/>
      <c r="H282" s="109"/>
      <c r="I282" s="109"/>
      <c r="J282" s="109"/>
      <c r="K282" s="109"/>
      <c r="L282" s="109"/>
      <c r="M282" s="274"/>
      <c r="N282" s="140"/>
    </row>
    <row r="283" spans="1:14" ht="36" hidden="1" customHeight="1" x14ac:dyDescent="0.25">
      <c r="A283" s="281"/>
      <c r="B283" s="131" t="s">
        <v>386</v>
      </c>
      <c r="C283" s="130" t="s">
        <v>387</v>
      </c>
      <c r="D283" s="125" t="s">
        <v>382</v>
      </c>
      <c r="E283" s="130"/>
      <c r="F283" s="130"/>
      <c r="G283" s="432"/>
      <c r="H283" s="109"/>
      <c r="I283" s="109"/>
      <c r="J283" s="109"/>
      <c r="K283" s="109"/>
      <c r="L283" s="109"/>
      <c r="M283" s="274"/>
      <c r="N283" s="140"/>
    </row>
    <row r="284" spans="1:14" ht="36" hidden="1" customHeight="1" x14ac:dyDescent="0.25">
      <c r="A284" s="281"/>
      <c r="B284" s="131" t="s">
        <v>386</v>
      </c>
      <c r="C284" s="130" t="s">
        <v>387</v>
      </c>
      <c r="D284" s="125" t="s">
        <v>382</v>
      </c>
      <c r="E284" s="130"/>
      <c r="F284" s="130"/>
      <c r="G284" s="432"/>
      <c r="H284" s="109"/>
      <c r="I284" s="109"/>
      <c r="J284" s="109"/>
      <c r="K284" s="109"/>
      <c r="L284" s="109"/>
      <c r="M284" s="274"/>
      <c r="N284" s="140"/>
    </row>
    <row r="285" spans="1:14" ht="36" hidden="1" customHeight="1" x14ac:dyDescent="0.25">
      <c r="A285" s="281"/>
      <c r="B285" s="131" t="s">
        <v>386</v>
      </c>
      <c r="C285" s="130" t="s">
        <v>387</v>
      </c>
      <c r="D285" s="125" t="s">
        <v>382</v>
      </c>
      <c r="E285" s="130"/>
      <c r="F285" s="130"/>
      <c r="G285" s="432"/>
      <c r="H285" s="109"/>
      <c r="I285" s="109"/>
      <c r="J285" s="109"/>
      <c r="K285" s="109"/>
      <c r="L285" s="109"/>
      <c r="M285" s="274"/>
      <c r="N285" s="140"/>
    </row>
    <row r="286" spans="1:14" ht="36" hidden="1" customHeight="1" x14ac:dyDescent="0.25">
      <c r="A286" s="281"/>
      <c r="B286" s="131" t="s">
        <v>386</v>
      </c>
      <c r="C286" s="130" t="s">
        <v>387</v>
      </c>
      <c r="D286" s="125" t="s">
        <v>382</v>
      </c>
      <c r="E286" s="130"/>
      <c r="F286" s="130"/>
      <c r="G286" s="432"/>
      <c r="H286" s="109"/>
      <c r="I286" s="109"/>
      <c r="J286" s="109"/>
      <c r="K286" s="109"/>
      <c r="L286" s="109"/>
      <c r="M286" s="274"/>
      <c r="N286" s="140"/>
    </row>
    <row r="287" spans="1:14" ht="36" hidden="1" customHeight="1" x14ac:dyDescent="0.25">
      <c r="A287" s="281"/>
      <c r="B287" s="131" t="s">
        <v>386</v>
      </c>
      <c r="C287" s="130" t="s">
        <v>387</v>
      </c>
      <c r="D287" s="125" t="s">
        <v>382</v>
      </c>
      <c r="E287" s="130"/>
      <c r="F287" s="130"/>
      <c r="G287" s="432"/>
      <c r="H287" s="109"/>
      <c r="I287" s="109"/>
      <c r="J287" s="109"/>
      <c r="K287" s="109"/>
      <c r="L287" s="109"/>
      <c r="M287" s="274"/>
      <c r="N287" s="140"/>
    </row>
    <row r="288" spans="1:14" ht="36" hidden="1" customHeight="1" x14ac:dyDescent="0.25">
      <c r="A288" s="281"/>
      <c r="B288" s="131" t="s">
        <v>386</v>
      </c>
      <c r="C288" s="130" t="s">
        <v>387</v>
      </c>
      <c r="D288" s="125" t="s">
        <v>382</v>
      </c>
      <c r="E288" s="130"/>
      <c r="F288" s="130"/>
      <c r="G288" s="432"/>
      <c r="H288" s="109"/>
      <c r="I288" s="109"/>
      <c r="J288" s="109"/>
      <c r="K288" s="109"/>
      <c r="L288" s="109"/>
      <c r="M288" s="274"/>
      <c r="N288" s="140"/>
    </row>
    <row r="289" spans="1:14" ht="36" hidden="1" customHeight="1" x14ac:dyDescent="0.25">
      <c r="A289" s="281"/>
      <c r="B289" s="131" t="s">
        <v>386</v>
      </c>
      <c r="C289" s="130" t="s">
        <v>387</v>
      </c>
      <c r="D289" s="125" t="s">
        <v>382</v>
      </c>
      <c r="E289" s="130"/>
      <c r="F289" s="130"/>
      <c r="G289" s="432"/>
      <c r="H289" s="109"/>
      <c r="I289" s="109"/>
      <c r="J289" s="109"/>
      <c r="K289" s="109"/>
      <c r="L289" s="109"/>
      <c r="M289" s="274"/>
      <c r="N289" s="140"/>
    </row>
    <row r="290" spans="1:14" ht="36" hidden="1" customHeight="1" x14ac:dyDescent="0.25">
      <c r="A290" s="281"/>
      <c r="B290" s="131" t="s">
        <v>386</v>
      </c>
      <c r="C290" s="130" t="s">
        <v>387</v>
      </c>
      <c r="D290" s="125" t="s">
        <v>382</v>
      </c>
      <c r="E290" s="130"/>
      <c r="F290" s="130"/>
      <c r="G290" s="432"/>
      <c r="H290" s="109"/>
      <c r="I290" s="109"/>
      <c r="J290" s="109"/>
      <c r="K290" s="109"/>
      <c r="L290" s="109"/>
      <c r="M290" s="274"/>
      <c r="N290" s="140"/>
    </row>
    <row r="291" spans="1:14" ht="36" hidden="1" customHeight="1" x14ac:dyDescent="0.25">
      <c r="A291" s="281"/>
      <c r="B291" s="131" t="s">
        <v>386</v>
      </c>
      <c r="C291" s="130" t="s">
        <v>387</v>
      </c>
      <c r="D291" s="125" t="s">
        <v>382</v>
      </c>
      <c r="E291" s="130"/>
      <c r="F291" s="130"/>
      <c r="G291" s="432"/>
      <c r="H291" s="109"/>
      <c r="I291" s="109"/>
      <c r="J291" s="109"/>
      <c r="K291" s="109"/>
      <c r="L291" s="109"/>
      <c r="M291" s="274"/>
      <c r="N291" s="140"/>
    </row>
    <row r="292" spans="1:14" ht="36" hidden="1" customHeight="1" x14ac:dyDescent="0.25">
      <c r="A292" s="281"/>
      <c r="B292" s="131" t="s">
        <v>386</v>
      </c>
      <c r="C292" s="130" t="s">
        <v>387</v>
      </c>
      <c r="D292" s="125" t="s">
        <v>382</v>
      </c>
      <c r="E292" s="130"/>
      <c r="F292" s="130"/>
      <c r="G292" s="432"/>
      <c r="H292" s="109"/>
      <c r="I292" s="109"/>
      <c r="J292" s="109"/>
      <c r="K292" s="109"/>
      <c r="L292" s="109"/>
      <c r="M292" s="274"/>
      <c r="N292" s="140"/>
    </row>
    <row r="293" spans="1:14" ht="36" hidden="1" customHeight="1" x14ac:dyDescent="0.25">
      <c r="A293" s="281"/>
      <c r="B293" s="131" t="s">
        <v>386</v>
      </c>
      <c r="C293" s="130" t="s">
        <v>387</v>
      </c>
      <c r="D293" s="125" t="s">
        <v>382</v>
      </c>
      <c r="E293" s="130"/>
      <c r="F293" s="130"/>
      <c r="G293" s="432"/>
      <c r="H293" s="109"/>
      <c r="I293" s="109"/>
      <c r="J293" s="109"/>
      <c r="K293" s="109"/>
      <c r="L293" s="109"/>
      <c r="M293" s="274"/>
      <c r="N293" s="140"/>
    </row>
    <row r="294" spans="1:14" ht="36" hidden="1" customHeight="1" x14ac:dyDescent="0.25">
      <c r="A294" s="281"/>
      <c r="B294" s="131" t="s">
        <v>386</v>
      </c>
      <c r="C294" s="130" t="s">
        <v>387</v>
      </c>
      <c r="D294" s="125" t="s">
        <v>382</v>
      </c>
      <c r="E294" s="130"/>
      <c r="F294" s="130"/>
      <c r="G294" s="432"/>
      <c r="H294" s="109"/>
      <c r="I294" s="109"/>
      <c r="J294" s="109"/>
      <c r="K294" s="109"/>
      <c r="L294" s="109"/>
      <c r="M294" s="274"/>
      <c r="N294" s="140"/>
    </row>
    <row r="295" spans="1:14" ht="36" hidden="1" customHeight="1" x14ac:dyDescent="0.25">
      <c r="A295" s="281"/>
      <c r="B295" s="131" t="s">
        <v>386</v>
      </c>
      <c r="C295" s="130" t="s">
        <v>387</v>
      </c>
      <c r="D295" s="125" t="s">
        <v>382</v>
      </c>
      <c r="E295" s="130"/>
      <c r="F295" s="130"/>
      <c r="G295" s="432"/>
      <c r="H295" s="109"/>
      <c r="I295" s="109"/>
      <c r="J295" s="109"/>
      <c r="K295" s="109"/>
      <c r="L295" s="109"/>
      <c r="M295" s="274"/>
      <c r="N295" s="140"/>
    </row>
    <row r="296" spans="1:14" ht="30" x14ac:dyDescent="0.25">
      <c r="A296" s="281"/>
      <c r="B296" s="131" t="s">
        <v>391</v>
      </c>
      <c r="C296" s="130" t="s">
        <v>392</v>
      </c>
      <c r="D296" s="125" t="s">
        <v>382</v>
      </c>
      <c r="E296" s="130"/>
      <c r="F296" s="130" t="s">
        <v>1085</v>
      </c>
      <c r="G296" s="432"/>
      <c r="H296" s="109"/>
      <c r="I296" s="109"/>
      <c r="J296" s="109"/>
      <c r="K296" s="109"/>
      <c r="L296" s="109"/>
      <c r="M296" s="274"/>
      <c r="N296" s="140"/>
    </row>
    <row r="297" spans="1:14" ht="30" hidden="1" x14ac:dyDescent="0.25">
      <c r="A297" s="281"/>
      <c r="B297" s="131" t="s">
        <v>391</v>
      </c>
      <c r="C297" s="130" t="s">
        <v>392</v>
      </c>
      <c r="D297" s="125" t="s">
        <v>382</v>
      </c>
      <c r="E297" s="130"/>
      <c r="F297" s="130"/>
      <c r="G297" s="432"/>
      <c r="H297" s="109"/>
      <c r="I297" s="109"/>
      <c r="J297" s="109"/>
      <c r="K297" s="109"/>
      <c r="L297" s="109"/>
      <c r="M297" s="274"/>
      <c r="N297" s="140"/>
    </row>
    <row r="298" spans="1:14" ht="30" hidden="1" x14ac:dyDescent="0.25">
      <c r="A298" s="281"/>
      <c r="B298" s="131" t="s">
        <v>391</v>
      </c>
      <c r="C298" s="130" t="s">
        <v>392</v>
      </c>
      <c r="D298" s="125" t="s">
        <v>382</v>
      </c>
      <c r="E298" s="130"/>
      <c r="F298" s="130"/>
      <c r="G298" s="432"/>
      <c r="H298" s="109"/>
      <c r="I298" s="109"/>
      <c r="J298" s="109"/>
      <c r="K298" s="109"/>
      <c r="L298" s="109"/>
      <c r="M298" s="274"/>
      <c r="N298" s="140"/>
    </row>
    <row r="299" spans="1:14" ht="30" hidden="1" x14ac:dyDescent="0.25">
      <c r="A299" s="281"/>
      <c r="B299" s="131" t="s">
        <v>391</v>
      </c>
      <c r="C299" s="130" t="s">
        <v>392</v>
      </c>
      <c r="D299" s="125" t="s">
        <v>382</v>
      </c>
      <c r="E299" s="130"/>
      <c r="F299" s="130"/>
      <c r="G299" s="432"/>
      <c r="H299" s="109"/>
      <c r="I299" s="109"/>
      <c r="J299" s="109"/>
      <c r="K299" s="109"/>
      <c r="L299" s="109"/>
      <c r="M299" s="274"/>
      <c r="N299" s="140"/>
    </row>
    <row r="300" spans="1:14" ht="30" hidden="1" x14ac:dyDescent="0.25">
      <c r="A300" s="281"/>
      <c r="B300" s="131" t="s">
        <v>391</v>
      </c>
      <c r="C300" s="130" t="s">
        <v>392</v>
      </c>
      <c r="D300" s="125" t="s">
        <v>382</v>
      </c>
      <c r="E300" s="130"/>
      <c r="F300" s="130"/>
      <c r="G300" s="432"/>
      <c r="H300" s="109"/>
      <c r="I300" s="109"/>
      <c r="J300" s="109"/>
      <c r="K300" s="109"/>
      <c r="L300" s="109"/>
      <c r="M300" s="274"/>
      <c r="N300" s="140"/>
    </row>
    <row r="301" spans="1:14" ht="30" x14ac:dyDescent="0.25">
      <c r="A301" s="281"/>
      <c r="B301" s="131" t="s">
        <v>393</v>
      </c>
      <c r="C301" s="130" t="s">
        <v>394</v>
      </c>
      <c r="D301" s="125" t="s">
        <v>395</v>
      </c>
      <c r="E301" s="130"/>
      <c r="F301" s="125" t="s">
        <v>1086</v>
      </c>
      <c r="G301" s="461" t="s">
        <v>1088</v>
      </c>
      <c r="H301" s="109"/>
      <c r="I301" s="109"/>
      <c r="J301" s="109"/>
      <c r="K301" s="109"/>
      <c r="L301" s="109"/>
      <c r="M301" s="274"/>
      <c r="N301" s="140"/>
    </row>
    <row r="302" spans="1:14" ht="30" hidden="1" x14ac:dyDescent="0.25">
      <c r="A302" s="281"/>
      <c r="B302" s="131" t="s">
        <v>393</v>
      </c>
      <c r="C302" s="130" t="s">
        <v>394</v>
      </c>
      <c r="D302" s="125" t="s">
        <v>395</v>
      </c>
      <c r="E302" s="130"/>
      <c r="F302" s="130"/>
      <c r="G302" s="432"/>
      <c r="H302" s="109"/>
      <c r="I302" s="109"/>
      <c r="J302" s="109"/>
      <c r="K302" s="109"/>
      <c r="L302" s="109"/>
      <c r="M302" s="274"/>
      <c r="N302" s="140"/>
    </row>
    <row r="303" spans="1:14" ht="30" hidden="1" x14ac:dyDescent="0.25">
      <c r="A303" s="281"/>
      <c r="B303" s="131" t="s">
        <v>393</v>
      </c>
      <c r="C303" s="130" t="s">
        <v>394</v>
      </c>
      <c r="D303" s="125" t="s">
        <v>395</v>
      </c>
      <c r="E303" s="130"/>
      <c r="F303" s="130"/>
      <c r="G303" s="432"/>
      <c r="H303" s="109"/>
      <c r="I303" s="109"/>
      <c r="J303" s="109"/>
      <c r="K303" s="109"/>
      <c r="L303" s="109"/>
      <c r="M303" s="274"/>
      <c r="N303" s="140"/>
    </row>
    <row r="304" spans="1:14" ht="30" hidden="1" x14ac:dyDescent="0.25">
      <c r="A304" s="281"/>
      <c r="B304" s="131" t="s">
        <v>393</v>
      </c>
      <c r="C304" s="130" t="s">
        <v>394</v>
      </c>
      <c r="D304" s="125" t="s">
        <v>395</v>
      </c>
      <c r="E304" s="130"/>
      <c r="F304" s="130"/>
      <c r="G304" s="432"/>
      <c r="H304" s="109"/>
      <c r="I304" s="109"/>
      <c r="J304" s="109"/>
      <c r="K304" s="109"/>
      <c r="L304" s="109"/>
      <c r="M304" s="274"/>
      <c r="N304" s="140"/>
    </row>
    <row r="305" spans="1:14" ht="30" hidden="1" x14ac:dyDescent="0.25">
      <c r="A305" s="281"/>
      <c r="B305" s="131" t="s">
        <v>393</v>
      </c>
      <c r="C305" s="130" t="s">
        <v>394</v>
      </c>
      <c r="D305" s="125" t="s">
        <v>395</v>
      </c>
      <c r="E305" s="130"/>
      <c r="F305" s="130"/>
      <c r="G305" s="432"/>
      <c r="H305" s="109"/>
      <c r="I305" s="109"/>
      <c r="J305" s="109"/>
      <c r="K305" s="109"/>
      <c r="L305" s="109"/>
      <c r="M305" s="274"/>
      <c r="N305" s="140"/>
    </row>
    <row r="306" spans="1:14" ht="30" hidden="1" x14ac:dyDescent="0.25">
      <c r="A306" s="281"/>
      <c r="B306" s="131" t="s">
        <v>393</v>
      </c>
      <c r="C306" s="130" t="s">
        <v>394</v>
      </c>
      <c r="D306" s="125" t="s">
        <v>395</v>
      </c>
      <c r="E306" s="130"/>
      <c r="F306" s="130"/>
      <c r="G306" s="432"/>
      <c r="H306" s="109"/>
      <c r="I306" s="109"/>
      <c r="J306" s="109"/>
      <c r="K306" s="109"/>
      <c r="L306" s="109"/>
      <c r="M306" s="274"/>
      <c r="N306" s="140"/>
    </row>
    <row r="307" spans="1:14" ht="30" hidden="1" x14ac:dyDescent="0.25">
      <c r="A307" s="281"/>
      <c r="B307" s="131" t="s">
        <v>393</v>
      </c>
      <c r="C307" s="130" t="s">
        <v>394</v>
      </c>
      <c r="D307" s="125" t="s">
        <v>395</v>
      </c>
      <c r="E307" s="130"/>
      <c r="F307" s="130"/>
      <c r="G307" s="432"/>
      <c r="H307" s="109"/>
      <c r="I307" s="109"/>
      <c r="J307" s="109"/>
      <c r="K307" s="109"/>
      <c r="L307" s="109"/>
      <c r="M307" s="274"/>
      <c r="N307" s="140"/>
    </row>
    <row r="308" spans="1:14" ht="30" hidden="1" x14ac:dyDescent="0.25">
      <c r="A308" s="281"/>
      <c r="B308" s="131" t="s">
        <v>393</v>
      </c>
      <c r="C308" s="130" t="s">
        <v>394</v>
      </c>
      <c r="D308" s="125" t="s">
        <v>395</v>
      </c>
      <c r="E308" s="130"/>
      <c r="F308" s="130"/>
      <c r="G308" s="432"/>
      <c r="H308" s="109"/>
      <c r="I308" s="109"/>
      <c r="J308" s="109"/>
      <c r="K308" s="109"/>
      <c r="L308" s="109"/>
      <c r="M308" s="274"/>
      <c r="N308" s="140"/>
    </row>
    <row r="309" spans="1:14" ht="30" hidden="1" x14ac:dyDescent="0.25">
      <c r="A309" s="281"/>
      <c r="B309" s="131" t="s">
        <v>393</v>
      </c>
      <c r="C309" s="130" t="s">
        <v>394</v>
      </c>
      <c r="D309" s="125" t="s">
        <v>395</v>
      </c>
      <c r="E309" s="130"/>
      <c r="F309" s="130"/>
      <c r="G309" s="432"/>
      <c r="H309" s="109"/>
      <c r="I309" s="109"/>
      <c r="J309" s="109"/>
      <c r="K309" s="109"/>
      <c r="L309" s="109"/>
      <c r="M309" s="274"/>
      <c r="N309" s="140"/>
    </row>
    <row r="310" spans="1:14" ht="90" x14ac:dyDescent="0.25">
      <c r="A310" s="281"/>
      <c r="B310" s="131" t="s">
        <v>396</v>
      </c>
      <c r="C310" s="130" t="s">
        <v>397</v>
      </c>
      <c r="D310" s="125" t="s">
        <v>395</v>
      </c>
      <c r="E310" s="130" t="s">
        <v>398</v>
      </c>
      <c r="F310" s="452" t="s">
        <v>399</v>
      </c>
      <c r="G310" s="432"/>
      <c r="H310" s="109"/>
      <c r="I310" s="109"/>
      <c r="J310" s="109"/>
      <c r="K310" s="109"/>
      <c r="L310" s="109"/>
      <c r="M310" s="274"/>
      <c r="N310" s="140"/>
    </row>
    <row r="311" spans="1:14" ht="45" hidden="1" x14ac:dyDescent="0.25">
      <c r="A311" s="281"/>
      <c r="B311" s="131" t="s">
        <v>396</v>
      </c>
      <c r="C311" s="130" t="s">
        <v>397</v>
      </c>
      <c r="D311" s="125" t="s">
        <v>395</v>
      </c>
      <c r="E311" s="130"/>
      <c r="F311" s="130"/>
      <c r="G311" s="432"/>
      <c r="H311" s="109"/>
      <c r="I311" s="109"/>
      <c r="J311" s="109"/>
      <c r="K311" s="109"/>
      <c r="L311" s="109"/>
      <c r="M311" s="274"/>
      <c r="N311" s="140"/>
    </row>
    <row r="312" spans="1:14" ht="45" hidden="1" x14ac:dyDescent="0.25">
      <c r="A312" s="281"/>
      <c r="B312" s="131" t="s">
        <v>396</v>
      </c>
      <c r="C312" s="130" t="s">
        <v>397</v>
      </c>
      <c r="D312" s="125" t="s">
        <v>395</v>
      </c>
      <c r="E312" s="130"/>
      <c r="F312" s="130"/>
      <c r="G312" s="432"/>
      <c r="H312" s="109"/>
      <c r="I312" s="109"/>
      <c r="J312" s="109"/>
      <c r="K312" s="109"/>
      <c r="L312" s="109"/>
      <c r="M312" s="274"/>
      <c r="N312" s="140"/>
    </row>
    <row r="313" spans="1:14" ht="45" hidden="1" x14ac:dyDescent="0.25">
      <c r="A313" s="281"/>
      <c r="B313" s="131" t="s">
        <v>396</v>
      </c>
      <c r="C313" s="130" t="s">
        <v>397</v>
      </c>
      <c r="D313" s="125" t="s">
        <v>395</v>
      </c>
      <c r="E313" s="130"/>
      <c r="F313" s="130"/>
      <c r="G313" s="432"/>
      <c r="H313" s="109"/>
      <c r="I313" s="109"/>
      <c r="J313" s="109"/>
      <c r="K313" s="109"/>
      <c r="L313" s="109"/>
      <c r="M313" s="274"/>
      <c r="N313" s="140"/>
    </row>
    <row r="314" spans="1:14" ht="45" hidden="1" x14ac:dyDescent="0.25">
      <c r="A314" s="281"/>
      <c r="B314" s="131" t="s">
        <v>396</v>
      </c>
      <c r="C314" s="130" t="s">
        <v>397</v>
      </c>
      <c r="D314" s="125" t="s">
        <v>395</v>
      </c>
      <c r="E314" s="130"/>
      <c r="F314" s="130"/>
      <c r="G314" s="432"/>
      <c r="H314" s="109"/>
      <c r="I314" s="109"/>
      <c r="J314" s="109"/>
      <c r="K314" s="109"/>
      <c r="L314" s="109"/>
      <c r="M314" s="274"/>
      <c r="N314" s="140"/>
    </row>
    <row r="315" spans="1:14" ht="45" hidden="1" x14ac:dyDescent="0.25">
      <c r="A315" s="281"/>
      <c r="B315" s="131" t="s">
        <v>396</v>
      </c>
      <c r="C315" s="130" t="s">
        <v>397</v>
      </c>
      <c r="D315" s="125" t="s">
        <v>395</v>
      </c>
      <c r="E315" s="130"/>
      <c r="F315" s="130"/>
      <c r="G315" s="432"/>
      <c r="H315" s="109"/>
      <c r="I315" s="109"/>
      <c r="J315" s="109"/>
      <c r="K315" s="109"/>
      <c r="L315" s="109"/>
      <c r="M315" s="274"/>
      <c r="N315" s="140"/>
    </row>
    <row r="316" spans="1:14" ht="45" hidden="1" x14ac:dyDescent="0.25">
      <c r="A316" s="281"/>
      <c r="B316" s="131" t="s">
        <v>396</v>
      </c>
      <c r="C316" s="130" t="s">
        <v>397</v>
      </c>
      <c r="D316" s="125" t="s">
        <v>395</v>
      </c>
      <c r="E316" s="130"/>
      <c r="F316" s="130"/>
      <c r="G316" s="432"/>
      <c r="H316" s="109"/>
      <c r="I316" s="109"/>
      <c r="J316" s="109"/>
      <c r="K316" s="109"/>
      <c r="L316" s="109"/>
      <c r="M316" s="274"/>
      <c r="N316" s="140"/>
    </row>
    <row r="317" spans="1:14" ht="45" hidden="1" x14ac:dyDescent="0.25">
      <c r="A317" s="281"/>
      <c r="B317" s="131" t="s">
        <v>396</v>
      </c>
      <c r="C317" s="130" t="s">
        <v>397</v>
      </c>
      <c r="D317" s="125" t="s">
        <v>395</v>
      </c>
      <c r="E317" s="130"/>
      <c r="F317" s="130"/>
      <c r="G317" s="432"/>
      <c r="H317" s="109"/>
      <c r="I317" s="109"/>
      <c r="J317" s="109"/>
      <c r="K317" s="109"/>
      <c r="L317" s="109"/>
      <c r="M317" s="274"/>
      <c r="N317" s="140"/>
    </row>
    <row r="318" spans="1:14" ht="45" hidden="1" x14ac:dyDescent="0.25">
      <c r="A318" s="281"/>
      <c r="B318" s="131" t="s">
        <v>396</v>
      </c>
      <c r="C318" s="130" t="s">
        <v>397</v>
      </c>
      <c r="D318" s="125" t="s">
        <v>395</v>
      </c>
      <c r="E318" s="130"/>
      <c r="F318" s="130"/>
      <c r="G318" s="432"/>
      <c r="H318" s="109"/>
      <c r="I318" s="109"/>
      <c r="J318" s="109"/>
      <c r="K318" s="109"/>
      <c r="L318" s="109"/>
      <c r="M318" s="274"/>
      <c r="N318" s="140"/>
    </row>
    <row r="319" spans="1:14" ht="45" x14ac:dyDescent="0.25">
      <c r="A319" s="281"/>
      <c r="B319" s="131" t="s">
        <v>400</v>
      </c>
      <c r="C319" s="130" t="s">
        <v>401</v>
      </c>
      <c r="D319" s="125" t="s">
        <v>395</v>
      </c>
      <c r="E319" s="130"/>
      <c r="F319" s="130" t="s">
        <v>1087</v>
      </c>
      <c r="G319" s="461" t="s">
        <v>1088</v>
      </c>
      <c r="H319" s="109"/>
      <c r="I319" s="109"/>
      <c r="J319" s="109"/>
      <c r="K319" s="109"/>
      <c r="L319" s="109"/>
      <c r="M319" s="274"/>
      <c r="N319" s="140"/>
    </row>
    <row r="320" spans="1:14" ht="45" hidden="1" x14ac:dyDescent="0.25">
      <c r="A320" s="281"/>
      <c r="B320" s="131" t="s">
        <v>400</v>
      </c>
      <c r="C320" s="130" t="s">
        <v>401</v>
      </c>
      <c r="D320" s="125" t="s">
        <v>395</v>
      </c>
      <c r="E320" s="130"/>
      <c r="F320" s="130"/>
      <c r="G320" s="432"/>
      <c r="H320" s="109"/>
      <c r="I320" s="109"/>
      <c r="J320" s="109"/>
      <c r="K320" s="109"/>
      <c r="L320" s="109"/>
      <c r="M320" s="274"/>
      <c r="N320" s="140"/>
    </row>
    <row r="321" spans="1:17" ht="45" hidden="1" x14ac:dyDescent="0.25">
      <c r="A321" s="281"/>
      <c r="B321" s="131" t="s">
        <v>400</v>
      </c>
      <c r="C321" s="130" t="s">
        <v>401</v>
      </c>
      <c r="D321" s="125" t="s">
        <v>395</v>
      </c>
      <c r="E321" s="130"/>
      <c r="F321" s="130"/>
      <c r="G321" s="432"/>
      <c r="H321" s="109"/>
      <c r="I321" s="109"/>
      <c r="J321" s="109"/>
      <c r="K321" s="109"/>
      <c r="L321" s="109"/>
      <c r="M321" s="274"/>
      <c r="N321" s="140"/>
    </row>
    <row r="322" spans="1:17" ht="45" hidden="1" x14ac:dyDescent="0.25">
      <c r="A322" s="281"/>
      <c r="B322" s="131" t="s">
        <v>400</v>
      </c>
      <c r="C322" s="130" t="s">
        <v>401</v>
      </c>
      <c r="D322" s="125" t="s">
        <v>395</v>
      </c>
      <c r="E322" s="130"/>
      <c r="F322" s="130"/>
      <c r="G322" s="432"/>
      <c r="H322" s="109"/>
      <c r="I322" s="109"/>
      <c r="J322" s="109"/>
      <c r="K322" s="109"/>
      <c r="L322" s="109"/>
      <c r="M322" s="274"/>
      <c r="N322" s="117"/>
      <c r="O322" s="116"/>
      <c r="P322" s="116"/>
      <c r="Q322" s="116"/>
    </row>
    <row r="323" spans="1:17" ht="75" x14ac:dyDescent="0.25">
      <c r="A323" s="281"/>
      <c r="B323" s="131" t="s">
        <v>402</v>
      </c>
      <c r="C323" s="130" t="s">
        <v>403</v>
      </c>
      <c r="D323" s="125" t="s">
        <v>404</v>
      </c>
      <c r="E323" s="130" t="s">
        <v>405</v>
      </c>
      <c r="F323" s="452" t="s">
        <v>406</v>
      </c>
      <c r="G323" s="432"/>
      <c r="H323" s="109"/>
      <c r="I323" s="109"/>
      <c r="J323" s="109"/>
      <c r="K323" s="109"/>
      <c r="L323" s="109"/>
      <c r="M323" s="274"/>
      <c r="N323" s="239"/>
      <c r="O323" s="116"/>
      <c r="P323" s="116"/>
      <c r="Q323" s="116"/>
    </row>
    <row r="324" spans="1:17" ht="45" x14ac:dyDescent="0.25">
      <c r="A324" s="281"/>
      <c r="B324" s="131" t="s">
        <v>407</v>
      </c>
      <c r="C324" s="130" t="s">
        <v>408</v>
      </c>
      <c r="D324" s="125" t="s">
        <v>404</v>
      </c>
      <c r="E324" s="130" t="s">
        <v>409</v>
      </c>
      <c r="F324" s="452" t="s">
        <v>410</v>
      </c>
      <c r="G324" s="432"/>
      <c r="H324" s="109"/>
      <c r="I324" s="109"/>
      <c r="J324" s="109"/>
      <c r="K324" s="109"/>
      <c r="L324" s="109"/>
      <c r="M324" s="274"/>
      <c r="N324" s="21"/>
      <c r="O324" s="117"/>
      <c r="P324" s="116"/>
      <c r="Q324" s="116"/>
    </row>
    <row r="325" spans="1:17" ht="45" hidden="1" x14ac:dyDescent="0.25">
      <c r="A325" s="281"/>
      <c r="B325" s="131" t="s">
        <v>407</v>
      </c>
      <c r="C325" s="130" t="s">
        <v>408</v>
      </c>
      <c r="D325" s="125" t="s">
        <v>404</v>
      </c>
      <c r="E325" s="130"/>
      <c r="F325" s="124"/>
      <c r="G325" s="433"/>
      <c r="H325" s="109"/>
      <c r="I325" s="109"/>
      <c r="J325" s="109"/>
      <c r="K325" s="109"/>
      <c r="L325" s="109"/>
      <c r="M325" s="274"/>
      <c r="N325" s="21"/>
      <c r="O325" s="117"/>
      <c r="P325" s="116"/>
      <c r="Q325" s="116"/>
    </row>
    <row r="326" spans="1:17" ht="45" hidden="1" x14ac:dyDescent="0.25">
      <c r="A326" s="281"/>
      <c r="B326" s="131" t="s">
        <v>407</v>
      </c>
      <c r="C326" s="130" t="s">
        <v>408</v>
      </c>
      <c r="D326" s="125" t="s">
        <v>404</v>
      </c>
      <c r="E326" s="130"/>
      <c r="F326" s="124"/>
      <c r="G326" s="433"/>
      <c r="H326" s="109"/>
      <c r="I326" s="109"/>
      <c r="J326" s="109"/>
      <c r="K326" s="109"/>
      <c r="L326" s="109"/>
      <c r="M326" s="274"/>
      <c r="N326" s="21"/>
      <c r="O326" s="117"/>
      <c r="P326" s="116"/>
      <c r="Q326" s="116"/>
    </row>
    <row r="327" spans="1:17" ht="45" hidden="1" x14ac:dyDescent="0.25">
      <c r="A327" s="281"/>
      <c r="B327" s="131" t="s">
        <v>407</v>
      </c>
      <c r="C327" s="130" t="s">
        <v>408</v>
      </c>
      <c r="D327" s="125" t="s">
        <v>404</v>
      </c>
      <c r="E327" s="130"/>
      <c r="F327" s="124"/>
      <c r="G327" s="433"/>
      <c r="H327" s="109"/>
      <c r="I327" s="109"/>
      <c r="J327" s="109"/>
      <c r="K327" s="109"/>
      <c r="L327" s="109"/>
      <c r="M327" s="274"/>
      <c r="N327" s="21"/>
      <c r="O327" s="117"/>
      <c r="P327" s="116"/>
      <c r="Q327" s="116"/>
    </row>
    <row r="328" spans="1:17" ht="83.25" customHeight="1" thickBot="1" x14ac:dyDescent="0.3">
      <c r="A328" s="281"/>
      <c r="B328" s="122" t="s">
        <v>411</v>
      </c>
      <c r="C328" s="120" t="s">
        <v>412</v>
      </c>
      <c r="D328" s="121" t="s">
        <v>404</v>
      </c>
      <c r="E328" s="120"/>
      <c r="F328" s="120" t="s">
        <v>1085</v>
      </c>
      <c r="G328" s="434"/>
      <c r="H328" s="109"/>
      <c r="I328" s="109"/>
      <c r="J328" s="109"/>
      <c r="K328" s="109"/>
      <c r="L328" s="109"/>
      <c r="M328" s="274"/>
      <c r="N328" s="21"/>
      <c r="O328" s="117"/>
      <c r="P328" s="116"/>
      <c r="Q328" s="116"/>
    </row>
    <row r="329" spans="1:17" ht="75.75" hidden="1" customHeight="1" thickBot="1" x14ac:dyDescent="0.3">
      <c r="A329" s="281"/>
      <c r="B329" s="129" t="s">
        <v>411</v>
      </c>
      <c r="C329" s="127" t="s">
        <v>412</v>
      </c>
      <c r="D329" s="128" t="s">
        <v>404</v>
      </c>
      <c r="E329" s="127"/>
      <c r="F329" s="127"/>
      <c r="G329" s="126"/>
      <c r="H329" s="109"/>
      <c r="I329" s="109"/>
      <c r="J329" s="109"/>
      <c r="K329" s="109"/>
      <c r="L329" s="109"/>
      <c r="M329" s="274"/>
      <c r="N329" s="21"/>
      <c r="O329" s="117"/>
      <c r="P329" s="116"/>
      <c r="Q329" s="116"/>
    </row>
    <row r="330" spans="1:17" ht="82.5" hidden="1" customHeight="1" thickBot="1" x14ac:dyDescent="0.3">
      <c r="A330" s="281"/>
      <c r="B330" s="122" t="s">
        <v>411</v>
      </c>
      <c r="C330" s="124" t="s">
        <v>412</v>
      </c>
      <c r="D330" s="125" t="s">
        <v>404</v>
      </c>
      <c r="E330" s="124"/>
      <c r="F330" s="124"/>
      <c r="G330" s="123"/>
      <c r="H330" s="109"/>
      <c r="I330" s="109"/>
      <c r="J330" s="109"/>
      <c r="K330" s="109"/>
      <c r="L330" s="109"/>
      <c r="M330" s="274"/>
      <c r="N330" s="21"/>
      <c r="O330" s="117"/>
      <c r="P330" s="116"/>
      <c r="Q330" s="116"/>
    </row>
    <row r="331" spans="1:17" ht="85.7" hidden="1" customHeight="1" thickBot="1" x14ac:dyDescent="0.3">
      <c r="A331" s="281"/>
      <c r="B331" s="122" t="s">
        <v>411</v>
      </c>
      <c r="C331" s="120" t="s">
        <v>412</v>
      </c>
      <c r="D331" s="121" t="s">
        <v>404</v>
      </c>
      <c r="E331" s="120"/>
      <c r="F331" s="120"/>
      <c r="G331" s="119"/>
      <c r="H331" s="109"/>
      <c r="I331" s="109"/>
      <c r="J331" s="109"/>
      <c r="K331" s="109"/>
      <c r="L331" s="109"/>
      <c r="M331" s="274"/>
      <c r="N331" s="118"/>
      <c r="O331" s="117"/>
      <c r="P331" s="116"/>
      <c r="Q331" s="116"/>
    </row>
    <row r="332" spans="1:17" x14ac:dyDescent="0.25">
      <c r="A332" s="281"/>
      <c r="B332" s="109"/>
      <c r="C332" s="109"/>
      <c r="D332" s="109"/>
      <c r="E332" s="109"/>
      <c r="F332" s="109"/>
      <c r="G332" s="109"/>
      <c r="H332" s="109"/>
      <c r="I332" s="109"/>
      <c r="J332" s="109"/>
      <c r="K332" s="109"/>
      <c r="L332" s="109"/>
      <c r="M332" s="274"/>
      <c r="N332" s="240"/>
    </row>
    <row r="333" spans="1:17" ht="18.75" x14ac:dyDescent="0.25">
      <c r="A333" s="271"/>
      <c r="B333" s="111" t="s">
        <v>413</v>
      </c>
      <c r="C333" s="111"/>
      <c r="D333" s="111"/>
      <c r="E333" s="111"/>
      <c r="F333" s="111"/>
      <c r="G333" s="111"/>
      <c r="H333" s="111"/>
      <c r="I333" s="111"/>
      <c r="J333" s="111"/>
      <c r="K333" s="111"/>
      <c r="L333" s="111"/>
      <c r="M333" s="277"/>
      <c r="N333" s="140"/>
    </row>
    <row r="334" spans="1:17" ht="24" customHeight="1" x14ac:dyDescent="0.25">
      <c r="A334" s="276" t="s">
        <v>414</v>
      </c>
      <c r="B334" s="114" t="s">
        <v>415</v>
      </c>
      <c r="C334" s="109"/>
      <c r="D334" s="109"/>
      <c r="E334" s="109"/>
      <c r="F334" s="109"/>
      <c r="G334" s="109"/>
      <c r="H334" s="109"/>
      <c r="I334" s="109"/>
      <c r="J334" s="109"/>
      <c r="K334" s="109"/>
      <c r="L334" s="109"/>
      <c r="M334" s="274"/>
      <c r="N334" s="140"/>
    </row>
    <row r="335" spans="1:17" ht="63.95" customHeight="1" thickBot="1" x14ac:dyDescent="0.3">
      <c r="A335" s="276"/>
      <c r="B335" s="502" t="s">
        <v>416</v>
      </c>
      <c r="C335" s="503"/>
      <c r="D335" s="503"/>
      <c r="E335" s="503"/>
      <c r="F335" s="109"/>
      <c r="G335" s="109"/>
      <c r="H335" s="109"/>
      <c r="I335" s="109"/>
      <c r="J335" s="109"/>
      <c r="K335" s="109"/>
      <c r="L335" s="109"/>
      <c r="M335" s="274"/>
      <c r="N335" s="140"/>
    </row>
    <row r="336" spans="1:17" ht="47.25" customHeight="1" thickBot="1" x14ac:dyDescent="0.3">
      <c r="A336" s="276"/>
      <c r="B336" s="474" t="s">
        <v>417</v>
      </c>
      <c r="C336" s="475"/>
      <c r="D336" s="475"/>
      <c r="E336" s="476"/>
      <c r="F336" s="109"/>
      <c r="G336" s="109"/>
      <c r="H336" s="109"/>
      <c r="I336" s="109"/>
      <c r="J336" s="109"/>
      <c r="K336" s="109"/>
      <c r="L336" s="109"/>
      <c r="M336" s="274"/>
      <c r="N336" s="140"/>
    </row>
    <row r="337" spans="1:14" ht="24.75" customHeight="1" x14ac:dyDescent="0.25">
      <c r="A337" s="276" t="s">
        <v>418</v>
      </c>
      <c r="B337" s="113" t="s">
        <v>419</v>
      </c>
      <c r="C337" s="112"/>
      <c r="D337" s="112"/>
      <c r="E337" s="112"/>
      <c r="F337" s="109"/>
      <c r="G337" s="109"/>
      <c r="H337" s="109"/>
      <c r="I337" s="109"/>
      <c r="J337" s="109"/>
      <c r="K337" s="109"/>
      <c r="L337" s="109"/>
      <c r="M337" s="274"/>
      <c r="N337" s="140"/>
    </row>
    <row r="338" spans="1:14" ht="34.5" customHeight="1" thickBot="1" x14ac:dyDescent="0.3">
      <c r="A338" s="276"/>
      <c r="B338" s="500" t="s">
        <v>420</v>
      </c>
      <c r="C338" s="501"/>
      <c r="D338" s="501"/>
      <c r="E338" s="501"/>
      <c r="F338" s="109"/>
      <c r="G338" s="109"/>
      <c r="H338" s="109"/>
      <c r="I338" s="109"/>
      <c r="J338" s="109"/>
      <c r="K338" s="109"/>
      <c r="L338" s="109"/>
      <c r="M338" s="274"/>
      <c r="N338" s="140"/>
    </row>
    <row r="339" spans="1:14" ht="58.7" customHeight="1" thickBot="1" x14ac:dyDescent="0.3">
      <c r="A339" s="276"/>
      <c r="B339" s="474" t="s">
        <v>421</v>
      </c>
      <c r="C339" s="475"/>
      <c r="D339" s="475"/>
      <c r="E339" s="476"/>
      <c r="F339" s="109"/>
      <c r="G339" s="109"/>
      <c r="H339" s="109"/>
      <c r="I339" s="109"/>
      <c r="J339" s="109"/>
      <c r="K339" s="109"/>
      <c r="L339" s="109"/>
      <c r="M339" s="274"/>
      <c r="N339" s="140"/>
    </row>
    <row r="340" spans="1:14" x14ac:dyDescent="0.25">
      <c r="A340" s="281"/>
      <c r="B340" s="109"/>
      <c r="C340" s="109"/>
      <c r="D340" s="109"/>
      <c r="E340" s="109"/>
      <c r="F340" s="109"/>
      <c r="G340" s="109"/>
      <c r="H340" s="109"/>
      <c r="I340" s="109"/>
      <c r="J340" s="109"/>
      <c r="K340" s="109"/>
      <c r="L340" s="109"/>
      <c r="M340" s="274"/>
      <c r="N340" s="140"/>
    </row>
    <row r="341" spans="1:14" ht="18.75" x14ac:dyDescent="0.25">
      <c r="A341" s="271"/>
      <c r="B341" s="111" t="s">
        <v>422</v>
      </c>
      <c r="C341" s="111"/>
      <c r="D341" s="111"/>
      <c r="E341" s="111"/>
      <c r="F341" s="111"/>
      <c r="G341" s="111"/>
      <c r="H341" s="111"/>
      <c r="I341" s="111"/>
      <c r="J341" s="111"/>
      <c r="K341" s="111"/>
      <c r="L341" s="111"/>
      <c r="M341" s="277"/>
      <c r="N341" s="140"/>
    </row>
    <row r="342" spans="1:14" ht="21.75" customHeight="1" x14ac:dyDescent="0.25">
      <c r="A342" s="276" t="s">
        <v>423</v>
      </c>
      <c r="B342" s="479" t="s">
        <v>424</v>
      </c>
      <c r="C342" s="480"/>
      <c r="D342" s="480"/>
      <c r="E342" s="480"/>
      <c r="F342" s="109"/>
      <c r="G342" s="109"/>
      <c r="H342" s="109"/>
      <c r="I342" s="109"/>
      <c r="J342" s="109"/>
      <c r="K342" s="109"/>
      <c r="L342" s="109"/>
      <c r="M342" s="274"/>
      <c r="N342" s="140"/>
    </row>
    <row r="343" spans="1:14" ht="20.25" customHeight="1" thickBot="1" x14ac:dyDescent="0.3">
      <c r="A343" s="276"/>
      <c r="B343" s="493" t="s">
        <v>425</v>
      </c>
      <c r="C343" s="494"/>
      <c r="D343" s="494"/>
      <c r="E343" s="494"/>
      <c r="F343" s="109"/>
      <c r="G343" s="109"/>
      <c r="H343" s="109"/>
      <c r="I343" s="109"/>
      <c r="J343" s="109"/>
      <c r="K343" s="109"/>
      <c r="L343" s="109"/>
      <c r="M343" s="274"/>
      <c r="N343" s="140"/>
    </row>
    <row r="344" spans="1:14" ht="92.25" customHeight="1" thickBot="1" x14ac:dyDescent="0.3">
      <c r="A344" s="276"/>
      <c r="B344" s="474" t="s">
        <v>426</v>
      </c>
      <c r="C344" s="475"/>
      <c r="D344" s="475"/>
      <c r="E344" s="476"/>
      <c r="F344" s="109"/>
      <c r="G344" s="109"/>
      <c r="H344" s="109"/>
      <c r="I344" s="109"/>
      <c r="J344" s="109"/>
      <c r="K344" s="109"/>
      <c r="L344" s="109"/>
      <c r="M344" s="274"/>
      <c r="N344" s="140"/>
    </row>
    <row r="345" spans="1:14" ht="16.5" customHeight="1" x14ac:dyDescent="0.25">
      <c r="A345" s="281"/>
      <c r="B345" s="109"/>
      <c r="C345" s="109"/>
      <c r="D345" s="109"/>
      <c r="E345" s="109"/>
      <c r="F345" s="109"/>
      <c r="G345" s="109"/>
      <c r="H345" s="109"/>
      <c r="I345" s="109"/>
      <c r="J345" s="109"/>
      <c r="K345" s="109"/>
      <c r="L345" s="109"/>
      <c r="M345" s="274"/>
      <c r="N345" s="140"/>
    </row>
    <row r="346" spans="1:14" ht="18.75" x14ac:dyDescent="0.25">
      <c r="A346" s="271"/>
      <c r="B346" s="111" t="s">
        <v>106</v>
      </c>
      <c r="C346" s="111"/>
      <c r="D346" s="111"/>
      <c r="E346" s="111"/>
      <c r="F346" s="111"/>
      <c r="G346" s="111"/>
      <c r="H346" s="111"/>
      <c r="I346" s="111"/>
      <c r="J346" s="111"/>
      <c r="K346" s="111"/>
      <c r="L346" s="111"/>
      <c r="M346" s="277"/>
      <c r="N346" s="140"/>
    </row>
    <row r="347" spans="1:14" ht="24.75" customHeight="1" x14ac:dyDescent="0.25">
      <c r="A347" s="276" t="s">
        <v>427</v>
      </c>
      <c r="B347" s="479" t="s">
        <v>108</v>
      </c>
      <c r="C347" s="480"/>
      <c r="D347" s="480"/>
      <c r="E347" s="480"/>
      <c r="F347" s="109"/>
      <c r="G347" s="109"/>
      <c r="H347" s="109"/>
      <c r="I347" s="109"/>
      <c r="J347" s="109"/>
      <c r="K347" s="109"/>
      <c r="L347" s="109"/>
      <c r="M347" s="274"/>
      <c r="N347" s="140"/>
    </row>
    <row r="348" spans="1:14" ht="33" customHeight="1" thickBot="1" x14ac:dyDescent="0.3">
      <c r="A348" s="276"/>
      <c r="B348" s="481" t="s">
        <v>428</v>
      </c>
      <c r="C348" s="482"/>
      <c r="D348" s="482"/>
      <c r="E348" s="482"/>
      <c r="F348" s="109"/>
      <c r="G348" s="109"/>
      <c r="H348" s="109"/>
      <c r="I348" s="109"/>
      <c r="J348" s="109"/>
      <c r="K348" s="109"/>
      <c r="L348" s="109"/>
      <c r="M348" s="274"/>
      <c r="N348" s="140"/>
    </row>
    <row r="349" spans="1:14" ht="63" customHeight="1" thickBot="1" x14ac:dyDescent="0.3">
      <c r="A349" s="276"/>
      <c r="B349" s="474" t="s">
        <v>429</v>
      </c>
      <c r="C349" s="475"/>
      <c r="D349" s="475"/>
      <c r="E349" s="476"/>
      <c r="F349" s="109"/>
      <c r="G349" s="109"/>
      <c r="H349" s="109"/>
      <c r="I349" s="109"/>
      <c r="J349" s="109"/>
      <c r="K349" s="109"/>
      <c r="L349" s="109"/>
      <c r="M349" s="274"/>
      <c r="N349" s="140"/>
    </row>
    <row r="350" spans="1:14" x14ac:dyDescent="0.25">
      <c r="A350" s="276"/>
      <c r="B350" s="110"/>
      <c r="C350" s="109"/>
      <c r="D350" s="109"/>
      <c r="E350" s="109"/>
      <c r="F350" s="109"/>
      <c r="G350" s="109"/>
      <c r="H350" s="109"/>
      <c r="I350" s="109"/>
      <c r="J350" s="109"/>
      <c r="K350" s="109"/>
      <c r="L350" s="109"/>
      <c r="M350" s="274"/>
      <c r="N350" s="140"/>
    </row>
    <row r="351" spans="1:14" ht="18.75" x14ac:dyDescent="0.25">
      <c r="A351" s="282" t="s">
        <v>430</v>
      </c>
      <c r="B351" s="108" t="s">
        <v>431</v>
      </c>
      <c r="C351" s="108"/>
      <c r="D351" s="107"/>
      <c r="E351" s="107"/>
      <c r="F351" s="107"/>
      <c r="G351" s="107"/>
      <c r="H351" s="107"/>
      <c r="I351" s="107"/>
      <c r="J351" s="107"/>
      <c r="K351" s="107"/>
      <c r="L351" s="107"/>
      <c r="M351" s="283"/>
      <c r="N351" s="140"/>
    </row>
    <row r="352" spans="1:14" ht="22.7" customHeight="1" x14ac:dyDescent="0.25">
      <c r="A352" s="284" t="s">
        <v>432</v>
      </c>
      <c r="B352" s="105" t="s">
        <v>433</v>
      </c>
      <c r="C352" s="102"/>
      <c r="D352" s="104"/>
      <c r="E352" s="104"/>
      <c r="F352" s="104"/>
      <c r="G352" s="104"/>
      <c r="H352" s="104"/>
      <c r="I352" s="104"/>
      <c r="J352" s="104"/>
      <c r="K352" s="104"/>
      <c r="L352" s="104"/>
      <c r="M352" s="285"/>
      <c r="N352" s="140"/>
    </row>
    <row r="353" spans="1:14" ht="31.7" customHeight="1" thickBot="1" x14ac:dyDescent="0.3">
      <c r="A353" s="284"/>
      <c r="B353" s="485" t="s">
        <v>434</v>
      </c>
      <c r="C353" s="486"/>
      <c r="D353" s="486"/>
      <c r="E353" s="486"/>
      <c r="F353" s="104"/>
      <c r="G353" s="104"/>
      <c r="H353" s="104"/>
      <c r="I353" s="104"/>
      <c r="J353" s="104"/>
      <c r="K353" s="104"/>
      <c r="L353" s="104"/>
      <c r="M353" s="285"/>
      <c r="N353" s="140"/>
    </row>
    <row r="354" spans="1:14" ht="57" customHeight="1" thickBot="1" x14ac:dyDescent="0.3">
      <c r="A354" s="284"/>
      <c r="B354" s="474" t="s">
        <v>435</v>
      </c>
      <c r="C354" s="475"/>
      <c r="D354" s="475"/>
      <c r="E354" s="476"/>
      <c r="F354" s="104"/>
      <c r="G354" s="104"/>
      <c r="H354" s="104"/>
      <c r="I354" s="104"/>
      <c r="J354" s="104"/>
      <c r="K354" s="104"/>
      <c r="L354" s="104"/>
      <c r="M354" s="285"/>
      <c r="N354" s="140"/>
    </row>
    <row r="355" spans="1:14" ht="22.7" customHeight="1" x14ac:dyDescent="0.25">
      <c r="A355" s="284" t="s">
        <v>436</v>
      </c>
      <c r="B355" s="105" t="s">
        <v>437</v>
      </c>
      <c r="C355" s="102"/>
      <c r="D355" s="104"/>
      <c r="E355" s="104"/>
      <c r="F355" s="104"/>
      <c r="G355" s="104"/>
      <c r="H355" s="104"/>
      <c r="I355" s="104"/>
      <c r="J355" s="104"/>
      <c r="K355" s="104"/>
      <c r="L355" s="104"/>
      <c r="M355" s="285"/>
      <c r="N355" s="140"/>
    </row>
    <row r="356" spans="1:14" ht="30.75" customHeight="1" thickBot="1" x14ac:dyDescent="0.3">
      <c r="A356" s="284"/>
      <c r="B356" s="485" t="s">
        <v>438</v>
      </c>
      <c r="C356" s="486"/>
      <c r="D356" s="486"/>
      <c r="E356" s="486"/>
      <c r="F356" s="104"/>
      <c r="G356" s="104"/>
      <c r="H356" s="104"/>
      <c r="I356" s="104"/>
      <c r="J356" s="104"/>
      <c r="K356" s="104"/>
      <c r="L356" s="104"/>
      <c r="M356" s="285"/>
      <c r="N356" s="140"/>
    </row>
    <row r="357" spans="1:14" ht="136.5" customHeight="1" thickBot="1" x14ac:dyDescent="0.3">
      <c r="A357" s="284"/>
      <c r="B357" s="474" t="s">
        <v>439</v>
      </c>
      <c r="C357" s="475"/>
      <c r="D357" s="475"/>
      <c r="E357" s="476"/>
      <c r="F357" s="104"/>
      <c r="G357" s="104"/>
      <c r="H357" s="104"/>
      <c r="I357" s="104"/>
      <c r="J357" s="104"/>
      <c r="K357" s="104"/>
      <c r="L357" s="104"/>
      <c r="M357" s="285"/>
      <c r="N357" s="140"/>
    </row>
    <row r="358" spans="1:14" ht="18.95" customHeight="1" x14ac:dyDescent="0.25">
      <c r="A358" s="286"/>
      <c r="B358" s="104"/>
      <c r="C358" s="104"/>
      <c r="D358" s="104"/>
      <c r="E358" s="104"/>
      <c r="F358" s="104"/>
      <c r="G358" s="104"/>
      <c r="H358" s="104"/>
      <c r="I358" s="104"/>
      <c r="J358" s="104"/>
      <c r="K358" s="104"/>
      <c r="L358" s="104"/>
      <c r="M358" s="285"/>
      <c r="N358" s="140"/>
    </row>
    <row r="359" spans="1:14" ht="18.75" x14ac:dyDescent="0.25">
      <c r="A359" s="287"/>
      <c r="B359" s="106" t="s">
        <v>106</v>
      </c>
      <c r="C359" s="106"/>
      <c r="D359" s="106"/>
      <c r="E359" s="106"/>
      <c r="F359" s="106"/>
      <c r="G359" s="106"/>
      <c r="H359" s="106"/>
      <c r="I359" s="106"/>
      <c r="J359" s="106"/>
      <c r="K359" s="106"/>
      <c r="L359" s="106"/>
      <c r="M359" s="288"/>
      <c r="N359" s="140"/>
    </row>
    <row r="360" spans="1:14" ht="24.75" customHeight="1" x14ac:dyDescent="0.25">
      <c r="A360" s="286" t="s">
        <v>440</v>
      </c>
      <c r="B360" s="105" t="s">
        <v>108</v>
      </c>
      <c r="C360" s="105"/>
      <c r="D360" s="105"/>
      <c r="E360" s="105"/>
      <c r="F360" s="104"/>
      <c r="G360" s="104"/>
      <c r="H360" s="104"/>
      <c r="I360" s="104"/>
      <c r="J360" s="104"/>
      <c r="K360" s="104"/>
      <c r="L360" s="104"/>
      <c r="M360" s="285"/>
      <c r="N360" s="140"/>
    </row>
    <row r="361" spans="1:14" ht="33.75" customHeight="1" thickBot="1" x14ac:dyDescent="0.3">
      <c r="A361" s="286"/>
      <c r="B361" s="483" t="s">
        <v>441</v>
      </c>
      <c r="C361" s="484"/>
      <c r="D361" s="484"/>
      <c r="E361" s="484"/>
      <c r="F361" s="104"/>
      <c r="G361" s="104"/>
      <c r="H361" s="104"/>
      <c r="I361" s="104"/>
      <c r="J361" s="104"/>
      <c r="K361" s="104"/>
      <c r="L361" s="104"/>
      <c r="M361" s="285"/>
      <c r="N361" s="140"/>
    </row>
    <row r="362" spans="1:14" ht="230.25" customHeight="1" thickBot="1" x14ac:dyDescent="0.3">
      <c r="A362" s="286"/>
      <c r="B362" s="474" t="s">
        <v>1089</v>
      </c>
      <c r="C362" s="475"/>
      <c r="D362" s="475"/>
      <c r="E362" s="476"/>
      <c r="F362" s="104"/>
      <c r="G362" s="104"/>
      <c r="H362" s="104"/>
      <c r="I362" s="104"/>
      <c r="J362" s="104"/>
      <c r="K362" s="104"/>
      <c r="L362" s="104"/>
      <c r="M362" s="285"/>
      <c r="N362" s="140"/>
    </row>
    <row r="363" spans="1:14" x14ac:dyDescent="0.25">
      <c r="A363" s="284"/>
      <c r="B363" s="103"/>
      <c r="C363" s="102"/>
      <c r="D363" s="102"/>
      <c r="E363" s="102"/>
      <c r="F363" s="101"/>
      <c r="G363" s="101"/>
      <c r="H363" s="101"/>
      <c r="I363" s="101"/>
      <c r="J363" s="101"/>
      <c r="K363" s="101"/>
      <c r="L363" s="101"/>
      <c r="M363" s="289"/>
      <c r="N363" s="140"/>
    </row>
    <row r="364" spans="1:14" ht="18.75" x14ac:dyDescent="0.25">
      <c r="A364" s="290" t="s">
        <v>442</v>
      </c>
      <c r="B364" s="100" t="s">
        <v>443</v>
      </c>
      <c r="C364" s="100"/>
      <c r="D364" s="100"/>
      <c r="E364" s="100"/>
      <c r="F364" s="100"/>
      <c r="G364" s="100"/>
      <c r="H364" s="100"/>
      <c r="I364" s="100"/>
      <c r="J364" s="100"/>
      <c r="K364" s="100"/>
      <c r="L364" s="100"/>
      <c r="M364" s="291"/>
      <c r="N364" s="140"/>
    </row>
    <row r="365" spans="1:14" ht="25.5" customHeight="1" x14ac:dyDescent="0.25">
      <c r="A365" s="243" t="s">
        <v>444</v>
      </c>
      <c r="B365" s="99" t="s">
        <v>445</v>
      </c>
      <c r="C365" s="88"/>
      <c r="D365" s="82"/>
      <c r="E365" s="82"/>
      <c r="F365" s="82"/>
      <c r="G365" s="82"/>
      <c r="H365" s="82"/>
      <c r="I365" s="82"/>
      <c r="J365" s="82"/>
      <c r="K365" s="82"/>
      <c r="L365" s="82"/>
      <c r="M365" s="241"/>
      <c r="N365" s="140"/>
    </row>
    <row r="366" spans="1:14" ht="18.95" customHeight="1" thickBot="1" x14ac:dyDescent="0.3">
      <c r="A366" s="243"/>
      <c r="B366" s="98" t="s">
        <v>446</v>
      </c>
      <c r="C366" s="97"/>
      <c r="D366" s="82"/>
      <c r="E366" s="82"/>
      <c r="F366" s="82"/>
      <c r="G366" s="82"/>
      <c r="H366" s="82"/>
      <c r="I366" s="82"/>
      <c r="J366" s="82"/>
      <c r="K366" s="82"/>
      <c r="L366" s="82"/>
      <c r="M366" s="241"/>
      <c r="N366" s="140"/>
    </row>
    <row r="367" spans="1:14" ht="33" customHeight="1" thickBot="1" x14ac:dyDescent="0.3">
      <c r="A367" s="242"/>
      <c r="B367" s="474" t="s">
        <v>447</v>
      </c>
      <c r="C367" s="475"/>
      <c r="D367" s="475"/>
      <c r="E367" s="476"/>
      <c r="F367" s="82"/>
      <c r="G367" s="82"/>
      <c r="H367" s="82"/>
      <c r="I367" s="82"/>
      <c r="J367" s="82"/>
      <c r="K367" s="82"/>
      <c r="L367" s="82"/>
      <c r="M367" s="241"/>
      <c r="N367" s="140"/>
    </row>
    <row r="368" spans="1:14" ht="25.5" customHeight="1" x14ac:dyDescent="0.25">
      <c r="A368" s="243" t="s">
        <v>448</v>
      </c>
      <c r="B368" s="99" t="s">
        <v>449</v>
      </c>
      <c r="C368" s="88"/>
      <c r="D368" s="82"/>
      <c r="E368" s="82"/>
      <c r="F368" s="82"/>
      <c r="G368" s="82"/>
      <c r="H368" s="82"/>
      <c r="I368" s="82"/>
      <c r="J368" s="82"/>
      <c r="K368" s="82"/>
      <c r="L368" s="82"/>
      <c r="M368" s="241"/>
      <c r="N368" s="140"/>
    </row>
    <row r="369" spans="1:14" ht="18.95" customHeight="1" thickBot="1" x14ac:dyDescent="0.3">
      <c r="A369" s="243"/>
      <c r="B369" s="98" t="s">
        <v>450</v>
      </c>
      <c r="C369" s="97"/>
      <c r="D369" s="82"/>
      <c r="E369" s="82"/>
      <c r="F369" s="82"/>
      <c r="G369" s="82"/>
      <c r="H369" s="82"/>
      <c r="I369" s="82"/>
      <c r="J369" s="82"/>
      <c r="K369" s="82"/>
      <c r="L369" s="82"/>
      <c r="M369" s="241"/>
      <c r="N369" s="140"/>
    </row>
    <row r="370" spans="1:14" ht="60" customHeight="1" thickBot="1" x14ac:dyDescent="0.3">
      <c r="A370" s="242"/>
      <c r="B370" s="474" t="s">
        <v>1096</v>
      </c>
      <c r="C370" s="475"/>
      <c r="D370" s="475"/>
      <c r="E370" s="476"/>
      <c r="F370" s="82"/>
      <c r="G370" s="82"/>
      <c r="H370" s="82"/>
      <c r="I370" s="82"/>
      <c r="J370" s="82"/>
      <c r="K370" s="82"/>
      <c r="L370" s="82"/>
      <c r="M370" s="241"/>
      <c r="N370" s="140"/>
    </row>
    <row r="371" spans="1:14" ht="26.25" customHeight="1" x14ac:dyDescent="0.25">
      <c r="A371" s="243" t="s">
        <v>451</v>
      </c>
      <c r="B371" s="96" t="s">
        <v>452</v>
      </c>
      <c r="C371" s="88"/>
      <c r="D371" s="82"/>
      <c r="E371" s="82"/>
      <c r="F371" s="82"/>
      <c r="G371" s="82"/>
      <c r="H371" s="82"/>
      <c r="I371" s="82"/>
      <c r="J371" s="82"/>
      <c r="K371" s="82"/>
      <c r="L371" s="82"/>
      <c r="M371" s="241"/>
      <c r="N371" s="140"/>
    </row>
    <row r="372" spans="1:14" ht="21.75" customHeight="1" thickBot="1" x14ac:dyDescent="0.3">
      <c r="A372" s="242"/>
      <c r="B372" s="95" t="s">
        <v>453</v>
      </c>
      <c r="C372" s="94"/>
      <c r="D372" s="82"/>
      <c r="E372" s="82"/>
      <c r="F372" s="82"/>
      <c r="G372" s="82"/>
      <c r="H372" s="82"/>
      <c r="I372" s="82"/>
      <c r="J372" s="82"/>
      <c r="K372" s="82"/>
      <c r="L372" s="82"/>
      <c r="M372" s="241"/>
      <c r="N372" s="140"/>
    </row>
    <row r="373" spans="1:14" ht="30.75" customHeight="1" thickBot="1" x14ac:dyDescent="0.3">
      <c r="A373" s="242"/>
      <c r="B373" s="474" t="s">
        <v>454</v>
      </c>
      <c r="C373" s="475"/>
      <c r="D373" s="475"/>
      <c r="E373" s="476"/>
      <c r="F373" s="82"/>
      <c r="G373" s="82"/>
      <c r="H373" s="82"/>
      <c r="I373" s="82"/>
      <c r="J373" s="82"/>
      <c r="K373" s="82"/>
      <c r="L373" s="82"/>
      <c r="M373" s="241"/>
      <c r="N373" s="140"/>
    </row>
    <row r="374" spans="1:14" ht="30.75" customHeight="1" x14ac:dyDescent="0.25">
      <c r="A374" s="242" t="s">
        <v>455</v>
      </c>
      <c r="B374" s="93" t="s">
        <v>456</v>
      </c>
      <c r="C374" s="82"/>
      <c r="D374" s="82"/>
      <c r="E374" s="82"/>
      <c r="F374" s="82"/>
      <c r="G374" s="82"/>
      <c r="H374" s="82"/>
      <c r="I374" s="82"/>
      <c r="J374" s="82"/>
      <c r="K374" s="82"/>
      <c r="L374" s="82"/>
      <c r="M374" s="241"/>
      <c r="N374" s="140"/>
    </row>
    <row r="375" spans="1:14" ht="24" customHeight="1" thickBot="1" x14ac:dyDescent="0.3">
      <c r="A375" s="242"/>
      <c r="B375" s="92" t="s">
        <v>457</v>
      </c>
      <c r="C375" s="91"/>
      <c r="D375" s="91"/>
      <c r="E375" s="91"/>
      <c r="F375" s="90"/>
      <c r="G375" s="90"/>
      <c r="H375" s="90"/>
      <c r="I375" s="90"/>
      <c r="J375" s="90"/>
      <c r="K375" s="82"/>
      <c r="L375" s="82"/>
      <c r="M375" s="241"/>
      <c r="N375" s="140"/>
    </row>
    <row r="376" spans="1:14" ht="72.75" customHeight="1" thickBot="1" x14ac:dyDescent="0.3">
      <c r="A376" s="242"/>
      <c r="B376" s="474" t="s">
        <v>458</v>
      </c>
      <c r="C376" s="475"/>
      <c r="D376" s="475"/>
      <c r="E376" s="476"/>
      <c r="F376" s="90"/>
      <c r="G376" s="90"/>
      <c r="H376" s="90"/>
      <c r="I376" s="90"/>
      <c r="J376" s="90"/>
      <c r="K376" s="82"/>
      <c r="L376" s="82"/>
      <c r="M376" s="241"/>
      <c r="N376" s="140"/>
    </row>
    <row r="377" spans="1:14" ht="24" customHeight="1" x14ac:dyDescent="0.25">
      <c r="A377" s="243" t="s">
        <v>459</v>
      </c>
      <c r="B377" s="89" t="s">
        <v>460</v>
      </c>
      <c r="C377" s="88"/>
      <c r="D377" s="82"/>
      <c r="E377" s="82"/>
      <c r="F377" s="82"/>
      <c r="G377" s="82"/>
      <c r="H377" s="82"/>
      <c r="I377" s="82"/>
      <c r="J377" s="82"/>
      <c r="K377" s="82"/>
      <c r="L377" s="82"/>
      <c r="M377" s="241"/>
      <c r="N377" s="140"/>
    </row>
    <row r="378" spans="1:14" ht="39.75" customHeight="1" thickBot="1" x14ac:dyDescent="0.3">
      <c r="A378" s="243"/>
      <c r="B378" s="477" t="s">
        <v>461</v>
      </c>
      <c r="C378" s="478"/>
      <c r="D378" s="478"/>
      <c r="E378" s="478"/>
      <c r="F378" s="82"/>
      <c r="G378" s="82"/>
      <c r="H378" s="82"/>
      <c r="I378" s="82"/>
      <c r="J378" s="82"/>
      <c r="K378" s="82"/>
      <c r="L378" s="82"/>
      <c r="M378" s="241"/>
      <c r="N378" s="140"/>
    </row>
    <row r="379" spans="1:14" x14ac:dyDescent="0.25">
      <c r="A379" s="242"/>
      <c r="B379" s="87" t="s">
        <v>462</v>
      </c>
      <c r="C379" s="86" t="s">
        <v>463</v>
      </c>
      <c r="D379" s="82"/>
      <c r="E379" s="82"/>
      <c r="F379" s="82"/>
      <c r="G379" s="82"/>
      <c r="H379" s="82"/>
      <c r="I379" s="82"/>
      <c r="J379" s="82"/>
      <c r="K379" s="82"/>
      <c r="L379" s="82"/>
      <c r="M379" s="241"/>
      <c r="N379" s="140"/>
    </row>
    <row r="380" spans="1:14" x14ac:dyDescent="0.25">
      <c r="A380" s="242"/>
      <c r="B380" s="85" t="s">
        <v>464</v>
      </c>
      <c r="C380" s="84" t="s">
        <v>465</v>
      </c>
      <c r="D380" s="82"/>
      <c r="E380" s="82"/>
      <c r="F380" s="82"/>
      <c r="G380" s="82"/>
      <c r="H380" s="82"/>
      <c r="I380" s="82"/>
      <c r="J380" s="82"/>
      <c r="K380" s="82"/>
      <c r="L380" s="82"/>
      <c r="M380" s="241"/>
      <c r="N380" s="140"/>
    </row>
    <row r="381" spans="1:14" ht="15.75" thickBot="1" x14ac:dyDescent="0.3">
      <c r="A381" s="243"/>
      <c r="B381" s="83" t="s">
        <v>466</v>
      </c>
      <c r="C381" s="388">
        <v>44164</v>
      </c>
      <c r="D381" s="82"/>
      <c r="E381" s="82"/>
      <c r="F381" s="82"/>
      <c r="G381" s="82"/>
      <c r="H381" s="82"/>
      <c r="I381" s="82"/>
      <c r="J381" s="82"/>
      <c r="K381" s="82"/>
      <c r="L381" s="82"/>
      <c r="M381" s="241"/>
      <c r="N381" s="140"/>
    </row>
    <row r="382" spans="1:14" ht="67.7" customHeight="1" thickBot="1" x14ac:dyDescent="0.3">
      <c r="A382" s="292"/>
      <c r="B382" s="293"/>
      <c r="C382" s="293"/>
      <c r="D382" s="293"/>
      <c r="E382" s="293"/>
      <c r="F382" s="293"/>
      <c r="G382" s="293"/>
      <c r="H382" s="293"/>
      <c r="I382" s="293"/>
      <c r="J382" s="293"/>
      <c r="K382" s="293"/>
      <c r="L382" s="293"/>
      <c r="M382" s="294"/>
      <c r="N382" s="140"/>
    </row>
    <row r="383" spans="1:14" x14ac:dyDescent="0.25">
      <c r="A383" s="115"/>
      <c r="B383" s="115"/>
      <c r="C383" s="115"/>
      <c r="D383" s="115"/>
      <c r="E383" s="115"/>
      <c r="F383" s="115"/>
      <c r="G383" s="115"/>
      <c r="H383" s="115"/>
      <c r="I383" s="115"/>
      <c r="J383" s="115"/>
      <c r="K383" s="115"/>
      <c r="L383" s="115"/>
      <c r="M383" s="115"/>
    </row>
  </sheetData>
  <dataConsolidate/>
  <mergeCells count="90">
    <mergeCell ref="B93:E93"/>
    <mergeCell ref="B108:E108"/>
    <mergeCell ref="B183:E183"/>
    <mergeCell ref="B48:E48"/>
    <mergeCell ref="A1:I1"/>
    <mergeCell ref="B42:E42"/>
    <mergeCell ref="B35:E35"/>
    <mergeCell ref="B12:E12"/>
    <mergeCell ref="B33:E33"/>
    <mergeCell ref="B34:E34"/>
    <mergeCell ref="B38:E38"/>
    <mergeCell ref="B40:E40"/>
    <mergeCell ref="B41:E41"/>
    <mergeCell ref="B39:E39"/>
    <mergeCell ref="C54:E54"/>
    <mergeCell ref="B92:E92"/>
    <mergeCell ref="B212:E212"/>
    <mergeCell ref="B213:E213"/>
    <mergeCell ref="B107:E107"/>
    <mergeCell ref="B198:E198"/>
    <mergeCell ref="C169:D169"/>
    <mergeCell ref="E169:F169"/>
    <mergeCell ref="B177:E177"/>
    <mergeCell ref="B199:E199"/>
    <mergeCell ref="B184:E184"/>
    <mergeCell ref="B224:E224"/>
    <mergeCell ref="B274:E274"/>
    <mergeCell ref="B273:E273"/>
    <mergeCell ref="B255:E255"/>
    <mergeCell ref="B264:E264"/>
    <mergeCell ref="B257:E257"/>
    <mergeCell ref="B265:E265"/>
    <mergeCell ref="B256:E256"/>
    <mergeCell ref="B238:E238"/>
    <mergeCell ref="B263:E263"/>
    <mergeCell ref="B262:E262"/>
    <mergeCell ref="B249:E249"/>
    <mergeCell ref="B239:E239"/>
    <mergeCell ref="B60:E60"/>
    <mergeCell ref="B59:E59"/>
    <mergeCell ref="B58:E58"/>
    <mergeCell ref="B78:E78"/>
    <mergeCell ref="B81:E81"/>
    <mergeCell ref="B77:E77"/>
    <mergeCell ref="B85:E85"/>
    <mergeCell ref="B86:E86"/>
    <mergeCell ref="B57:E57"/>
    <mergeCell ref="B91:E91"/>
    <mergeCell ref="B344:E344"/>
    <mergeCell ref="B342:E342"/>
    <mergeCell ref="B250:E250"/>
    <mergeCell ref="B343:E343"/>
    <mergeCell ref="B266:E266"/>
    <mergeCell ref="B272:E272"/>
    <mergeCell ref="B271:E271"/>
    <mergeCell ref="B270:E270"/>
    <mergeCell ref="B339:E339"/>
    <mergeCell ref="B338:E338"/>
    <mergeCell ref="B336:E336"/>
    <mergeCell ref="B335:E335"/>
    <mergeCell ref="B378:E378"/>
    <mergeCell ref="B370:E370"/>
    <mergeCell ref="B347:E347"/>
    <mergeCell ref="B348:E348"/>
    <mergeCell ref="B349:E349"/>
    <mergeCell ref="B367:E367"/>
    <mergeCell ref="B373:E373"/>
    <mergeCell ref="B361:E361"/>
    <mergeCell ref="B362:E362"/>
    <mergeCell ref="B353:E353"/>
    <mergeCell ref="B354:E354"/>
    <mergeCell ref="B356:E356"/>
    <mergeCell ref="B357:E357"/>
    <mergeCell ref="B376:E376"/>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phoneticPr fontId="19" type="noConversion"/>
  <dataValidations count="31">
    <dataValidation type="list" allowBlank="1" showInputMessage="1" showErrorMessage="1" sqref="E319:E322" xr:uid="{00000000-0002-0000-0000-000000000000}">
      <formula1>ObjectiveB3</formula1>
    </dataValidation>
    <dataValidation type="list" allowBlank="1" showInputMessage="1" showErrorMessage="1" sqref="E281:E295" xr:uid="{00000000-0002-0000-0000-000001000000}">
      <formula1>ObjectiveN2</formula1>
    </dataValidation>
    <dataValidation type="list" allowBlank="1" showInputMessage="1" showErrorMessage="1" sqref="E310:E318"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28:E331" xr:uid="{00000000-0002-0000-0000-000005000000}">
      <formula1>ObjectiveS3</formula1>
    </dataValidation>
    <dataValidation type="list" allowBlank="1" showInputMessage="1" showErrorMessage="1" sqref="E323" xr:uid="{00000000-0002-0000-0000-000006000000}">
      <formula1>ObjectiveS1</formula1>
    </dataValidation>
    <dataValidation type="list" allowBlank="1" showInputMessage="1" showErrorMessage="1" sqref="E301:E309" xr:uid="{00000000-0002-0000-0000-000007000000}">
      <formula1>ObjectiveB1</formula1>
    </dataValidation>
    <dataValidation type="list" allowBlank="1" showInputMessage="1" showErrorMessage="1" sqref="E296:E300" xr:uid="{00000000-0002-0000-0000-000008000000}">
      <formula1>ObjectiveN3</formula1>
    </dataValidation>
    <dataValidation type="list" allowBlank="1" showInputMessage="1" showErrorMessage="1" sqref="E276:E280" xr:uid="{00000000-0002-0000-0000-000009000000}">
      <formula1>ObjectiveN1</formula1>
    </dataValidation>
    <dataValidation type="list" allowBlank="1" showInputMessage="1" showErrorMessage="1" sqref="D215:D220 D241:D246" xr:uid="{00000000-0002-0000-0000-00000A000000}">
      <formula1>direction</formula1>
    </dataValidation>
    <dataValidation type="decimal" allowBlank="1" showInputMessage="1" showErrorMessage="1" sqref="C166:C168 D113:D165" xr:uid="{00000000-0002-0000-0000-00000C000000}">
      <formula1>0</formula1>
      <formula2>100000000000</formula2>
    </dataValidation>
    <dataValidation type="date" allowBlank="1" showInputMessage="1" showErrorMessage="1" sqref="C381" xr:uid="{00000000-0002-0000-0000-00000F000000}">
      <formula1>1</formula1>
      <formula2>73051</formula2>
    </dataValidation>
    <dataValidation type="decimal" allowBlank="1" showInputMessage="1" showErrorMessage="1" sqref="J201:J210 F201:H210 D179:D180" xr:uid="{00000000-0002-0000-0000-000013000000}">
      <formula1>0.1</formula1>
      <formula2>100000000</formula2>
    </dataValidation>
    <dataValidation type="decimal" allowBlank="1" showInputMessage="1" showErrorMessage="1" sqref="E167:E168" xr:uid="{00000000-0002-0000-0000-000016000000}">
      <formula1>0.000000001</formula1>
      <formula2>1000000000</formula2>
    </dataValidation>
    <dataValidation type="list" allowBlank="1" showInputMessage="1" showErrorMessage="1" sqref="F167:F168" xr:uid="{00000000-0002-0000-0000-000017000000}">
      <formula1>unitCO2E</formula1>
    </dataValidation>
    <dataValidation type="list" allowBlank="1" showInputMessage="1" showErrorMessage="1" sqref="C95 D201:D210 J179:J180 G179:G180" xr:uid="{00000000-0002-0000-0000-000019000000}">
      <formula1>year</formula1>
    </dataValidation>
    <dataValidation type="whole" allowBlank="1" showInputMessage="1" showErrorMessage="1" sqref="B87 B337 B340 B363 B334 B332 B350 B211 B27:C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01:E210" xr:uid="{00000000-0002-0000-0000-00001D000000}">
      <formula1>Estimated</formula1>
    </dataValidation>
    <dataValidation type="list" allowBlank="1" showInputMessage="1" showErrorMessage="1" sqref="C109" xr:uid="{00000000-0002-0000-0000-00001E000000}">
      <formula1>$D$109:$E$109</formula1>
    </dataValidation>
    <dataValidation type="list" allowBlank="1" showInputMessage="1" showErrorMessage="1" sqref="D95:D104" xr:uid="{00000000-0002-0000-0000-00000D000000}">
      <formula1>yeartype</formula1>
    </dataValidation>
    <dataValidation type="whole" allowBlank="1" showInputMessage="1" showErrorMessage="1" sqref="H95:H104" xr:uid="{00000000-0002-0000-0000-000018000000}">
      <formula1>0</formula1>
      <formula2>100000000000</formula2>
    </dataValidation>
    <dataValidation type="list" allowBlank="1" showInputMessage="1" showErrorMessage="1" sqref="C112:C165" xr:uid="{00000000-0002-0000-0000-00000B000000}">
      <formula1>Scope</formula1>
    </dataValidation>
    <dataValidation type="decimal" allowBlank="1" showInputMessage="1" showErrorMessage="1" sqref="H112:H164" xr:uid="{00000000-0002-0000-0000-00000E000000}">
      <formula1>0.001</formula1>
      <formula2>1000000000</formula2>
    </dataValidation>
    <dataValidation type="list" allowBlank="1" showInputMessage="1" showErrorMessage="1" sqref="F179:F180" xr:uid="{00000000-0002-0000-0000-000010000000}">
      <formula1>targetboundary</formula1>
    </dataValidation>
    <dataValidation type="list" allowBlank="1" showInputMessage="1" showErrorMessage="1" sqref="C179:C180" xr:uid="{00000000-0002-0000-0000-000011000000}">
      <formula1>targettype</formula1>
    </dataValidation>
    <dataValidation type="list" allowBlank="1" showInputMessage="1" showErrorMessage="1" sqref="E179:E180" xr:uid="{00000000-0002-0000-0000-000012000000}">
      <formula1>unitCO2C</formula1>
    </dataValidation>
    <dataValidation type="decimal" allowBlank="1" showInputMessage="1" showErrorMessage="1" sqref="H179:H180" xr:uid="{00000000-0002-0000-0000-000014000000}">
      <formula1>0</formula1>
      <formula2>10000000000000</formula2>
    </dataValidation>
    <dataValidation type="list" allowBlank="1" showInputMessage="1" showErrorMessage="1" sqref="I179:I180" xr:uid="{00000000-0002-0000-0000-000015000000}">
      <formula1>unitCO2D</formula1>
    </dataValidation>
  </dataValidations>
  <hyperlinks>
    <hyperlink ref="F51" r:id="rId1" xr:uid="{216C5E66-1587-4F41-B25C-0D2E791CF3FD}"/>
    <hyperlink ref="F52" r:id="rId2" xr:uid="{061DA437-631A-4D53-B3D5-37D7D02C8DF7}"/>
    <hyperlink ref="F53" r:id="rId3" xr:uid="{E8769C22-0FB3-4589-8231-D912832F4B97}"/>
  </hyperlinks>
  <pageMargins left="0.7" right="0.7" top="0.75" bottom="0.75" header="0.3" footer="0.3"/>
  <pageSetup paperSize="9" orientation="portrait" r:id="rId4"/>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20000000}">
          <x14:formula1>
            <xm:f>ListsReq!$AC$3:$AC$64</xm:f>
          </x14:formula1>
          <xm:sqref>I201:I210</xm:sqref>
        </x14:dataValidation>
        <x14:dataValidation type="list" allowBlank="1" showInputMessage="1" showErrorMessage="1" xr:uid="{00000000-0002-0000-0000-000021000000}">
          <x14:formula1>
            <xm:f>ListsReq!$AC$3:$AC$150</xm:f>
          </x14:formula1>
          <xm:sqref>B120:B135 B163 B137:B156</xm:sqref>
        </x14:dataValidation>
        <x14:dataValidation type="list" allowBlank="1" showInputMessage="1" showErrorMessage="1" xr:uid="{10EC5CE9-153D-4D5F-8AF2-C9D61D3F089D}">
          <x14:formula1>
            <xm:f>ListsReq!#REF!</xm:f>
          </x14:formula1>
          <xm:sqref>B112:B119</xm:sqref>
        </x14:dataValidation>
        <x14:dataValidation type="list" allowBlank="1" showInputMessage="1" showErrorMessage="1" xr:uid="{00000000-0002-0000-0000-00001F000000}">
          <x14:formula1>
            <xm:f>ListsReq!$AC$3:$AC$69</xm:f>
          </x14:formula1>
          <xm:sqref>B164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12" zoomScale="80" zoomScaleNormal="80" workbookViewId="0">
      <selection activeCell="AE148" sqref="AE148"/>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467</v>
      </c>
      <c r="C2" s="24" t="s">
        <v>120</v>
      </c>
      <c r="D2" s="24"/>
      <c r="E2" s="24"/>
      <c r="F2" s="24"/>
      <c r="G2" s="24"/>
      <c r="H2" s="24"/>
      <c r="I2" s="24"/>
      <c r="J2" s="24"/>
      <c r="K2" s="24"/>
      <c r="L2" s="24"/>
      <c r="M2" s="24"/>
      <c r="N2" s="24"/>
      <c r="O2" s="24"/>
      <c r="P2" s="24"/>
      <c r="Q2" s="24"/>
      <c r="R2" s="24"/>
      <c r="S2" s="24" t="s">
        <v>468</v>
      </c>
      <c r="T2" s="24"/>
      <c r="U2" s="24" t="s">
        <v>469</v>
      </c>
      <c r="V2" s="24" t="s">
        <v>470</v>
      </c>
      <c r="W2" s="24" t="s">
        <v>471</v>
      </c>
      <c r="X2" s="24"/>
      <c r="Y2" s="24" t="s">
        <v>472</v>
      </c>
      <c r="Z2" s="24"/>
      <c r="AA2" s="24" t="s">
        <v>473</v>
      </c>
      <c r="AB2" s="24"/>
      <c r="AC2" s="332" t="s">
        <v>474</v>
      </c>
      <c r="AD2" s="332" t="s">
        <v>17</v>
      </c>
      <c r="AE2" s="332" t="s">
        <v>154</v>
      </c>
      <c r="AF2" s="332" t="s">
        <v>17</v>
      </c>
      <c r="AG2" s="24" t="s">
        <v>475</v>
      </c>
      <c r="AH2" s="24" t="s">
        <v>476</v>
      </c>
      <c r="AI2" s="24" t="s">
        <v>477</v>
      </c>
      <c r="AJ2" s="24" t="s">
        <v>478</v>
      </c>
      <c r="AK2" s="24"/>
      <c r="AL2" s="24" t="s">
        <v>479</v>
      </c>
      <c r="AM2" s="24"/>
      <c r="AN2" s="24" t="s">
        <v>480</v>
      </c>
      <c r="AO2" s="24" t="s">
        <v>305</v>
      </c>
      <c r="AP2" s="24" t="s">
        <v>481</v>
      </c>
      <c r="AQ2" s="24" t="s">
        <v>152</v>
      </c>
      <c r="AR2" s="24" t="s">
        <v>482</v>
      </c>
      <c r="AS2" s="24" t="s">
        <v>483</v>
      </c>
      <c r="AT2" s="24" t="s">
        <v>484</v>
      </c>
      <c r="AU2" s="24" t="s">
        <v>485</v>
      </c>
      <c r="AV2" s="24" t="s">
        <v>486</v>
      </c>
      <c r="AW2" s="24" t="s">
        <v>487</v>
      </c>
      <c r="AX2" s="24" t="s">
        <v>488</v>
      </c>
      <c r="AY2" s="24" t="s">
        <v>489</v>
      </c>
      <c r="AZ2" s="24" t="s">
        <v>490</v>
      </c>
      <c r="BA2" s="24" t="s">
        <v>491</v>
      </c>
      <c r="BB2" s="24" t="s">
        <v>492</v>
      </c>
      <c r="BC2" s="24" t="s">
        <v>493</v>
      </c>
      <c r="BD2" s="24" t="s">
        <v>494</v>
      </c>
    </row>
    <row r="3" spans="1:56" ht="17.25" x14ac:dyDescent="0.25">
      <c r="B3" t="s">
        <v>265</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495</v>
      </c>
      <c r="U3" t="s">
        <v>265</v>
      </c>
      <c r="V3" t="s">
        <v>262</v>
      </c>
      <c r="W3" t="s">
        <v>496</v>
      </c>
      <c r="Y3" t="s">
        <v>263</v>
      </c>
      <c r="AA3" t="s">
        <v>497</v>
      </c>
      <c r="AC3" s="192" t="s">
        <v>156</v>
      </c>
      <c r="AD3" s="169" t="s">
        <v>167</v>
      </c>
      <c r="AE3" s="333">
        <v>0.23313999999999999</v>
      </c>
      <c r="AF3" s="325" t="s">
        <v>168</v>
      </c>
      <c r="AG3" t="s">
        <v>498</v>
      </c>
      <c r="AH3" t="s">
        <v>167</v>
      </c>
      <c r="AI3" t="s">
        <v>499</v>
      </c>
      <c r="AJ3" t="s">
        <v>10</v>
      </c>
      <c r="AL3" t="s">
        <v>500</v>
      </c>
      <c r="AN3" t="s">
        <v>501</v>
      </c>
      <c r="AO3" t="s">
        <v>305</v>
      </c>
      <c r="AP3" t="s">
        <v>501</v>
      </c>
      <c r="AQ3" t="s">
        <v>122</v>
      </c>
      <c r="AR3" t="s">
        <v>328</v>
      </c>
      <c r="AS3" t="s">
        <v>502</v>
      </c>
      <c r="AT3" t="s">
        <v>503</v>
      </c>
      <c r="AU3" t="s">
        <v>504</v>
      </c>
      <c r="AV3" t="s">
        <v>505</v>
      </c>
      <c r="AW3" t="s">
        <v>506</v>
      </c>
      <c r="AX3" t="s">
        <v>507</v>
      </c>
      <c r="AY3" t="s">
        <v>508</v>
      </c>
      <c r="AZ3" t="s">
        <v>509</v>
      </c>
      <c r="BA3" t="s">
        <v>510</v>
      </c>
      <c r="BB3" t="s">
        <v>20</v>
      </c>
      <c r="BC3" t="s">
        <v>511</v>
      </c>
      <c r="BD3" t="s">
        <v>512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513</v>
      </c>
      <c r="U4" t="s">
        <v>514</v>
      </c>
      <c r="V4" t="s">
        <v>515</v>
      </c>
      <c r="W4" t="s">
        <v>261</v>
      </c>
      <c r="Y4" t="s">
        <v>516</v>
      </c>
      <c r="AA4" t="s">
        <v>517</v>
      </c>
      <c r="AC4" s="192" t="s">
        <v>158</v>
      </c>
      <c r="AD4" s="169" t="s">
        <v>167</v>
      </c>
      <c r="AE4" s="334">
        <v>2.0049999999999998E-2</v>
      </c>
      <c r="AF4" s="325" t="s">
        <v>168</v>
      </c>
      <c r="AG4" t="s">
        <v>275</v>
      </c>
      <c r="AH4" t="s">
        <v>518</v>
      </c>
      <c r="AI4" t="s">
        <v>519</v>
      </c>
      <c r="AJ4" t="s">
        <v>520</v>
      </c>
      <c r="AL4" t="s">
        <v>521</v>
      </c>
      <c r="AN4" t="s">
        <v>522</v>
      </c>
      <c r="AO4" t="s">
        <v>523</v>
      </c>
      <c r="AP4" t="s">
        <v>524</v>
      </c>
      <c r="AQ4" t="s">
        <v>123</v>
      </c>
      <c r="AR4" t="s">
        <v>331</v>
      </c>
      <c r="AS4" t="s">
        <v>383</v>
      </c>
      <c r="AT4" t="s">
        <v>525</v>
      </c>
      <c r="AU4" t="s">
        <v>526</v>
      </c>
      <c r="AV4" t="s">
        <v>527</v>
      </c>
      <c r="AW4" t="s">
        <v>528</v>
      </c>
      <c r="AX4" t="s">
        <v>529</v>
      </c>
      <c r="AY4" t="s">
        <v>530</v>
      </c>
      <c r="AZ4" t="s">
        <v>531</v>
      </c>
      <c r="BA4" t="s">
        <v>532</v>
      </c>
      <c r="BB4" t="s">
        <v>533</v>
      </c>
      <c r="BC4" t="s">
        <v>534</v>
      </c>
      <c r="BD4" t="s">
        <v>535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536</v>
      </c>
      <c r="U5" t="s">
        <v>537</v>
      </c>
      <c r="V5" t="s">
        <v>538</v>
      </c>
      <c r="W5" t="s">
        <v>539</v>
      </c>
      <c r="Y5" t="s">
        <v>540</v>
      </c>
      <c r="AA5" t="s">
        <v>541</v>
      </c>
      <c r="AC5" s="192" t="s">
        <v>160</v>
      </c>
      <c r="AD5" s="169" t="s">
        <v>167</v>
      </c>
      <c r="AE5" s="335">
        <v>0.18387000000000001</v>
      </c>
      <c r="AF5" s="192" t="s">
        <v>168</v>
      </c>
      <c r="AG5" t="s">
        <v>542</v>
      </c>
      <c r="AH5" t="s">
        <v>543</v>
      </c>
      <c r="AI5" t="s">
        <v>544</v>
      </c>
      <c r="AJ5" t="s">
        <v>545</v>
      </c>
      <c r="AL5" t="s">
        <v>546</v>
      </c>
      <c r="AN5" t="s">
        <v>547</v>
      </c>
      <c r="AP5" t="s">
        <v>548</v>
      </c>
      <c r="AQ5" t="s">
        <v>124</v>
      </c>
      <c r="AS5" t="s">
        <v>549</v>
      </c>
      <c r="AT5" t="s">
        <v>550</v>
      </c>
      <c r="AU5" t="s">
        <v>551</v>
      </c>
      <c r="AV5" t="s">
        <v>552</v>
      </c>
      <c r="AW5" t="s">
        <v>398</v>
      </c>
      <c r="AX5" t="s">
        <v>553</v>
      </c>
      <c r="AY5" t="s">
        <v>554</v>
      </c>
      <c r="AZ5" t="s">
        <v>555</v>
      </c>
      <c r="BA5" t="s">
        <v>556</v>
      </c>
      <c r="BB5" t="s">
        <v>557</v>
      </c>
      <c r="BC5" t="s">
        <v>558</v>
      </c>
      <c r="BD5" t="s">
        <v>559</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128</v>
      </c>
      <c r="V6" t="s">
        <v>560</v>
      </c>
      <c r="Y6" t="s">
        <v>561</v>
      </c>
      <c r="AA6" t="s">
        <v>562</v>
      </c>
      <c r="AC6" s="323" t="s">
        <v>563</v>
      </c>
      <c r="AD6" s="169" t="s">
        <v>564</v>
      </c>
      <c r="AE6" s="335">
        <v>2.7577600000000002</v>
      </c>
      <c r="AF6" s="192" t="s">
        <v>565</v>
      </c>
      <c r="AG6" t="s">
        <v>566</v>
      </c>
      <c r="AH6" t="s">
        <v>567</v>
      </c>
      <c r="AI6" t="s">
        <v>568</v>
      </c>
      <c r="AJ6" t="s">
        <v>569</v>
      </c>
      <c r="AL6" t="s">
        <v>570</v>
      </c>
      <c r="AN6" t="s">
        <v>571</v>
      </c>
      <c r="AS6" t="s">
        <v>572</v>
      </c>
      <c r="AT6" t="s">
        <v>573</v>
      </c>
      <c r="AU6" t="s">
        <v>574</v>
      </c>
      <c r="AV6" t="s">
        <v>575</v>
      </c>
      <c r="AW6" t="s">
        <v>576</v>
      </c>
      <c r="AX6" t="s">
        <v>577</v>
      </c>
      <c r="AY6" t="s">
        <v>405</v>
      </c>
      <c r="AZ6" t="s">
        <v>578</v>
      </c>
      <c r="BA6" t="s">
        <v>579</v>
      </c>
      <c r="BB6" t="s">
        <v>580</v>
      </c>
      <c r="BC6" t="s">
        <v>581</v>
      </c>
      <c r="BD6" t="s">
        <v>582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583</v>
      </c>
      <c r="Y7" t="s">
        <v>584</v>
      </c>
      <c r="AC7" s="323" t="s">
        <v>585</v>
      </c>
      <c r="AD7" s="169" t="s">
        <v>167</v>
      </c>
      <c r="AE7" s="335">
        <v>0.25672</v>
      </c>
      <c r="AF7" s="192" t="s">
        <v>168</v>
      </c>
      <c r="AG7" t="s">
        <v>586</v>
      </c>
      <c r="AH7" t="s">
        <v>587</v>
      </c>
      <c r="AI7" t="s">
        <v>588</v>
      </c>
      <c r="AJ7" t="s">
        <v>589</v>
      </c>
      <c r="AL7" t="s">
        <v>590</v>
      </c>
      <c r="AS7" t="s">
        <v>591</v>
      </c>
      <c r="AT7" t="s">
        <v>592</v>
      </c>
      <c r="AU7" t="s">
        <v>593</v>
      </c>
      <c r="AV7" t="s">
        <v>594</v>
      </c>
      <c r="AW7" t="s">
        <v>595</v>
      </c>
      <c r="AX7" t="s">
        <v>596</v>
      </c>
      <c r="AY7" t="s">
        <v>597</v>
      </c>
      <c r="AZ7" t="s">
        <v>409</v>
      </c>
      <c r="BA7" t="s">
        <v>598</v>
      </c>
      <c r="BB7" t="s">
        <v>599</v>
      </c>
      <c r="BC7" t="s">
        <v>534</v>
      </c>
      <c r="BD7" t="s">
        <v>600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601</v>
      </c>
      <c r="Y8" t="s">
        <v>278</v>
      </c>
      <c r="AC8" s="323" t="s">
        <v>602</v>
      </c>
      <c r="AD8" s="169" t="s">
        <v>587</v>
      </c>
      <c r="AE8" s="336">
        <v>3221.37</v>
      </c>
      <c r="AF8" s="192" t="s">
        <v>568</v>
      </c>
      <c r="AG8" t="s">
        <v>603</v>
      </c>
      <c r="AH8" t="s">
        <v>564</v>
      </c>
      <c r="AI8" t="s">
        <v>604</v>
      </c>
      <c r="AJ8" t="s">
        <v>605</v>
      </c>
      <c r="AS8" t="s">
        <v>606</v>
      </c>
      <c r="AT8" t="s">
        <v>607</v>
      </c>
      <c r="AU8" t="s">
        <v>608</v>
      </c>
      <c r="AV8" t="s">
        <v>609</v>
      </c>
      <c r="AW8" t="s">
        <v>610</v>
      </c>
      <c r="AX8" t="s">
        <v>611</v>
      </c>
      <c r="AY8" t="s">
        <v>612</v>
      </c>
      <c r="AZ8" t="s">
        <v>613</v>
      </c>
      <c r="BA8" t="s">
        <v>614</v>
      </c>
      <c r="BB8" t="s">
        <v>615</v>
      </c>
      <c r="BC8" t="s">
        <v>558</v>
      </c>
      <c r="BD8" t="s">
        <v>616</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617</v>
      </c>
      <c r="Y9" t="s">
        <v>92</v>
      </c>
      <c r="AC9" s="323" t="s">
        <v>318</v>
      </c>
      <c r="AD9" s="169" t="s">
        <v>167</v>
      </c>
      <c r="AE9" s="335">
        <v>0.26774999999999999</v>
      </c>
      <c r="AF9" s="192" t="s">
        <v>168</v>
      </c>
      <c r="AG9" t="s">
        <v>618</v>
      </c>
      <c r="AH9" t="s">
        <v>619</v>
      </c>
      <c r="AI9" t="s">
        <v>620</v>
      </c>
      <c r="AS9" t="s">
        <v>621</v>
      </c>
      <c r="AT9" t="s">
        <v>622</v>
      </c>
      <c r="AU9" t="s">
        <v>623</v>
      </c>
      <c r="AV9" t="s">
        <v>624</v>
      </c>
      <c r="AW9" t="s">
        <v>625</v>
      </c>
      <c r="AX9" t="s">
        <v>626</v>
      </c>
      <c r="AY9" t="s">
        <v>627</v>
      </c>
      <c r="AZ9" t="s">
        <v>628</v>
      </c>
      <c r="BA9" t="s">
        <v>629</v>
      </c>
      <c r="BB9" t="s">
        <v>630</v>
      </c>
      <c r="BC9" t="s">
        <v>581</v>
      </c>
      <c r="BD9" t="s">
        <v>631</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632</v>
      </c>
      <c r="Y10" t="s">
        <v>633</v>
      </c>
      <c r="AC10" s="337" t="s">
        <v>634</v>
      </c>
      <c r="AD10" s="338" t="s">
        <v>587</v>
      </c>
      <c r="AE10" s="336">
        <v>3249.99</v>
      </c>
      <c r="AF10" s="192" t="s">
        <v>568</v>
      </c>
      <c r="AG10" t="s">
        <v>635</v>
      </c>
      <c r="AH10" t="s">
        <v>636</v>
      </c>
      <c r="AI10" t="s">
        <v>637</v>
      </c>
      <c r="AS10" t="s">
        <v>638</v>
      </c>
      <c r="AT10" t="s">
        <v>639</v>
      </c>
      <c r="AU10" t="s">
        <v>640</v>
      </c>
      <c r="AV10" t="s">
        <v>641</v>
      </c>
      <c r="AW10" t="s">
        <v>642</v>
      </c>
      <c r="AX10" t="s">
        <v>643</v>
      </c>
      <c r="AZ10" t="s">
        <v>644</v>
      </c>
      <c r="BA10" t="s">
        <v>645</v>
      </c>
      <c r="BB10" t="s">
        <v>22</v>
      </c>
      <c r="BC10" t="s">
        <v>646</v>
      </c>
      <c r="BD10" t="s">
        <v>647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648</v>
      </c>
      <c r="Y11" t="s">
        <v>128</v>
      </c>
      <c r="AC11" s="337" t="s">
        <v>649</v>
      </c>
      <c r="AD11" s="338" t="s">
        <v>564</v>
      </c>
      <c r="AE11" s="335">
        <v>2.7753999999999999</v>
      </c>
      <c r="AF11" s="192" t="s">
        <v>565</v>
      </c>
      <c r="AG11" t="s">
        <v>650</v>
      </c>
      <c r="AH11" t="s">
        <v>651</v>
      </c>
      <c r="AI11" t="s">
        <v>652</v>
      </c>
      <c r="AS11" t="s">
        <v>653</v>
      </c>
      <c r="AT11" t="s">
        <v>654</v>
      </c>
      <c r="AU11" t="s">
        <v>655</v>
      </c>
      <c r="AV11" t="s">
        <v>656</v>
      </c>
      <c r="AW11" t="s">
        <v>657</v>
      </c>
      <c r="AX11" t="s">
        <v>658</v>
      </c>
      <c r="AZ11" t="s">
        <v>659</v>
      </c>
      <c r="BA11" t="s">
        <v>660</v>
      </c>
      <c r="BB11" t="s">
        <v>661</v>
      </c>
      <c r="BC11" t="s">
        <v>662</v>
      </c>
      <c r="BD11" t="s">
        <v>663</v>
      </c>
    </row>
    <row r="12" spans="1:56" x14ac:dyDescent="0.25">
      <c r="C12">
        <v>2014</v>
      </c>
      <c r="D12">
        <f t="shared" ref="D12:I12" si="8">E11</f>
        <v>2015</v>
      </c>
      <c r="E12">
        <f t="shared" si="8"/>
        <v>2016</v>
      </c>
      <c r="F12">
        <f t="shared" si="8"/>
        <v>2017</v>
      </c>
      <c r="G12">
        <f t="shared" si="8"/>
        <v>2018</v>
      </c>
      <c r="H12">
        <f t="shared" si="8"/>
        <v>2019</v>
      </c>
      <c r="I12">
        <f t="shared" si="8"/>
        <v>2020</v>
      </c>
      <c r="V12" t="s">
        <v>664</v>
      </c>
      <c r="AC12" s="337" t="s">
        <v>665</v>
      </c>
      <c r="AD12" s="338" t="s">
        <v>167</v>
      </c>
      <c r="AE12" s="335">
        <v>0.25835999999999998</v>
      </c>
      <c r="AF12" s="192" t="s">
        <v>168</v>
      </c>
      <c r="AG12" t="s">
        <v>666</v>
      </c>
      <c r="AH12" t="s">
        <v>190</v>
      </c>
      <c r="AS12" t="s">
        <v>667</v>
      </c>
      <c r="AT12" t="s">
        <v>668</v>
      </c>
      <c r="AU12" t="s">
        <v>669</v>
      </c>
      <c r="AV12" t="s">
        <v>670</v>
      </c>
      <c r="AW12" t="s">
        <v>671</v>
      </c>
      <c r="AX12" t="s">
        <v>672</v>
      </c>
      <c r="AZ12" t="s">
        <v>673</v>
      </c>
      <c r="BA12" t="s">
        <v>674</v>
      </c>
      <c r="BB12" t="s">
        <v>675</v>
      </c>
      <c r="BC12" t="s">
        <v>581</v>
      </c>
      <c r="BD12" t="s">
        <v>676</v>
      </c>
    </row>
    <row r="13" spans="1:56" x14ac:dyDescent="0.25">
      <c r="C13">
        <v>2015</v>
      </c>
      <c r="D13">
        <f>E12</f>
        <v>2016</v>
      </c>
      <c r="E13">
        <f>F12</f>
        <v>2017</v>
      </c>
      <c r="F13">
        <f>G12</f>
        <v>2018</v>
      </c>
      <c r="G13">
        <f>H12</f>
        <v>2019</v>
      </c>
      <c r="H13">
        <f>I12</f>
        <v>2020</v>
      </c>
      <c r="V13" t="s">
        <v>677</v>
      </c>
      <c r="AC13" s="337" t="s">
        <v>678</v>
      </c>
      <c r="AD13" s="338" t="s">
        <v>587</v>
      </c>
      <c r="AE13" s="336">
        <v>3159.5</v>
      </c>
      <c r="AF13" s="192" t="s">
        <v>568</v>
      </c>
      <c r="AG13" t="s">
        <v>679</v>
      </c>
      <c r="AH13" t="s">
        <v>680</v>
      </c>
      <c r="AS13" t="s">
        <v>681</v>
      </c>
      <c r="AT13" t="s">
        <v>388</v>
      </c>
      <c r="AU13" t="s">
        <v>682</v>
      </c>
      <c r="AV13" t="s">
        <v>683</v>
      </c>
      <c r="AW13" t="s">
        <v>684</v>
      </c>
      <c r="AX13" t="s">
        <v>685</v>
      </c>
      <c r="AZ13" t="s">
        <v>686</v>
      </c>
      <c r="BA13" t="s">
        <v>687</v>
      </c>
      <c r="BD13" t="s">
        <v>688</v>
      </c>
    </row>
    <row r="14" spans="1:56" x14ac:dyDescent="0.25">
      <c r="C14">
        <v>2016</v>
      </c>
      <c r="D14">
        <f>E13</f>
        <v>2017</v>
      </c>
      <c r="E14">
        <f>F13</f>
        <v>2018</v>
      </c>
      <c r="F14">
        <f>G13</f>
        <v>2019</v>
      </c>
      <c r="G14">
        <f>H13</f>
        <v>2020</v>
      </c>
      <c r="V14" t="s">
        <v>23</v>
      </c>
      <c r="AC14" s="337" t="s">
        <v>689</v>
      </c>
      <c r="AD14" s="338" t="s">
        <v>564</v>
      </c>
      <c r="AE14" s="335">
        <v>3.1220400000000001</v>
      </c>
      <c r="AF14" s="192" t="s">
        <v>565</v>
      </c>
      <c r="AG14" t="s">
        <v>561</v>
      </c>
      <c r="AH14" t="s">
        <v>265</v>
      </c>
      <c r="AS14" t="s">
        <v>690</v>
      </c>
      <c r="AT14" t="s">
        <v>691</v>
      </c>
      <c r="AU14" t="s">
        <v>692</v>
      </c>
      <c r="AV14" t="s">
        <v>693</v>
      </c>
      <c r="AW14" t="s">
        <v>694</v>
      </c>
      <c r="AX14" t="s">
        <v>695</v>
      </c>
      <c r="AZ14" t="s">
        <v>696</v>
      </c>
      <c r="BA14" t="s">
        <v>697</v>
      </c>
      <c r="BD14" t="s">
        <v>698</v>
      </c>
    </row>
    <row r="15" spans="1:56" x14ac:dyDescent="0.25">
      <c r="C15">
        <v>2017</v>
      </c>
      <c r="D15">
        <f>E14</f>
        <v>2018</v>
      </c>
      <c r="E15">
        <f>F14</f>
        <v>2019</v>
      </c>
      <c r="F15">
        <f>G14</f>
        <v>2020</v>
      </c>
      <c r="AC15" s="337" t="s">
        <v>699</v>
      </c>
      <c r="AD15" s="338" t="s">
        <v>167</v>
      </c>
      <c r="AE15" s="335">
        <v>0.26261000000000001</v>
      </c>
      <c r="AF15" s="192" t="s">
        <v>168</v>
      </c>
      <c r="AG15" t="s">
        <v>700</v>
      </c>
      <c r="AH15" t="s">
        <v>514</v>
      </c>
      <c r="AS15" t="s">
        <v>701</v>
      </c>
      <c r="AT15" t="s">
        <v>702</v>
      </c>
      <c r="AU15" t="s">
        <v>703</v>
      </c>
      <c r="AV15" t="s">
        <v>704</v>
      </c>
      <c r="AW15" t="s">
        <v>705</v>
      </c>
      <c r="AX15" t="s">
        <v>706</v>
      </c>
      <c r="AZ15" t="s">
        <v>707</v>
      </c>
      <c r="BA15" t="s">
        <v>708</v>
      </c>
      <c r="BD15" t="s">
        <v>34</v>
      </c>
    </row>
    <row r="16" spans="1:56" x14ac:dyDescent="0.25">
      <c r="C16">
        <v>2018</v>
      </c>
      <c r="D16">
        <f>E15</f>
        <v>2019</v>
      </c>
      <c r="E16">
        <f>F15</f>
        <v>2020</v>
      </c>
      <c r="AC16" s="323" t="s">
        <v>709</v>
      </c>
      <c r="AD16" s="169" t="s">
        <v>564</v>
      </c>
      <c r="AE16" s="335">
        <v>2.5403899999999999</v>
      </c>
      <c r="AF16" s="192" t="s">
        <v>565</v>
      </c>
      <c r="AG16" t="s">
        <v>710</v>
      </c>
      <c r="AH16" t="s">
        <v>711</v>
      </c>
      <c r="AS16" t="s">
        <v>712</v>
      </c>
      <c r="AT16" t="s">
        <v>713</v>
      </c>
      <c r="AU16" t="s">
        <v>714</v>
      </c>
      <c r="AV16" t="s">
        <v>715</v>
      </c>
      <c r="AW16" t="s">
        <v>716</v>
      </c>
      <c r="AX16" t="s">
        <v>717</v>
      </c>
      <c r="AZ16" t="s">
        <v>718</v>
      </c>
      <c r="BA16" t="s">
        <v>719</v>
      </c>
      <c r="BD16" t="s">
        <v>720</v>
      </c>
    </row>
    <row r="17" spans="3:56" x14ac:dyDescent="0.25">
      <c r="C17">
        <v>2019</v>
      </c>
      <c r="D17">
        <f>E16</f>
        <v>2020</v>
      </c>
      <c r="AC17" s="323" t="s">
        <v>721</v>
      </c>
      <c r="AD17" s="169" t="s">
        <v>167</v>
      </c>
      <c r="AE17" s="335">
        <v>0.24665999999999999</v>
      </c>
      <c r="AF17" s="192" t="s">
        <v>168</v>
      </c>
      <c r="AG17" t="s">
        <v>96</v>
      </c>
      <c r="AH17" t="s">
        <v>23</v>
      </c>
      <c r="AT17" t="s">
        <v>722</v>
      </c>
      <c r="AU17" t="s">
        <v>723</v>
      </c>
      <c r="AV17" t="s">
        <v>724</v>
      </c>
      <c r="AW17" t="s">
        <v>725</v>
      </c>
      <c r="AX17" t="s">
        <v>726</v>
      </c>
      <c r="AZ17" t="s">
        <v>727</v>
      </c>
      <c r="BA17" t="s">
        <v>728</v>
      </c>
      <c r="BD17" t="s">
        <v>729</v>
      </c>
    </row>
    <row r="18" spans="3:56" x14ac:dyDescent="0.25">
      <c r="C18">
        <v>2020</v>
      </c>
      <c r="AC18" s="323" t="s">
        <v>730</v>
      </c>
      <c r="AD18" s="169" t="s">
        <v>167</v>
      </c>
      <c r="AE18" s="335">
        <v>0.32040000000000002</v>
      </c>
      <c r="AF18" s="192" t="s">
        <v>168</v>
      </c>
      <c r="AT18" t="s">
        <v>731</v>
      </c>
      <c r="AU18" t="s">
        <v>732</v>
      </c>
      <c r="AV18" t="s">
        <v>733</v>
      </c>
      <c r="AW18" t="s">
        <v>734</v>
      </c>
      <c r="AX18" t="s">
        <v>735</v>
      </c>
      <c r="AZ18" t="s">
        <v>736</v>
      </c>
      <c r="BD18" t="s">
        <v>737</v>
      </c>
    </row>
    <row r="19" spans="3:56" x14ac:dyDescent="0.25">
      <c r="C19" t="s">
        <v>738</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739</v>
      </c>
      <c r="AC19" s="323" t="s">
        <v>740</v>
      </c>
      <c r="AD19" s="169" t="s">
        <v>587</v>
      </c>
      <c r="AE19" s="336">
        <v>2380.0100000000002</v>
      </c>
      <c r="AF19" s="192" t="s">
        <v>568</v>
      </c>
      <c r="AT19" t="s">
        <v>741</v>
      </c>
      <c r="AU19" t="s">
        <v>742</v>
      </c>
      <c r="AV19" t="s">
        <v>743</v>
      </c>
      <c r="AW19" t="s">
        <v>744</v>
      </c>
      <c r="BD19" t="s">
        <v>745</v>
      </c>
    </row>
    <row r="20" spans="3:56" x14ac:dyDescent="0.25">
      <c r="C20" t="s">
        <v>746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739</v>
      </c>
      <c r="AC20" s="339" t="s">
        <v>747</v>
      </c>
      <c r="AD20" s="169" t="s">
        <v>564</v>
      </c>
      <c r="AE20" s="335">
        <v>2.2908200000000001</v>
      </c>
      <c r="AF20" s="192" t="s">
        <v>565</v>
      </c>
      <c r="AT20" t="s">
        <v>748</v>
      </c>
      <c r="AV20" t="s">
        <v>749</v>
      </c>
      <c r="AW20" t="s">
        <v>750</v>
      </c>
      <c r="BD20" t="s">
        <v>751</v>
      </c>
    </row>
    <row r="21" spans="3:56" x14ac:dyDescent="0.25">
      <c r="C21" t="s">
        <v>752</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39" t="s">
        <v>753</v>
      </c>
      <c r="AD21" s="169" t="s">
        <v>167</v>
      </c>
      <c r="AE21" s="335">
        <v>0.24514</v>
      </c>
      <c r="AF21" s="192" t="s">
        <v>168</v>
      </c>
      <c r="AT21" t="s">
        <v>754</v>
      </c>
      <c r="AV21" t="s">
        <v>755</v>
      </c>
      <c r="AW21" t="s">
        <v>756</v>
      </c>
      <c r="BD21" t="s">
        <v>757</v>
      </c>
    </row>
    <row r="22" spans="3:56" x14ac:dyDescent="0.25">
      <c r="C22" t="s">
        <v>758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39" t="s">
        <v>759</v>
      </c>
      <c r="AD22" s="169" t="s">
        <v>564</v>
      </c>
      <c r="AE22" s="335">
        <v>2.5430999999999999</v>
      </c>
      <c r="AF22" s="192" t="s">
        <v>565</v>
      </c>
      <c r="AT22" t="s">
        <v>760</v>
      </c>
      <c r="AW22" t="s">
        <v>761</v>
      </c>
      <c r="BD22" t="s">
        <v>762</v>
      </c>
    </row>
    <row r="23" spans="3:56" x14ac:dyDescent="0.25">
      <c r="C23" t="s">
        <v>763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39" t="s">
        <v>764</v>
      </c>
      <c r="AD23" s="169" t="s">
        <v>167</v>
      </c>
      <c r="AE23" s="335">
        <v>0.24782000000000001</v>
      </c>
      <c r="AF23" s="192" t="s">
        <v>168</v>
      </c>
      <c r="AT23" t="s">
        <v>765</v>
      </c>
      <c r="AW23" t="s">
        <v>766</v>
      </c>
      <c r="BD23" t="s">
        <v>767</v>
      </c>
    </row>
    <row r="24" spans="3:56" x14ac:dyDescent="0.25">
      <c r="C24" t="s">
        <v>768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2" t="s">
        <v>202</v>
      </c>
      <c r="AD24" s="169" t="s">
        <v>769</v>
      </c>
      <c r="AE24" s="340">
        <v>0.34399999999999997</v>
      </c>
      <c r="AF24" s="192" t="s">
        <v>770</v>
      </c>
      <c r="AT24" t="s">
        <v>771</v>
      </c>
      <c r="AW24" t="s">
        <v>772</v>
      </c>
    </row>
    <row r="25" spans="3:56" x14ac:dyDescent="0.25">
      <c r="C25" t="s">
        <v>773</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2" t="s">
        <v>205</v>
      </c>
      <c r="AD25" s="169" t="s">
        <v>769</v>
      </c>
      <c r="AE25" s="341">
        <v>0.70799999999999996</v>
      </c>
      <c r="AF25" s="325" t="s">
        <v>770</v>
      </c>
      <c r="AT25" t="s">
        <v>774</v>
      </c>
    </row>
    <row r="26" spans="3:56" x14ac:dyDescent="0.25">
      <c r="C26" t="s">
        <v>127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2" t="s">
        <v>163</v>
      </c>
      <c r="AD26" s="169" t="s">
        <v>564</v>
      </c>
      <c r="AE26" s="335">
        <v>2.54603</v>
      </c>
      <c r="AF26" s="192" t="s">
        <v>565</v>
      </c>
    </row>
    <row r="27" spans="3:56" x14ac:dyDescent="0.25">
      <c r="C27" t="s">
        <v>775</v>
      </c>
      <c r="D27" t="str">
        <f t="shared" ref="D27:I27" si="16">E26</f>
        <v>2014/15</v>
      </c>
      <c r="E27" t="str">
        <f t="shared" si="16"/>
        <v>2015/16</v>
      </c>
      <c r="F27" t="str">
        <f t="shared" si="16"/>
        <v>2016/17</v>
      </c>
      <c r="G27" t="str">
        <f t="shared" si="16"/>
        <v>2017/18</v>
      </c>
      <c r="H27" t="str">
        <f t="shared" si="16"/>
        <v>2018/19</v>
      </c>
      <c r="I27" t="str">
        <f t="shared" si="16"/>
        <v>2019/20</v>
      </c>
      <c r="AC27" s="192" t="s">
        <v>776</v>
      </c>
      <c r="AD27" s="169" t="s">
        <v>564</v>
      </c>
      <c r="AE27" s="335">
        <v>2.6878700000000002</v>
      </c>
      <c r="AF27" s="192" t="s">
        <v>565</v>
      </c>
    </row>
    <row r="28" spans="3:56" x14ac:dyDescent="0.25">
      <c r="C28" t="s">
        <v>777</v>
      </c>
      <c r="D28" t="str">
        <f>E27</f>
        <v>2015/16</v>
      </c>
      <c r="E28" t="str">
        <f>F27</f>
        <v>2016/17</v>
      </c>
      <c r="F28" t="str">
        <f>G27</f>
        <v>2017/18</v>
      </c>
      <c r="G28" t="str">
        <f>H27</f>
        <v>2018/19</v>
      </c>
      <c r="H28" t="str">
        <f>I27</f>
        <v>2019/20</v>
      </c>
      <c r="AC28" s="192" t="s">
        <v>199</v>
      </c>
      <c r="AD28" s="169" t="s">
        <v>564</v>
      </c>
      <c r="AE28" s="335">
        <v>2.1680199999999998</v>
      </c>
      <c r="AF28" s="192" t="s">
        <v>565</v>
      </c>
    </row>
    <row r="29" spans="3:56" x14ac:dyDescent="0.25">
      <c r="C29" t="s">
        <v>778</v>
      </c>
      <c r="D29" t="str">
        <f>E28</f>
        <v>2016/17</v>
      </c>
      <c r="E29" t="str">
        <f>F28</f>
        <v>2017/18</v>
      </c>
      <c r="F29" t="str">
        <f>G28</f>
        <v>2018/19</v>
      </c>
      <c r="G29" t="str">
        <f>H28</f>
        <v>2019/20</v>
      </c>
      <c r="AC29" s="191" t="s">
        <v>779</v>
      </c>
      <c r="AD29" s="169" t="s">
        <v>567</v>
      </c>
      <c r="AE29" s="342">
        <v>1430</v>
      </c>
      <c r="AF29" s="192" t="s">
        <v>780</v>
      </c>
    </row>
    <row r="30" spans="3:56" ht="18" x14ac:dyDescent="0.35">
      <c r="C30" t="s">
        <v>781</v>
      </c>
      <c r="D30" t="str">
        <f>E29</f>
        <v>2017/18</v>
      </c>
      <c r="E30" t="str">
        <f>F29</f>
        <v>2018/19</v>
      </c>
      <c r="F30" t="str">
        <f>G29</f>
        <v>2019/20</v>
      </c>
      <c r="AC30" s="191" t="s">
        <v>222</v>
      </c>
      <c r="AD30" s="169" t="s">
        <v>567</v>
      </c>
      <c r="AE30" s="343">
        <v>2088</v>
      </c>
      <c r="AF30" s="326" t="s">
        <v>782</v>
      </c>
    </row>
    <row r="31" spans="3:56" ht="18" x14ac:dyDescent="0.35">
      <c r="C31" t="s">
        <v>783</v>
      </c>
      <c r="D31" t="str">
        <f>E30</f>
        <v>2018/19</v>
      </c>
      <c r="E31" t="str">
        <f>F30</f>
        <v>2019/20</v>
      </c>
      <c r="AC31" s="191" t="s">
        <v>784</v>
      </c>
      <c r="AD31" s="169" t="s">
        <v>567</v>
      </c>
      <c r="AE31" s="342">
        <v>1774</v>
      </c>
      <c r="AF31" s="326" t="s">
        <v>782</v>
      </c>
    </row>
    <row r="32" spans="3:56" x14ac:dyDescent="0.25">
      <c r="C32" t="s">
        <v>264</v>
      </c>
      <c r="D32" t="str">
        <f>E31</f>
        <v>2019/20</v>
      </c>
      <c r="AC32" s="344" t="s">
        <v>785</v>
      </c>
      <c r="AD32" s="169" t="s">
        <v>567</v>
      </c>
      <c r="AE32" s="342">
        <v>3922</v>
      </c>
      <c r="AF32" s="192" t="s">
        <v>780</v>
      </c>
    </row>
    <row r="33" spans="3:32" x14ac:dyDescent="0.25">
      <c r="C33" t="s">
        <v>304</v>
      </c>
      <c r="AC33" s="323" t="s">
        <v>316</v>
      </c>
      <c r="AD33" s="169" t="s">
        <v>167</v>
      </c>
      <c r="AE33" s="345">
        <v>1.545E-2</v>
      </c>
      <c r="AF33" s="192" t="s">
        <v>168</v>
      </c>
    </row>
    <row r="34" spans="3:32" x14ac:dyDescent="0.25">
      <c r="AC34" s="323" t="s">
        <v>786</v>
      </c>
      <c r="AD34" s="169" t="s">
        <v>587</v>
      </c>
      <c r="AE34" s="345">
        <v>58.352719999999998</v>
      </c>
      <c r="AF34" s="192" t="s">
        <v>787</v>
      </c>
    </row>
    <row r="35" spans="3:32" x14ac:dyDescent="0.25">
      <c r="AC35" s="323" t="s">
        <v>788</v>
      </c>
      <c r="AD35" s="169" t="s">
        <v>587</v>
      </c>
      <c r="AE35" s="345">
        <v>72.297309999999996</v>
      </c>
      <c r="AF35" s="192" t="s">
        <v>787</v>
      </c>
    </row>
    <row r="36" spans="3:32" x14ac:dyDescent="0.25">
      <c r="AC36" s="323" t="s">
        <v>789</v>
      </c>
      <c r="AD36" s="169" t="s">
        <v>167</v>
      </c>
      <c r="AE36" s="345">
        <v>1.545E-2</v>
      </c>
      <c r="AF36" s="192" t="s">
        <v>168</v>
      </c>
    </row>
    <row r="37" spans="3:32" x14ac:dyDescent="0.25">
      <c r="AC37" s="323" t="s">
        <v>790</v>
      </c>
      <c r="AD37" s="169" t="s">
        <v>167</v>
      </c>
      <c r="AE37" s="345">
        <v>2.1000000000000001E-4</v>
      </c>
      <c r="AF37" s="192" t="s">
        <v>168</v>
      </c>
    </row>
    <row r="38" spans="3:32" x14ac:dyDescent="0.25">
      <c r="AC38" s="323" t="s">
        <v>791</v>
      </c>
      <c r="AD38" s="169" t="s">
        <v>587</v>
      </c>
      <c r="AE38" s="345">
        <v>1.1911499999999999</v>
      </c>
      <c r="AF38" s="192" t="s">
        <v>787</v>
      </c>
    </row>
    <row r="39" spans="3:32" x14ac:dyDescent="0.25">
      <c r="AC39" s="323" t="s">
        <v>792</v>
      </c>
      <c r="AD39" s="169" t="s">
        <v>587</v>
      </c>
      <c r="AE39" s="345">
        <v>0.68691000000000002</v>
      </c>
      <c r="AF39" s="192" t="s">
        <v>787</v>
      </c>
    </row>
    <row r="40" spans="3:32" x14ac:dyDescent="0.25">
      <c r="AC40" s="323" t="s">
        <v>793</v>
      </c>
      <c r="AD40" s="169" t="s">
        <v>167</v>
      </c>
      <c r="AE40" s="345">
        <v>2.0000000000000001E-4</v>
      </c>
      <c r="AF40" s="192" t="s">
        <v>168</v>
      </c>
    </row>
    <row r="41" spans="3:32" x14ac:dyDescent="0.25">
      <c r="AC41" s="323" t="s">
        <v>794</v>
      </c>
      <c r="AD41" s="169" t="s">
        <v>167</v>
      </c>
      <c r="AE41" s="335">
        <v>0.21448</v>
      </c>
      <c r="AF41" s="192" t="s">
        <v>168</v>
      </c>
    </row>
    <row r="42" spans="3:32" x14ac:dyDescent="0.25">
      <c r="AC42" s="323" t="s">
        <v>795</v>
      </c>
      <c r="AD42" s="169" t="s">
        <v>564</v>
      </c>
      <c r="AE42" s="335">
        <v>1.5553699999999999</v>
      </c>
      <c r="AF42" s="325" t="s">
        <v>565</v>
      </c>
    </row>
    <row r="43" spans="3:32" x14ac:dyDescent="0.25">
      <c r="AC43" s="192" t="s">
        <v>796</v>
      </c>
      <c r="AD43" s="169" t="s">
        <v>167</v>
      </c>
      <c r="AE43" s="346">
        <v>0.17261000000000001</v>
      </c>
      <c r="AF43" s="325" t="s">
        <v>168</v>
      </c>
    </row>
    <row r="44" spans="3:32" x14ac:dyDescent="0.25">
      <c r="AC44" s="192" t="s">
        <v>797</v>
      </c>
      <c r="AD44" s="169" t="s">
        <v>167</v>
      </c>
      <c r="AE44" s="347">
        <v>0</v>
      </c>
      <c r="AF44" s="192" t="s">
        <v>168</v>
      </c>
    </row>
    <row r="45" spans="3:32" x14ac:dyDescent="0.25">
      <c r="AC45" s="192" t="s">
        <v>166</v>
      </c>
      <c r="AD45" s="169" t="s">
        <v>167</v>
      </c>
      <c r="AE45" s="347">
        <v>0</v>
      </c>
      <c r="AF45" s="192" t="s">
        <v>499</v>
      </c>
    </row>
    <row r="46" spans="3:32" x14ac:dyDescent="0.25">
      <c r="AC46" s="192" t="s">
        <v>798</v>
      </c>
      <c r="AD46" s="169" t="s">
        <v>587</v>
      </c>
      <c r="AE46" s="348">
        <v>21.317</v>
      </c>
      <c r="AF46" s="192" t="s">
        <v>787</v>
      </c>
    </row>
    <row r="47" spans="3:32" x14ac:dyDescent="0.25">
      <c r="AC47" s="192" t="s">
        <v>206</v>
      </c>
      <c r="AD47" s="169" t="s">
        <v>587</v>
      </c>
      <c r="AE47" s="349">
        <v>437.37200000000001</v>
      </c>
      <c r="AF47" s="192" t="s">
        <v>568</v>
      </c>
    </row>
    <row r="48" spans="3:32" x14ac:dyDescent="0.25">
      <c r="AC48" s="192" t="s">
        <v>799</v>
      </c>
      <c r="AD48" s="169" t="s">
        <v>587</v>
      </c>
      <c r="AE48" s="349">
        <v>458.17599999999999</v>
      </c>
      <c r="AF48" s="192" t="s">
        <v>568</v>
      </c>
    </row>
    <row r="49" spans="29:32" x14ac:dyDescent="0.25">
      <c r="AC49" s="192" t="s">
        <v>800</v>
      </c>
      <c r="AD49" s="169" t="s">
        <v>587</v>
      </c>
      <c r="AE49" s="348">
        <v>10.204000000000001</v>
      </c>
      <c r="AF49" s="192" t="s">
        <v>568</v>
      </c>
    </row>
    <row r="50" spans="29:32" x14ac:dyDescent="0.25">
      <c r="AC50" s="192" t="s">
        <v>801</v>
      </c>
      <c r="AD50" s="169" t="s">
        <v>587</v>
      </c>
      <c r="AE50" s="348">
        <v>21.317</v>
      </c>
      <c r="AF50" s="192" t="s">
        <v>568</v>
      </c>
    </row>
    <row r="51" spans="29:32" x14ac:dyDescent="0.25">
      <c r="AC51" s="192" t="s">
        <v>212</v>
      </c>
      <c r="AD51" s="169" t="s">
        <v>587</v>
      </c>
      <c r="AE51" s="349">
        <v>10.204000000000001</v>
      </c>
      <c r="AF51" s="192" t="s">
        <v>568</v>
      </c>
    </row>
    <row r="52" spans="29:32" x14ac:dyDescent="0.25">
      <c r="AC52" s="192" t="s">
        <v>215</v>
      </c>
      <c r="AD52" s="169" t="s">
        <v>587</v>
      </c>
      <c r="AE52" s="348">
        <v>10.204000000000001</v>
      </c>
      <c r="AF52" s="192" t="s">
        <v>568</v>
      </c>
    </row>
    <row r="53" spans="29:32" x14ac:dyDescent="0.25">
      <c r="AC53" s="192" t="s">
        <v>802</v>
      </c>
      <c r="AD53" s="169" t="s">
        <v>587</v>
      </c>
      <c r="AE53" s="348">
        <v>21.317</v>
      </c>
      <c r="AF53" s="192" t="s">
        <v>568</v>
      </c>
    </row>
    <row r="54" spans="29:32" x14ac:dyDescent="0.25">
      <c r="AC54" s="192" t="s">
        <v>803</v>
      </c>
      <c r="AD54" s="169" t="s">
        <v>587</v>
      </c>
      <c r="AE54" s="348">
        <v>21.317</v>
      </c>
      <c r="AF54" s="192" t="s">
        <v>568</v>
      </c>
    </row>
    <row r="55" spans="29:32" x14ac:dyDescent="0.25">
      <c r="AC55" s="192" t="s">
        <v>804</v>
      </c>
      <c r="AD55" s="169" t="s">
        <v>587</v>
      </c>
      <c r="AE55" s="349">
        <v>21.317</v>
      </c>
      <c r="AF55" s="192" t="s">
        <v>568</v>
      </c>
    </row>
    <row r="56" spans="29:32" x14ac:dyDescent="0.25">
      <c r="AC56" s="192" t="s">
        <v>805</v>
      </c>
      <c r="AD56" s="169" t="s">
        <v>587</v>
      </c>
      <c r="AE56" s="348">
        <v>21.317</v>
      </c>
      <c r="AF56" s="192" t="s">
        <v>568</v>
      </c>
    </row>
    <row r="57" spans="29:32" x14ac:dyDescent="0.25">
      <c r="AC57" s="192" t="s">
        <v>806</v>
      </c>
      <c r="AD57" s="169" t="s">
        <v>587</v>
      </c>
      <c r="AE57" s="348">
        <v>21.317</v>
      </c>
      <c r="AF57" s="192" t="s">
        <v>568</v>
      </c>
    </row>
    <row r="58" spans="29:32" x14ac:dyDescent="0.25">
      <c r="AC58" s="192" t="s">
        <v>217</v>
      </c>
      <c r="AD58" s="169" t="s">
        <v>587</v>
      </c>
      <c r="AE58" s="348">
        <v>21.317</v>
      </c>
      <c r="AF58" s="192" t="s">
        <v>568</v>
      </c>
    </row>
    <row r="59" spans="29:32" x14ac:dyDescent="0.25">
      <c r="AC59" s="192" t="s">
        <v>220</v>
      </c>
      <c r="AD59" s="169" t="s">
        <v>587</v>
      </c>
      <c r="AE59" s="348">
        <v>1.0089999999999999</v>
      </c>
      <c r="AF59" s="192" t="s">
        <v>568</v>
      </c>
    </row>
    <row r="60" spans="29:32" x14ac:dyDescent="0.25">
      <c r="AC60" s="192" t="s">
        <v>209</v>
      </c>
      <c r="AD60" s="169" t="s">
        <v>587</v>
      </c>
      <c r="AE60" s="350">
        <v>21.317</v>
      </c>
      <c r="AF60" s="192" t="s">
        <v>787</v>
      </c>
    </row>
    <row r="61" spans="29:32" x14ac:dyDescent="0.25">
      <c r="AC61" s="192" t="s">
        <v>807</v>
      </c>
      <c r="AD61" s="169" t="s">
        <v>587</v>
      </c>
      <c r="AE61" s="351">
        <v>853.57</v>
      </c>
      <c r="AF61" s="192" t="s">
        <v>787</v>
      </c>
    </row>
    <row r="62" spans="29:32" x14ac:dyDescent="0.25">
      <c r="AC62" s="192" t="s">
        <v>808</v>
      </c>
      <c r="AD62" s="169" t="s">
        <v>587</v>
      </c>
      <c r="AE62" s="349">
        <v>21.317</v>
      </c>
      <c r="AF62" s="192" t="s">
        <v>787</v>
      </c>
    </row>
    <row r="63" spans="29:32" x14ac:dyDescent="0.25">
      <c r="AC63" s="192" t="s">
        <v>809</v>
      </c>
      <c r="AD63" s="169" t="s">
        <v>587</v>
      </c>
      <c r="AE63" s="349">
        <v>21.317</v>
      </c>
      <c r="AF63" s="192" t="s">
        <v>787</v>
      </c>
    </row>
    <row r="64" spans="29:32" x14ac:dyDescent="0.25">
      <c r="AC64" s="192" t="s">
        <v>810</v>
      </c>
      <c r="AD64" s="169" t="s">
        <v>587</v>
      </c>
      <c r="AE64" s="349">
        <v>444.976</v>
      </c>
      <c r="AF64" s="192" t="s">
        <v>787</v>
      </c>
    </row>
    <row r="65" spans="29:32" x14ac:dyDescent="0.25">
      <c r="AC65" s="192" t="s">
        <v>811</v>
      </c>
      <c r="AD65" s="169" t="s">
        <v>587</v>
      </c>
      <c r="AE65" s="352"/>
      <c r="AF65" s="192" t="s">
        <v>812</v>
      </c>
    </row>
    <row r="66" spans="29:32" x14ac:dyDescent="0.25">
      <c r="AC66" s="192" t="s">
        <v>813</v>
      </c>
      <c r="AD66" s="169" t="s">
        <v>587</v>
      </c>
      <c r="AE66" s="352"/>
      <c r="AF66" s="192" t="s">
        <v>814</v>
      </c>
    </row>
    <row r="67" spans="29:32" x14ac:dyDescent="0.25">
      <c r="AC67" s="192" t="s">
        <v>815</v>
      </c>
      <c r="AD67" s="169" t="s">
        <v>587</v>
      </c>
      <c r="AE67" s="352"/>
      <c r="AF67" s="192" t="s">
        <v>814</v>
      </c>
    </row>
    <row r="68" spans="29:32" x14ac:dyDescent="0.25">
      <c r="AC68" s="192" t="s">
        <v>816</v>
      </c>
      <c r="AD68" s="169" t="s">
        <v>587</v>
      </c>
      <c r="AE68" s="352"/>
      <c r="AF68" s="192" t="s">
        <v>812</v>
      </c>
    </row>
    <row r="69" spans="29:32" x14ac:dyDescent="0.25">
      <c r="AC69" s="192" t="s">
        <v>171</v>
      </c>
      <c r="AD69" s="169" t="s">
        <v>190</v>
      </c>
      <c r="AE69" s="340">
        <v>0.24429999999999999</v>
      </c>
      <c r="AF69" s="192" t="s">
        <v>191</v>
      </c>
    </row>
    <row r="70" spans="29:32" x14ac:dyDescent="0.25">
      <c r="AC70" s="192" t="s">
        <v>817</v>
      </c>
      <c r="AD70" s="169" t="s">
        <v>190</v>
      </c>
      <c r="AE70" s="340">
        <v>0.15529999999999999</v>
      </c>
      <c r="AF70" s="192" t="s">
        <v>191</v>
      </c>
    </row>
    <row r="71" spans="29:32" x14ac:dyDescent="0.25">
      <c r="AC71" s="192" t="s">
        <v>173</v>
      </c>
      <c r="AD71" s="169" t="s">
        <v>190</v>
      </c>
      <c r="AE71" s="340">
        <v>0.15298</v>
      </c>
      <c r="AF71" s="192" t="s">
        <v>191</v>
      </c>
    </row>
    <row r="72" spans="29:32" x14ac:dyDescent="0.25">
      <c r="AC72" s="192" t="s">
        <v>174</v>
      </c>
      <c r="AD72" s="169" t="s">
        <v>190</v>
      </c>
      <c r="AE72" s="340">
        <v>0.22947000000000001</v>
      </c>
      <c r="AF72" s="192" t="s">
        <v>191</v>
      </c>
    </row>
    <row r="73" spans="29:32" x14ac:dyDescent="0.25">
      <c r="AC73" s="192" t="s">
        <v>818</v>
      </c>
      <c r="AD73" s="169" t="s">
        <v>190</v>
      </c>
      <c r="AE73" s="340">
        <v>0.19084999999999999</v>
      </c>
      <c r="AF73" s="192" t="s">
        <v>191</v>
      </c>
    </row>
    <row r="74" spans="29:32" x14ac:dyDescent="0.25">
      <c r="AC74" s="192" t="s">
        <v>175</v>
      </c>
      <c r="AD74" s="169" t="s">
        <v>190</v>
      </c>
      <c r="AE74" s="340">
        <v>0.14615</v>
      </c>
      <c r="AF74" s="192" t="s">
        <v>191</v>
      </c>
    </row>
    <row r="75" spans="29:32" x14ac:dyDescent="0.25">
      <c r="AC75" s="192" t="s">
        <v>176</v>
      </c>
      <c r="AD75" s="169" t="s">
        <v>190</v>
      </c>
      <c r="AE75" s="340">
        <v>0.23385</v>
      </c>
      <c r="AF75" s="192" t="s">
        <v>191</v>
      </c>
    </row>
    <row r="76" spans="29:32" x14ac:dyDescent="0.25">
      <c r="AC76" s="192" t="s">
        <v>177</v>
      </c>
      <c r="AD76" s="169" t="s">
        <v>190</v>
      </c>
      <c r="AE76" s="340">
        <v>0.42385</v>
      </c>
      <c r="AF76" s="192" t="s">
        <v>191</v>
      </c>
    </row>
    <row r="77" spans="29:32" x14ac:dyDescent="0.25">
      <c r="AC77" s="191" t="s">
        <v>178</v>
      </c>
      <c r="AD77" s="210" t="s">
        <v>190</v>
      </c>
      <c r="AE77" s="340">
        <v>0.58462000000000003</v>
      </c>
      <c r="AF77" s="191" t="s">
        <v>191</v>
      </c>
    </row>
    <row r="78" spans="29:32" x14ac:dyDescent="0.25">
      <c r="AC78" s="192" t="s">
        <v>819</v>
      </c>
      <c r="AD78" s="169" t="s">
        <v>190</v>
      </c>
      <c r="AE78" s="340">
        <v>0.18181</v>
      </c>
      <c r="AF78" s="192" t="s">
        <v>191</v>
      </c>
    </row>
    <row r="79" spans="29:32" x14ac:dyDescent="0.25">
      <c r="AC79" s="192" t="s">
        <v>179</v>
      </c>
      <c r="AD79" s="169" t="s">
        <v>190</v>
      </c>
      <c r="AE79" s="340">
        <v>0.13924500000000001</v>
      </c>
      <c r="AF79" s="192" t="s">
        <v>191</v>
      </c>
    </row>
    <row r="80" spans="29:32" x14ac:dyDescent="0.25">
      <c r="AC80" s="192" t="s">
        <v>180</v>
      </c>
      <c r="AD80" s="169" t="s">
        <v>190</v>
      </c>
      <c r="AE80" s="340">
        <v>0.22278000000000001</v>
      </c>
      <c r="AF80" s="192" t="s">
        <v>191</v>
      </c>
    </row>
    <row r="81" spans="29:32" x14ac:dyDescent="0.25">
      <c r="AC81" s="192" t="s">
        <v>181</v>
      </c>
      <c r="AD81" s="169" t="s">
        <v>190</v>
      </c>
      <c r="AE81" s="340">
        <v>0.40378999999999998</v>
      </c>
      <c r="AF81" s="192" t="s">
        <v>191</v>
      </c>
    </row>
    <row r="82" spans="29:32" x14ac:dyDescent="0.25">
      <c r="AC82" s="324" t="s">
        <v>182</v>
      </c>
      <c r="AD82" s="169" t="s">
        <v>190</v>
      </c>
      <c r="AE82" s="340">
        <v>0.55694999999999995</v>
      </c>
      <c r="AF82" s="192" t="s">
        <v>191</v>
      </c>
    </row>
    <row r="83" spans="29:32" x14ac:dyDescent="0.25">
      <c r="AC83" s="353" t="s">
        <v>183</v>
      </c>
      <c r="AD83" s="354" t="s">
        <v>190</v>
      </c>
      <c r="AE83" s="355">
        <v>3.6940000000000001E-2</v>
      </c>
      <c r="AF83" s="353" t="s">
        <v>191</v>
      </c>
    </row>
    <row r="84" spans="29:32" x14ac:dyDescent="0.25">
      <c r="AC84" s="191" t="s">
        <v>820</v>
      </c>
      <c r="AD84" s="169" t="s">
        <v>190</v>
      </c>
      <c r="AE84" s="355">
        <v>4.9699999999999996E-3</v>
      </c>
      <c r="AF84" s="192" t="s">
        <v>191</v>
      </c>
    </row>
    <row r="85" spans="29:32" x14ac:dyDescent="0.25">
      <c r="AC85" s="191" t="s">
        <v>821</v>
      </c>
      <c r="AD85" s="169" t="s">
        <v>190</v>
      </c>
      <c r="AE85" s="355">
        <v>2.9909999999999999E-2</v>
      </c>
      <c r="AF85" s="192" t="s">
        <v>191</v>
      </c>
    </row>
    <row r="86" spans="29:32" x14ac:dyDescent="0.25">
      <c r="AC86" s="191" t="s">
        <v>822</v>
      </c>
      <c r="AD86" s="169" t="s">
        <v>190</v>
      </c>
      <c r="AE86" s="355">
        <v>2.75E-2</v>
      </c>
      <c r="AF86" s="192" t="s">
        <v>191</v>
      </c>
    </row>
    <row r="87" spans="29:32" x14ac:dyDescent="0.25">
      <c r="AC87" s="323" t="s">
        <v>187</v>
      </c>
      <c r="AD87" s="169" t="s">
        <v>636</v>
      </c>
      <c r="AE87" s="334">
        <v>0.1714</v>
      </c>
      <c r="AF87" s="192" t="s">
        <v>823</v>
      </c>
    </row>
    <row r="88" spans="29:32" x14ac:dyDescent="0.25">
      <c r="AC88" s="323" t="s">
        <v>187</v>
      </c>
      <c r="AD88" s="169" t="s">
        <v>651</v>
      </c>
      <c r="AE88" s="334">
        <v>0.27583999999999997</v>
      </c>
      <c r="AF88" s="192" t="s">
        <v>824</v>
      </c>
    </row>
    <row r="89" spans="29:32" x14ac:dyDescent="0.25">
      <c r="AC89" s="323" t="s">
        <v>825</v>
      </c>
      <c r="AD89" s="169" t="s">
        <v>636</v>
      </c>
      <c r="AE89" s="355">
        <v>0.16844000000000001</v>
      </c>
      <c r="AF89" s="192" t="s">
        <v>823</v>
      </c>
    </row>
    <row r="90" spans="29:32" x14ac:dyDescent="0.25">
      <c r="AC90" s="323" t="s">
        <v>826</v>
      </c>
      <c r="AD90" s="169" t="s">
        <v>651</v>
      </c>
      <c r="AE90" s="355">
        <v>0.27107999999999999</v>
      </c>
      <c r="AF90" s="192" t="s">
        <v>824</v>
      </c>
    </row>
    <row r="91" spans="29:32" x14ac:dyDescent="0.25">
      <c r="AC91" s="323" t="s">
        <v>827</v>
      </c>
      <c r="AD91" s="169" t="s">
        <v>636</v>
      </c>
      <c r="AE91" s="355">
        <v>0.13721</v>
      </c>
      <c r="AF91" s="192" t="s">
        <v>823</v>
      </c>
    </row>
    <row r="92" spans="29:32" x14ac:dyDescent="0.25">
      <c r="AC92" s="323" t="s">
        <v>828</v>
      </c>
      <c r="AD92" s="169" t="s">
        <v>651</v>
      </c>
      <c r="AE92" s="355">
        <v>0.22081999999999999</v>
      </c>
      <c r="AF92" s="192" t="s">
        <v>824</v>
      </c>
    </row>
    <row r="93" spans="29:32" x14ac:dyDescent="0.25">
      <c r="AC93" s="323" t="s">
        <v>829</v>
      </c>
      <c r="AD93" s="169" t="s">
        <v>636</v>
      </c>
      <c r="AE93" s="355">
        <v>0.16636999999999999</v>
      </c>
      <c r="AF93" s="192" t="s">
        <v>823</v>
      </c>
    </row>
    <row r="94" spans="29:32" x14ac:dyDescent="0.25">
      <c r="AC94" s="323" t="s">
        <v>830</v>
      </c>
      <c r="AD94" s="169" t="s">
        <v>651</v>
      </c>
      <c r="AE94" s="355">
        <v>0.26774999999999999</v>
      </c>
      <c r="AF94" s="192" t="s">
        <v>824</v>
      </c>
    </row>
    <row r="95" spans="29:32" x14ac:dyDescent="0.25">
      <c r="AC95" s="323" t="s">
        <v>831</v>
      </c>
      <c r="AD95" s="169" t="s">
        <v>636</v>
      </c>
      <c r="AE95" s="355">
        <v>0.20419000000000001</v>
      </c>
      <c r="AF95" s="192" t="s">
        <v>823</v>
      </c>
    </row>
    <row r="96" spans="29:32" x14ac:dyDescent="0.25">
      <c r="AC96" s="323" t="s">
        <v>832</v>
      </c>
      <c r="AD96" s="169" t="s">
        <v>651</v>
      </c>
      <c r="AE96" s="355">
        <v>0.32862999999999998</v>
      </c>
      <c r="AF96" s="192" t="s">
        <v>824</v>
      </c>
    </row>
    <row r="97" spans="29:32" x14ac:dyDescent="0.25">
      <c r="AC97" s="323" t="s">
        <v>833</v>
      </c>
      <c r="AD97" s="169" t="s">
        <v>636</v>
      </c>
      <c r="AE97" s="355">
        <v>0.17430000000000001</v>
      </c>
      <c r="AF97" s="192" t="s">
        <v>834</v>
      </c>
    </row>
    <row r="98" spans="29:32" x14ac:dyDescent="0.25">
      <c r="AC98" s="323" t="s">
        <v>835</v>
      </c>
      <c r="AD98" s="169" t="s">
        <v>651</v>
      </c>
      <c r="AE98" s="355">
        <v>0.28051999999999999</v>
      </c>
      <c r="AF98" s="192" t="s">
        <v>824</v>
      </c>
    </row>
    <row r="99" spans="29:32" x14ac:dyDescent="0.25">
      <c r="AC99" s="323" t="s">
        <v>836</v>
      </c>
      <c r="AD99" s="169" t="s">
        <v>636</v>
      </c>
      <c r="AE99" s="355">
        <v>0.14835999999999999</v>
      </c>
      <c r="AF99" s="192" t="s">
        <v>823</v>
      </c>
    </row>
    <row r="100" spans="29:32" x14ac:dyDescent="0.25">
      <c r="AC100" s="323" t="s">
        <v>837</v>
      </c>
      <c r="AD100" s="169" t="s">
        <v>651</v>
      </c>
      <c r="AE100" s="355">
        <v>0.23877000000000001</v>
      </c>
      <c r="AF100" s="192" t="s">
        <v>824</v>
      </c>
    </row>
    <row r="101" spans="29:32" x14ac:dyDescent="0.25">
      <c r="AC101" s="323" t="s">
        <v>838</v>
      </c>
      <c r="AD101" s="169" t="s">
        <v>636</v>
      </c>
      <c r="AE101" s="355">
        <v>0.18659000000000001</v>
      </c>
      <c r="AF101" s="192" t="s">
        <v>823</v>
      </c>
    </row>
    <row r="102" spans="29:32" x14ac:dyDescent="0.25">
      <c r="AC102" s="323" t="s">
        <v>839</v>
      </c>
      <c r="AD102" s="169" t="s">
        <v>651</v>
      </c>
      <c r="AE102" s="355">
        <v>0.30029</v>
      </c>
      <c r="AF102" s="192" t="s">
        <v>824</v>
      </c>
    </row>
    <row r="103" spans="29:32" x14ac:dyDescent="0.25">
      <c r="AC103" s="323" t="s">
        <v>840</v>
      </c>
      <c r="AD103" s="169" t="s">
        <v>636</v>
      </c>
      <c r="AE103" s="355">
        <v>0.27806999999999998</v>
      </c>
      <c r="AF103" s="192" t="s">
        <v>823</v>
      </c>
    </row>
    <row r="104" spans="29:32" x14ac:dyDescent="0.25">
      <c r="AC104" s="323" t="s">
        <v>841</v>
      </c>
      <c r="AD104" s="169" t="s">
        <v>651</v>
      </c>
      <c r="AE104" s="355">
        <v>0.44751999999999997</v>
      </c>
      <c r="AF104" s="192" t="s">
        <v>824</v>
      </c>
    </row>
    <row r="105" spans="29:32" x14ac:dyDescent="0.25">
      <c r="AC105" s="323" t="s">
        <v>842</v>
      </c>
      <c r="AD105" s="169" t="s">
        <v>636</v>
      </c>
      <c r="AE105" s="355">
        <v>0.10274999999999999</v>
      </c>
      <c r="AF105" s="192" t="s">
        <v>823</v>
      </c>
    </row>
    <row r="106" spans="29:32" x14ac:dyDescent="0.25">
      <c r="AC106" s="323" t="s">
        <v>843</v>
      </c>
      <c r="AD106" s="169" t="s">
        <v>651</v>
      </c>
      <c r="AE106" s="355">
        <v>0.16538</v>
      </c>
      <c r="AF106" s="192" t="s">
        <v>824</v>
      </c>
    </row>
    <row r="107" spans="29:32" x14ac:dyDescent="0.25">
      <c r="AC107" s="323" t="s">
        <v>844</v>
      </c>
      <c r="AD107" s="169" t="s">
        <v>636</v>
      </c>
      <c r="AE107" s="355">
        <v>0.10698000000000001</v>
      </c>
      <c r="AF107" s="192" t="s">
        <v>823</v>
      </c>
    </row>
    <row r="108" spans="29:32" x14ac:dyDescent="0.25">
      <c r="AC108" s="323" t="s">
        <v>845</v>
      </c>
      <c r="AD108" s="169" t="s">
        <v>651</v>
      </c>
      <c r="AE108" s="355">
        <v>0.17216000000000001</v>
      </c>
      <c r="AF108" s="192" t="s">
        <v>824</v>
      </c>
    </row>
    <row r="109" spans="29:32" x14ac:dyDescent="0.25">
      <c r="AC109" s="323" t="s">
        <v>846</v>
      </c>
      <c r="AD109" s="169" t="s">
        <v>636</v>
      </c>
      <c r="AE109" s="355">
        <v>0.14480000000000001</v>
      </c>
      <c r="AF109" s="192" t="s">
        <v>823</v>
      </c>
    </row>
    <row r="110" spans="29:32" x14ac:dyDescent="0.25">
      <c r="AC110" s="323" t="s">
        <v>847</v>
      </c>
      <c r="AD110" s="169" t="s">
        <v>651</v>
      </c>
      <c r="AE110" s="355">
        <v>0.23304</v>
      </c>
      <c r="AF110" s="192" t="s">
        <v>824</v>
      </c>
    </row>
    <row r="111" spans="29:32" x14ac:dyDescent="0.25">
      <c r="AC111" s="323" t="s">
        <v>848</v>
      </c>
      <c r="AD111" s="169" t="s">
        <v>636</v>
      </c>
      <c r="AE111" s="355">
        <v>0.11558</v>
      </c>
      <c r="AF111" s="192" t="s">
        <v>823</v>
      </c>
    </row>
    <row r="112" spans="29:32" x14ac:dyDescent="0.25">
      <c r="AC112" s="324" t="s">
        <v>849</v>
      </c>
      <c r="AD112" s="169" t="s">
        <v>651</v>
      </c>
      <c r="AE112" s="355">
        <v>0.18601000000000001</v>
      </c>
      <c r="AF112" s="192" t="s">
        <v>850</v>
      </c>
    </row>
    <row r="113" spans="29:32" x14ac:dyDescent="0.25">
      <c r="AC113" s="323" t="s">
        <v>851</v>
      </c>
      <c r="AD113" s="169" t="s">
        <v>651</v>
      </c>
      <c r="AE113" s="334">
        <v>0.31790000000000002</v>
      </c>
      <c r="AF113" s="192" t="s">
        <v>850</v>
      </c>
    </row>
    <row r="114" spans="29:32" x14ac:dyDescent="0.25">
      <c r="AC114" s="323" t="s">
        <v>852</v>
      </c>
      <c r="AD114" s="169" t="s">
        <v>636</v>
      </c>
      <c r="AE114" s="334">
        <v>0.19753999999999999</v>
      </c>
      <c r="AF114" s="192" t="s">
        <v>834</v>
      </c>
    </row>
    <row r="115" spans="29:32" x14ac:dyDescent="0.25">
      <c r="AC115" s="323" t="s">
        <v>853</v>
      </c>
      <c r="AD115" s="169" t="s">
        <v>636</v>
      </c>
      <c r="AE115" s="356">
        <v>0.14853</v>
      </c>
      <c r="AF115" s="325" t="s">
        <v>604</v>
      </c>
    </row>
    <row r="116" spans="29:32" x14ac:dyDescent="0.25">
      <c r="AC116" s="323" t="s">
        <v>854</v>
      </c>
      <c r="AD116" s="169" t="s">
        <v>651</v>
      </c>
      <c r="AE116" s="356">
        <v>0.23904</v>
      </c>
      <c r="AF116" s="192" t="s">
        <v>850</v>
      </c>
    </row>
    <row r="117" spans="29:32" x14ac:dyDescent="0.25">
      <c r="AC117" s="323" t="s">
        <v>855</v>
      </c>
      <c r="AD117" s="169" t="s">
        <v>636</v>
      </c>
      <c r="AE117" s="356">
        <v>0.189</v>
      </c>
      <c r="AF117" s="325" t="s">
        <v>604</v>
      </c>
    </row>
    <row r="118" spans="29:32" x14ac:dyDescent="0.25">
      <c r="AC118" s="323" t="s">
        <v>856</v>
      </c>
      <c r="AD118" s="169" t="s">
        <v>651</v>
      </c>
      <c r="AE118" s="356">
        <v>0.30415999999999999</v>
      </c>
      <c r="AF118" s="192" t="s">
        <v>850</v>
      </c>
    </row>
    <row r="119" spans="29:32" x14ac:dyDescent="0.25">
      <c r="AC119" s="323" t="s">
        <v>857</v>
      </c>
      <c r="AD119" s="169" t="s">
        <v>636</v>
      </c>
      <c r="AE119" s="356">
        <v>0.27171000000000001</v>
      </c>
      <c r="AF119" s="325" t="s">
        <v>604</v>
      </c>
    </row>
    <row r="120" spans="29:32" x14ac:dyDescent="0.25">
      <c r="AC120" s="323" t="s">
        <v>858</v>
      </c>
      <c r="AD120" s="169" t="s">
        <v>651</v>
      </c>
      <c r="AE120" s="356">
        <v>0.43726999999999999</v>
      </c>
      <c r="AF120" s="325" t="s">
        <v>850</v>
      </c>
    </row>
    <row r="121" spans="29:32" x14ac:dyDescent="0.25">
      <c r="AC121" s="323" t="s">
        <v>859</v>
      </c>
      <c r="AD121" s="169" t="s">
        <v>636</v>
      </c>
      <c r="AE121" s="356">
        <v>0.24709999999999999</v>
      </c>
      <c r="AF121" s="325" t="s">
        <v>604</v>
      </c>
    </row>
    <row r="122" spans="29:32" x14ac:dyDescent="0.25">
      <c r="AC122" s="323" t="s">
        <v>860</v>
      </c>
      <c r="AD122" s="169" t="s">
        <v>651</v>
      </c>
      <c r="AE122" s="356">
        <v>0.39767000000000002</v>
      </c>
      <c r="AF122" s="325" t="s">
        <v>850</v>
      </c>
    </row>
    <row r="123" spans="29:32" x14ac:dyDescent="0.25">
      <c r="AC123" s="323" t="s">
        <v>861</v>
      </c>
      <c r="AD123" s="169" t="s">
        <v>636</v>
      </c>
      <c r="AE123" s="346">
        <v>0.21079000000000001</v>
      </c>
      <c r="AF123" s="325" t="s">
        <v>604</v>
      </c>
    </row>
    <row r="124" spans="29:32" x14ac:dyDescent="0.25">
      <c r="AC124" s="324" t="s">
        <v>862</v>
      </c>
      <c r="AD124" s="169" t="s">
        <v>651</v>
      </c>
      <c r="AE124" s="346">
        <v>0.33922999999999998</v>
      </c>
      <c r="AF124" s="325" t="s">
        <v>850</v>
      </c>
    </row>
    <row r="125" spans="29:32" x14ac:dyDescent="0.25">
      <c r="AC125" s="323" t="s">
        <v>863</v>
      </c>
      <c r="AD125" s="169" t="s">
        <v>636</v>
      </c>
      <c r="AE125" s="346">
        <v>0.20791999999999999</v>
      </c>
      <c r="AF125" s="325" t="s">
        <v>604</v>
      </c>
    </row>
    <row r="126" spans="29:32" x14ac:dyDescent="0.25">
      <c r="AC126" s="323" t="s">
        <v>862</v>
      </c>
      <c r="AD126" s="169" t="s">
        <v>651</v>
      </c>
      <c r="AE126" s="346">
        <v>0.33461000000000002</v>
      </c>
      <c r="AF126" s="325" t="s">
        <v>850</v>
      </c>
    </row>
    <row r="127" spans="29:32" x14ac:dyDescent="0.25">
      <c r="AC127" s="323" t="s">
        <v>864</v>
      </c>
      <c r="AD127" s="169" t="s">
        <v>636</v>
      </c>
      <c r="AE127" s="346">
        <v>0.33276</v>
      </c>
      <c r="AF127" s="325" t="s">
        <v>604</v>
      </c>
    </row>
    <row r="128" spans="29:32" x14ac:dyDescent="0.25">
      <c r="AC128" s="323" t="s">
        <v>865</v>
      </c>
      <c r="AD128" s="169" t="s">
        <v>651</v>
      </c>
      <c r="AE128" s="346">
        <v>0.53552</v>
      </c>
      <c r="AF128" s="325" t="s">
        <v>850</v>
      </c>
    </row>
    <row r="129" spans="29:32" x14ac:dyDescent="0.25">
      <c r="AC129" s="323" t="s">
        <v>866</v>
      </c>
      <c r="AD129" s="169" t="s">
        <v>636</v>
      </c>
      <c r="AE129" s="346">
        <v>0.21962000000000001</v>
      </c>
      <c r="AF129" s="325" t="s">
        <v>604</v>
      </c>
    </row>
    <row r="130" spans="29:32" x14ac:dyDescent="0.25">
      <c r="AC130" s="323" t="s">
        <v>867</v>
      </c>
      <c r="AD130" s="169" t="s">
        <v>651</v>
      </c>
      <c r="AE130" s="346">
        <v>0.35344999999999999</v>
      </c>
      <c r="AF130" s="325" t="s">
        <v>850</v>
      </c>
    </row>
    <row r="131" spans="29:32" x14ac:dyDescent="0.25">
      <c r="AC131" s="323" t="s">
        <v>868</v>
      </c>
      <c r="AD131" s="169" t="s">
        <v>636</v>
      </c>
      <c r="AE131" s="356">
        <v>0.27174999999999999</v>
      </c>
      <c r="AF131" s="325" t="s">
        <v>604</v>
      </c>
    </row>
    <row r="132" spans="29:32" x14ac:dyDescent="0.25">
      <c r="AC132" s="323" t="s">
        <v>869</v>
      </c>
      <c r="AD132" s="169" t="s">
        <v>651</v>
      </c>
      <c r="AE132" s="356">
        <v>0.43734000000000001</v>
      </c>
      <c r="AF132" s="325" t="s">
        <v>850</v>
      </c>
    </row>
    <row r="133" spans="29:32" x14ac:dyDescent="0.25">
      <c r="AC133" s="323" t="s">
        <v>870</v>
      </c>
      <c r="AD133" s="169" t="s">
        <v>636</v>
      </c>
      <c r="AE133" s="356">
        <v>0.24621000000000001</v>
      </c>
      <c r="AF133" s="325" t="s">
        <v>604</v>
      </c>
    </row>
    <row r="134" spans="29:32" x14ac:dyDescent="0.25">
      <c r="AC134" s="323" t="s">
        <v>871</v>
      </c>
      <c r="AD134" s="169" t="s">
        <v>651</v>
      </c>
      <c r="AE134" s="356">
        <v>0.39623000000000003</v>
      </c>
      <c r="AF134" s="325" t="s">
        <v>850</v>
      </c>
    </row>
    <row r="135" spans="29:32" x14ac:dyDescent="0.25">
      <c r="AC135" s="323" t="s">
        <v>872</v>
      </c>
      <c r="AD135" s="169" t="s">
        <v>636</v>
      </c>
      <c r="AE135" s="355">
        <v>0.11337</v>
      </c>
      <c r="AF135" s="325" t="s">
        <v>604</v>
      </c>
    </row>
    <row r="136" spans="29:32" x14ac:dyDescent="0.25">
      <c r="AC136" s="323" t="s">
        <v>873</v>
      </c>
      <c r="AD136" s="169" t="s">
        <v>651</v>
      </c>
      <c r="AE136" s="355">
        <v>0.18245</v>
      </c>
      <c r="AF136" s="325" t="s">
        <v>850</v>
      </c>
    </row>
    <row r="137" spans="29:32" x14ac:dyDescent="0.25">
      <c r="AC137" s="323" t="s">
        <v>874</v>
      </c>
      <c r="AD137" s="169" t="s">
        <v>636</v>
      </c>
      <c r="AE137" s="346">
        <v>0.79076999999999997</v>
      </c>
      <c r="AF137" s="325" t="s">
        <v>604</v>
      </c>
    </row>
    <row r="138" spans="29:32" x14ac:dyDescent="0.25">
      <c r="AC138" s="323" t="s">
        <v>875</v>
      </c>
      <c r="AD138" s="169" t="s">
        <v>651</v>
      </c>
      <c r="AE138" s="346">
        <v>1.2726200000000001</v>
      </c>
      <c r="AF138" s="192" t="s">
        <v>850</v>
      </c>
    </row>
    <row r="139" spans="29:32" x14ac:dyDescent="0.25">
      <c r="AC139" s="323" t="s">
        <v>876</v>
      </c>
      <c r="AD139" s="169" t="s">
        <v>636</v>
      </c>
      <c r="AE139" s="346">
        <v>0.86104999999999998</v>
      </c>
      <c r="AF139" s="325" t="s">
        <v>604</v>
      </c>
    </row>
    <row r="140" spans="29:32" x14ac:dyDescent="0.25">
      <c r="AC140" s="323" t="s">
        <v>877</v>
      </c>
      <c r="AD140" s="169" t="s">
        <v>651</v>
      </c>
      <c r="AE140" s="346">
        <v>1.3857299999999999</v>
      </c>
      <c r="AF140" s="192" t="s">
        <v>850</v>
      </c>
    </row>
    <row r="141" spans="29:32" x14ac:dyDescent="0.25">
      <c r="AC141" s="323" t="s">
        <v>878</v>
      </c>
      <c r="AD141" s="169" t="s">
        <v>636</v>
      </c>
      <c r="AE141" s="346">
        <v>0.83020000000000005</v>
      </c>
      <c r="AF141" s="325" t="s">
        <v>604</v>
      </c>
    </row>
    <row r="142" spans="29:32" x14ac:dyDescent="0.25">
      <c r="AC142" s="323" t="s">
        <v>879</v>
      </c>
      <c r="AD142" s="169" t="s">
        <v>651</v>
      </c>
      <c r="AE142" s="346">
        <v>1.3360799999999999</v>
      </c>
      <c r="AF142" s="325" t="s">
        <v>850</v>
      </c>
    </row>
    <row r="143" spans="29:32" x14ac:dyDescent="0.25">
      <c r="AC143" s="192" t="s">
        <v>195</v>
      </c>
      <c r="AD143" s="169" t="s">
        <v>190</v>
      </c>
      <c r="AE143" s="357">
        <v>0.1195</v>
      </c>
      <c r="AF143" s="192" t="s">
        <v>191</v>
      </c>
    </row>
    <row r="144" spans="29:32" x14ac:dyDescent="0.25">
      <c r="AC144" s="192" t="s">
        <v>193</v>
      </c>
      <c r="AD144" s="169" t="s">
        <v>190</v>
      </c>
      <c r="AE144" s="357">
        <v>2.7320000000000001E-2</v>
      </c>
      <c r="AF144" s="192" t="s">
        <v>191</v>
      </c>
    </row>
    <row r="145" spans="29:32" x14ac:dyDescent="0.25">
      <c r="AC145" s="192" t="s">
        <v>880</v>
      </c>
      <c r="AD145" s="169" t="s">
        <v>190</v>
      </c>
      <c r="AE145" s="333">
        <v>0.20793</v>
      </c>
      <c r="AF145" s="192" t="s">
        <v>191</v>
      </c>
    </row>
    <row r="146" spans="29:32" x14ac:dyDescent="0.25">
      <c r="AC146" s="192" t="s">
        <v>880</v>
      </c>
      <c r="AD146" s="169" t="s">
        <v>636</v>
      </c>
      <c r="AE146" s="333">
        <v>0.31191000000000002</v>
      </c>
      <c r="AF146" s="192" t="s">
        <v>823</v>
      </c>
    </row>
    <row r="147" spans="29:32" x14ac:dyDescent="0.25">
      <c r="AC147" s="192" t="s">
        <v>185</v>
      </c>
      <c r="AD147" s="169" t="s">
        <v>190</v>
      </c>
      <c r="AE147" s="333">
        <v>0.14549000000000001</v>
      </c>
      <c r="AF147" s="192" t="s">
        <v>191</v>
      </c>
    </row>
    <row r="148" spans="29:32" x14ac:dyDescent="0.25">
      <c r="AC148" s="192" t="s">
        <v>197</v>
      </c>
      <c r="AD148" s="169" t="s">
        <v>190</v>
      </c>
      <c r="AE148" s="356">
        <v>2.1829999999999999E-2</v>
      </c>
      <c r="AF148" s="192" t="s">
        <v>191</v>
      </c>
    </row>
    <row r="149" spans="29:32" x14ac:dyDescent="0.25">
      <c r="AC149" s="325" t="s">
        <v>881</v>
      </c>
      <c r="AD149" s="169" t="s">
        <v>190</v>
      </c>
      <c r="AE149" s="356">
        <v>3.62E-3</v>
      </c>
      <c r="AF149" s="192" t="s">
        <v>191</v>
      </c>
    </row>
    <row r="150" spans="29:32" x14ac:dyDescent="0.25">
      <c r="AC150" s="325" t="s">
        <v>882</v>
      </c>
      <c r="AD150" s="169" t="s">
        <v>190</v>
      </c>
      <c r="AE150" s="356">
        <v>2.5049999999999999E-2</v>
      </c>
      <c r="AF150" s="192" t="s">
        <v>191</v>
      </c>
    </row>
    <row r="152" spans="29:32" x14ac:dyDescent="0.25">
      <c r="AC152" s="24">
        <v>2019</v>
      </c>
    </row>
    <row r="153" spans="29:32" x14ac:dyDescent="0.25">
      <c r="AC153" s="192" t="s">
        <v>156</v>
      </c>
      <c r="AD153" s="169" t="s">
        <v>167</v>
      </c>
      <c r="AE153" s="358">
        <v>0.25559999999999999</v>
      </c>
      <c r="AF153" s="325" t="s">
        <v>168</v>
      </c>
    </row>
    <row r="154" spans="29:32" x14ac:dyDescent="0.25">
      <c r="AC154" s="192" t="s">
        <v>158</v>
      </c>
      <c r="AD154" s="169" t="s">
        <v>167</v>
      </c>
      <c r="AE154" s="359">
        <v>2.1700000000000001E-2</v>
      </c>
      <c r="AF154" s="325" t="s">
        <v>168</v>
      </c>
    </row>
    <row r="155" spans="29:32" x14ac:dyDescent="0.25">
      <c r="AC155" s="192" t="s">
        <v>160</v>
      </c>
      <c r="AD155" s="169" t="s">
        <v>167</v>
      </c>
      <c r="AE155" s="360">
        <v>0.18385000000000001</v>
      </c>
      <c r="AF155" s="192" t="s">
        <v>168</v>
      </c>
    </row>
    <row r="156" spans="29:32" x14ac:dyDescent="0.25">
      <c r="AC156" s="323" t="s">
        <v>563</v>
      </c>
      <c r="AD156" s="169" t="s">
        <v>564</v>
      </c>
      <c r="AE156" s="360">
        <v>2.7582100000000001</v>
      </c>
      <c r="AF156" s="192" t="s">
        <v>565</v>
      </c>
    </row>
    <row r="157" spans="29:32" x14ac:dyDescent="0.25">
      <c r="AC157" s="323" t="s">
        <v>585</v>
      </c>
      <c r="AD157" s="169" t="s">
        <v>167</v>
      </c>
      <c r="AE157" s="360">
        <v>0.25675999999999999</v>
      </c>
      <c r="AF157" s="192" t="s">
        <v>168</v>
      </c>
    </row>
    <row r="158" spans="29:32" x14ac:dyDescent="0.25">
      <c r="AC158" s="323" t="s">
        <v>602</v>
      </c>
      <c r="AD158" s="169" t="s">
        <v>587</v>
      </c>
      <c r="AE158" s="361">
        <v>3217.82</v>
      </c>
      <c r="AF158" s="192" t="s">
        <v>568</v>
      </c>
    </row>
    <row r="159" spans="29:32" x14ac:dyDescent="0.25">
      <c r="AC159" s="323" t="s">
        <v>318</v>
      </c>
      <c r="AD159" s="169" t="s">
        <v>167</v>
      </c>
      <c r="AE159" s="360">
        <v>0.26782</v>
      </c>
      <c r="AF159" s="192" t="s">
        <v>168</v>
      </c>
    </row>
    <row r="160" spans="29:32" x14ac:dyDescent="0.25">
      <c r="AC160" s="337" t="s">
        <v>634</v>
      </c>
      <c r="AD160" s="338" t="s">
        <v>587</v>
      </c>
      <c r="AE160" s="361">
        <v>3250.08</v>
      </c>
      <c r="AF160" s="192" t="s">
        <v>568</v>
      </c>
    </row>
    <row r="161" spans="29:32" x14ac:dyDescent="0.25">
      <c r="AC161" s="337" t="s">
        <v>649</v>
      </c>
      <c r="AD161" s="338" t="s">
        <v>564</v>
      </c>
      <c r="AE161" s="360">
        <v>2.7754699999999999</v>
      </c>
      <c r="AF161" s="192" t="s">
        <v>565</v>
      </c>
    </row>
    <row r="162" spans="29:32" x14ac:dyDescent="0.25">
      <c r="AC162" s="337" t="s">
        <v>665</v>
      </c>
      <c r="AD162" s="338" t="s">
        <v>167</v>
      </c>
      <c r="AE162" s="360">
        <v>0.25835999999999998</v>
      </c>
      <c r="AF162" s="192" t="s">
        <v>168</v>
      </c>
    </row>
    <row r="163" spans="29:32" x14ac:dyDescent="0.25">
      <c r="AC163" s="337" t="s">
        <v>678</v>
      </c>
      <c r="AD163" s="338" t="s">
        <v>587</v>
      </c>
      <c r="AE163" s="361">
        <v>3159.55</v>
      </c>
      <c r="AF163" s="192" t="s">
        <v>568</v>
      </c>
    </row>
    <row r="164" spans="29:32" x14ac:dyDescent="0.25">
      <c r="AC164" s="337" t="s">
        <v>689</v>
      </c>
      <c r="AD164" s="338" t="s">
        <v>564</v>
      </c>
      <c r="AE164" s="360">
        <v>3.12209</v>
      </c>
      <c r="AF164" s="192" t="s">
        <v>565</v>
      </c>
    </row>
    <row r="165" spans="29:32" x14ac:dyDescent="0.25">
      <c r="AC165" s="337" t="s">
        <v>699</v>
      </c>
      <c r="AD165" s="338" t="s">
        <v>167</v>
      </c>
      <c r="AE165" s="360">
        <v>0.26297999999999999</v>
      </c>
      <c r="AF165" s="192" t="s">
        <v>168</v>
      </c>
    </row>
    <row r="166" spans="29:32" x14ac:dyDescent="0.25">
      <c r="AC166" s="323" t="s">
        <v>709</v>
      </c>
      <c r="AD166" s="169" t="s">
        <v>564</v>
      </c>
      <c r="AE166" s="360">
        <v>2.5404200000000001</v>
      </c>
      <c r="AF166" s="192" t="s">
        <v>565</v>
      </c>
    </row>
    <row r="167" spans="29:32" x14ac:dyDescent="0.25">
      <c r="AC167" s="323" t="s">
        <v>721</v>
      </c>
      <c r="AD167" s="169" t="s">
        <v>167</v>
      </c>
      <c r="AE167" s="360">
        <v>0.24675</v>
      </c>
      <c r="AF167" s="192" t="s">
        <v>168</v>
      </c>
    </row>
    <row r="168" spans="29:32" x14ac:dyDescent="0.25">
      <c r="AC168" s="323" t="s">
        <v>730</v>
      </c>
      <c r="AD168" s="169" t="s">
        <v>167</v>
      </c>
      <c r="AE168" s="360">
        <v>0.33183000000000001</v>
      </c>
      <c r="AF168" s="192" t="s">
        <v>168</v>
      </c>
    </row>
    <row r="169" spans="29:32" x14ac:dyDescent="0.25">
      <c r="AC169" s="323" t="s">
        <v>740</v>
      </c>
      <c r="AD169" s="169" t="s">
        <v>587</v>
      </c>
      <c r="AE169" s="361">
        <v>2464.9499999999998</v>
      </c>
      <c r="AF169" s="192" t="s">
        <v>568</v>
      </c>
    </row>
    <row r="170" spans="29:32" x14ac:dyDescent="0.25">
      <c r="AC170" s="339" t="s">
        <v>747</v>
      </c>
      <c r="AD170" s="169" t="s">
        <v>564</v>
      </c>
      <c r="AE170" s="360">
        <v>2.2910499999999998</v>
      </c>
      <c r="AF170" s="192" t="s">
        <v>565</v>
      </c>
    </row>
    <row r="171" spans="29:32" x14ac:dyDescent="0.25">
      <c r="AC171" s="339" t="s">
        <v>753</v>
      </c>
      <c r="AD171" s="169" t="s">
        <v>167</v>
      </c>
      <c r="AE171" s="360">
        <v>0.24454999999999999</v>
      </c>
      <c r="AF171" s="192" t="s">
        <v>168</v>
      </c>
    </row>
    <row r="172" spans="29:32" x14ac:dyDescent="0.25">
      <c r="AC172" s="339" t="s">
        <v>759</v>
      </c>
      <c r="AD172" s="169" t="s">
        <v>564</v>
      </c>
      <c r="AE172" s="360">
        <v>2.5430600000000001</v>
      </c>
      <c r="AF172" s="192" t="s">
        <v>565</v>
      </c>
    </row>
    <row r="173" spans="29:32" x14ac:dyDescent="0.25">
      <c r="AC173" s="339" t="s">
        <v>764</v>
      </c>
      <c r="AD173" s="169" t="s">
        <v>167</v>
      </c>
      <c r="AE173" s="360">
        <v>0.24776000000000001</v>
      </c>
      <c r="AF173" s="192" t="s">
        <v>168</v>
      </c>
    </row>
    <row r="174" spans="29:32" x14ac:dyDescent="0.25">
      <c r="AC174" s="192" t="s">
        <v>202</v>
      </c>
      <c r="AD174" s="169" t="s">
        <v>769</v>
      </c>
      <c r="AE174" s="362">
        <v>0.34399999999999997</v>
      </c>
      <c r="AF174" s="192" t="s">
        <v>770</v>
      </c>
    </row>
    <row r="175" spans="29:32" x14ac:dyDescent="0.25">
      <c r="AC175" s="192" t="s">
        <v>205</v>
      </c>
      <c r="AD175" s="169" t="s">
        <v>769</v>
      </c>
      <c r="AE175" s="363">
        <v>0.70799999999999996</v>
      </c>
      <c r="AF175" s="325" t="s">
        <v>770</v>
      </c>
    </row>
    <row r="176" spans="29:32" x14ac:dyDescent="0.25">
      <c r="AC176" s="192" t="s">
        <v>163</v>
      </c>
      <c r="AD176" s="169" t="s">
        <v>564</v>
      </c>
      <c r="AE176" s="360">
        <v>2.5941100000000001</v>
      </c>
      <c r="AF176" s="192" t="s">
        <v>565</v>
      </c>
    </row>
    <row r="177" spans="29:32" x14ac:dyDescent="0.25">
      <c r="AC177" s="192" t="s">
        <v>776</v>
      </c>
      <c r="AD177" s="169" t="s">
        <v>564</v>
      </c>
      <c r="AE177" s="360">
        <v>2.6869700000000001</v>
      </c>
      <c r="AF177" s="192" t="s">
        <v>565</v>
      </c>
    </row>
    <row r="178" spans="29:32" x14ac:dyDescent="0.25">
      <c r="AC178" s="192" t="s">
        <v>199</v>
      </c>
      <c r="AD178" s="169" t="s">
        <v>564</v>
      </c>
      <c r="AE178" s="360">
        <v>2.2090399999999999</v>
      </c>
      <c r="AF178" s="192" t="s">
        <v>565</v>
      </c>
    </row>
    <row r="179" spans="29:32" x14ac:dyDescent="0.25">
      <c r="AC179" s="191" t="s">
        <v>779</v>
      </c>
      <c r="AD179" s="169" t="s">
        <v>567</v>
      </c>
      <c r="AE179" s="364">
        <v>1430</v>
      </c>
      <c r="AF179" s="192" t="s">
        <v>780</v>
      </c>
    </row>
    <row r="180" spans="29:32" ht="18" x14ac:dyDescent="0.35">
      <c r="AC180" s="191" t="s">
        <v>222</v>
      </c>
      <c r="AD180" s="169" t="s">
        <v>567</v>
      </c>
      <c r="AE180" s="365">
        <v>2088</v>
      </c>
      <c r="AF180" s="326" t="s">
        <v>782</v>
      </c>
    </row>
    <row r="181" spans="29:32" ht="18" x14ac:dyDescent="0.35">
      <c r="AC181" s="191" t="s">
        <v>784</v>
      </c>
      <c r="AD181" s="169" t="s">
        <v>567</v>
      </c>
      <c r="AE181" s="364">
        <v>1774</v>
      </c>
      <c r="AF181" s="326" t="s">
        <v>782</v>
      </c>
    </row>
    <row r="182" spans="29:32" x14ac:dyDescent="0.25">
      <c r="AC182" s="344" t="s">
        <v>785</v>
      </c>
      <c r="AD182" s="169" t="s">
        <v>567</v>
      </c>
      <c r="AE182" s="364">
        <v>3922</v>
      </c>
      <c r="AF182" s="192" t="s">
        <v>780</v>
      </c>
    </row>
    <row r="183" spans="29:32" x14ac:dyDescent="0.25">
      <c r="AC183" s="323" t="s">
        <v>316</v>
      </c>
      <c r="AD183" s="169" t="s">
        <v>167</v>
      </c>
      <c r="AE183" s="366">
        <v>1.5630000000000002E-2</v>
      </c>
      <c r="AF183" s="192" t="s">
        <v>168</v>
      </c>
    </row>
    <row r="184" spans="29:32" x14ac:dyDescent="0.25">
      <c r="AC184" s="323" t="s">
        <v>786</v>
      </c>
      <c r="AD184" s="169" t="s">
        <v>587</v>
      </c>
      <c r="AE184" s="366">
        <v>59.029020000000003</v>
      </c>
      <c r="AF184" s="192" t="s">
        <v>787</v>
      </c>
    </row>
    <row r="185" spans="29:32" x14ac:dyDescent="0.25">
      <c r="AC185" s="323" t="s">
        <v>788</v>
      </c>
      <c r="AD185" s="169" t="s">
        <v>587</v>
      </c>
      <c r="AE185" s="366">
        <v>73.135230000000007</v>
      </c>
      <c r="AF185" s="192" t="s">
        <v>787</v>
      </c>
    </row>
    <row r="186" spans="29:32" x14ac:dyDescent="0.25">
      <c r="AC186" s="323" t="s">
        <v>789</v>
      </c>
      <c r="AD186" s="169" t="s">
        <v>167</v>
      </c>
      <c r="AE186" s="366">
        <v>1.5630000000000002E-2</v>
      </c>
      <c r="AF186" s="192" t="s">
        <v>168</v>
      </c>
    </row>
    <row r="187" spans="29:32" x14ac:dyDescent="0.25">
      <c r="AC187" s="323" t="s">
        <v>790</v>
      </c>
      <c r="AD187" s="169" t="s">
        <v>167</v>
      </c>
      <c r="AE187" s="366">
        <v>2.1000000000000001E-4</v>
      </c>
      <c r="AF187" s="192" t="s">
        <v>168</v>
      </c>
    </row>
    <row r="188" spans="29:32" x14ac:dyDescent="0.25">
      <c r="AC188" s="323" t="s">
        <v>791</v>
      </c>
      <c r="AD188" s="169" t="s">
        <v>587</v>
      </c>
      <c r="AE188" s="366">
        <v>1.1483699999999999</v>
      </c>
      <c r="AF188" s="192" t="s">
        <v>787</v>
      </c>
    </row>
    <row r="189" spans="29:32" x14ac:dyDescent="0.25">
      <c r="AC189" s="323" t="s">
        <v>792</v>
      </c>
      <c r="AD189" s="169" t="s">
        <v>587</v>
      </c>
      <c r="AE189" s="366">
        <v>0.69342999999999999</v>
      </c>
      <c r="AF189" s="192" t="s">
        <v>787</v>
      </c>
    </row>
    <row r="190" spans="29:32" x14ac:dyDescent="0.25">
      <c r="AC190" s="323" t="s">
        <v>793</v>
      </c>
      <c r="AD190" s="169" t="s">
        <v>167</v>
      </c>
      <c r="AE190" s="366">
        <v>2.0000000000000001E-4</v>
      </c>
      <c r="AF190" s="192" t="s">
        <v>168</v>
      </c>
    </row>
    <row r="191" spans="29:32" x14ac:dyDescent="0.25">
      <c r="AC191" s="323" t="s">
        <v>794</v>
      </c>
      <c r="AD191" s="169" t="s">
        <v>167</v>
      </c>
      <c r="AE191" s="360">
        <v>0.21446999999999999</v>
      </c>
      <c r="AF191" s="192" t="s">
        <v>168</v>
      </c>
    </row>
    <row r="192" spans="29:32" x14ac:dyDescent="0.25">
      <c r="AC192" s="323" t="s">
        <v>795</v>
      </c>
      <c r="AD192" s="169" t="s">
        <v>564</v>
      </c>
      <c r="AE192" s="360">
        <v>1.5226</v>
      </c>
      <c r="AF192" s="325" t="s">
        <v>565</v>
      </c>
    </row>
    <row r="193" spans="29:32" x14ac:dyDescent="0.25">
      <c r="AC193" s="192" t="s">
        <v>796</v>
      </c>
      <c r="AD193" s="169" t="s">
        <v>167</v>
      </c>
      <c r="AE193" s="367">
        <v>0.17605999999999999</v>
      </c>
      <c r="AF193" s="325" t="s">
        <v>168</v>
      </c>
    </row>
    <row r="194" spans="29:32" x14ac:dyDescent="0.25">
      <c r="AC194" s="192" t="s">
        <v>797</v>
      </c>
      <c r="AD194" s="169" t="s">
        <v>167</v>
      </c>
      <c r="AE194" s="368">
        <v>0</v>
      </c>
      <c r="AF194" s="192" t="s">
        <v>168</v>
      </c>
    </row>
    <row r="195" spans="29:32" x14ac:dyDescent="0.25">
      <c r="AC195" s="192" t="s">
        <v>166</v>
      </c>
      <c r="AD195" s="169" t="s">
        <v>167</v>
      </c>
      <c r="AE195" s="368">
        <v>0</v>
      </c>
      <c r="AF195" s="192" t="s">
        <v>499</v>
      </c>
    </row>
    <row r="196" spans="29:32" x14ac:dyDescent="0.25">
      <c r="AC196" s="192" t="s">
        <v>798</v>
      </c>
      <c r="AD196" s="169" t="s">
        <v>587</v>
      </c>
      <c r="AE196" s="369">
        <v>64.636499999999998</v>
      </c>
      <c r="AF196" s="192" t="s">
        <v>787</v>
      </c>
    </row>
    <row r="197" spans="29:32" x14ac:dyDescent="0.25">
      <c r="AC197" s="192" t="s">
        <v>206</v>
      </c>
      <c r="AD197" s="169" t="s">
        <v>587</v>
      </c>
      <c r="AE197" s="370">
        <v>586.51379999999995</v>
      </c>
      <c r="AF197" s="192" t="s">
        <v>568</v>
      </c>
    </row>
    <row r="198" spans="29:32" x14ac:dyDescent="0.25">
      <c r="AC198" s="192" t="s">
        <v>799</v>
      </c>
      <c r="AD198" s="169" t="s">
        <v>587</v>
      </c>
      <c r="AE198" s="370">
        <v>99.759200000000007</v>
      </c>
      <c r="AF198" s="192" t="s">
        <v>568</v>
      </c>
    </row>
    <row r="199" spans="29:32" x14ac:dyDescent="0.25">
      <c r="AC199" s="192" t="s">
        <v>800</v>
      </c>
      <c r="AD199" s="169" t="s">
        <v>587</v>
      </c>
      <c r="AE199" s="369">
        <v>10.203900000000001</v>
      </c>
      <c r="AF199" s="192" t="s">
        <v>568</v>
      </c>
    </row>
    <row r="200" spans="29:32" x14ac:dyDescent="0.25">
      <c r="AC200" s="192" t="s">
        <v>801</v>
      </c>
      <c r="AD200" s="169" t="s">
        <v>587</v>
      </c>
      <c r="AE200" s="369">
        <v>21.3538</v>
      </c>
      <c r="AF200" s="192" t="s">
        <v>568</v>
      </c>
    </row>
    <row r="201" spans="29:32" x14ac:dyDescent="0.25">
      <c r="AC201" s="192" t="s">
        <v>212</v>
      </c>
      <c r="AD201" s="169" t="s">
        <v>587</v>
      </c>
      <c r="AE201" s="370">
        <v>10.203900000000001</v>
      </c>
      <c r="AF201" s="192" t="s">
        <v>568</v>
      </c>
    </row>
    <row r="202" spans="29:32" x14ac:dyDescent="0.25">
      <c r="AC202" s="192" t="s">
        <v>215</v>
      </c>
      <c r="AD202" s="169" t="s">
        <v>587</v>
      </c>
      <c r="AE202" s="369">
        <v>10.203900000000001</v>
      </c>
      <c r="AF202" s="192" t="s">
        <v>568</v>
      </c>
    </row>
    <row r="203" spans="29:32" x14ac:dyDescent="0.25">
      <c r="AC203" s="192" t="s">
        <v>802</v>
      </c>
      <c r="AD203" s="169" t="s">
        <v>587</v>
      </c>
      <c r="AE203" s="369">
        <v>21.3538</v>
      </c>
      <c r="AF203" s="192" t="s">
        <v>568</v>
      </c>
    </row>
    <row r="204" spans="29:32" x14ac:dyDescent="0.25">
      <c r="AC204" s="192" t="s">
        <v>803</v>
      </c>
      <c r="AD204" s="169" t="s">
        <v>587</v>
      </c>
      <c r="AE204" s="369">
        <v>21.3538</v>
      </c>
      <c r="AF204" s="192" t="s">
        <v>568</v>
      </c>
    </row>
    <row r="205" spans="29:32" x14ac:dyDescent="0.25">
      <c r="AC205" s="192" t="s">
        <v>804</v>
      </c>
      <c r="AD205" s="169" t="s">
        <v>587</v>
      </c>
      <c r="AE205" s="370">
        <v>21.3538</v>
      </c>
      <c r="AF205" s="192" t="s">
        <v>568</v>
      </c>
    </row>
    <row r="206" spans="29:32" x14ac:dyDescent="0.25">
      <c r="AC206" s="192" t="s">
        <v>805</v>
      </c>
      <c r="AD206" s="169" t="s">
        <v>587</v>
      </c>
      <c r="AE206" s="369">
        <v>21.3538</v>
      </c>
      <c r="AF206" s="192" t="s">
        <v>568</v>
      </c>
    </row>
    <row r="207" spans="29:32" x14ac:dyDescent="0.25">
      <c r="AC207" s="192" t="s">
        <v>806</v>
      </c>
      <c r="AD207" s="169" t="s">
        <v>587</v>
      </c>
      <c r="AE207" s="369">
        <v>21.3538</v>
      </c>
      <c r="AF207" s="192" t="s">
        <v>568</v>
      </c>
    </row>
    <row r="208" spans="29:32" x14ac:dyDescent="0.25">
      <c r="AC208" s="192" t="s">
        <v>217</v>
      </c>
      <c r="AD208" s="169" t="s">
        <v>587</v>
      </c>
      <c r="AE208" s="369">
        <v>21.3538</v>
      </c>
      <c r="AF208" s="192" t="s">
        <v>568</v>
      </c>
    </row>
    <row r="209" spans="29:32" x14ac:dyDescent="0.25">
      <c r="AC209" s="192" t="s">
        <v>220</v>
      </c>
      <c r="AD209" s="169" t="s">
        <v>587</v>
      </c>
      <c r="AE209" s="369">
        <v>1.37</v>
      </c>
      <c r="AF209" s="192" t="s">
        <v>568</v>
      </c>
    </row>
    <row r="210" spans="29:32" x14ac:dyDescent="0.25">
      <c r="AC210" s="192" t="s">
        <v>209</v>
      </c>
      <c r="AD210" s="169" t="s">
        <v>587</v>
      </c>
      <c r="AE210" s="371">
        <v>21.353999999999999</v>
      </c>
      <c r="AF210" s="192" t="s">
        <v>787</v>
      </c>
    </row>
    <row r="211" spans="29:32" x14ac:dyDescent="0.25">
      <c r="AC211" s="192" t="s">
        <v>807</v>
      </c>
      <c r="AD211" s="169" t="s">
        <v>587</v>
      </c>
      <c r="AE211" s="372">
        <v>870.10270000000003</v>
      </c>
      <c r="AF211" s="192" t="s">
        <v>787</v>
      </c>
    </row>
    <row r="212" spans="29:32" x14ac:dyDescent="0.25">
      <c r="AC212" s="192" t="s">
        <v>808</v>
      </c>
      <c r="AD212" s="169" t="s">
        <v>587</v>
      </c>
      <c r="AE212" s="370">
        <v>21.3538</v>
      </c>
      <c r="AF212" s="192" t="s">
        <v>787</v>
      </c>
    </row>
    <row r="213" spans="29:32" x14ac:dyDescent="0.25">
      <c r="AC213" s="192" t="s">
        <v>809</v>
      </c>
      <c r="AD213" s="169" t="s">
        <v>587</v>
      </c>
      <c r="AE213" s="370">
        <v>21.3538</v>
      </c>
      <c r="AF213" s="192" t="s">
        <v>787</v>
      </c>
    </row>
    <row r="214" spans="29:32" x14ac:dyDescent="0.25">
      <c r="AC214" s="192" t="s">
        <v>810</v>
      </c>
      <c r="AD214" s="169" t="s">
        <v>587</v>
      </c>
      <c r="AE214" s="370">
        <v>445.02780000000001</v>
      </c>
      <c r="AF214" s="192" t="s">
        <v>787</v>
      </c>
    </row>
    <row r="215" spans="29:32" x14ac:dyDescent="0.25">
      <c r="AC215" s="192" t="s">
        <v>811</v>
      </c>
      <c r="AD215" s="169" t="s">
        <v>587</v>
      </c>
      <c r="AE215" s="373">
        <v>1000</v>
      </c>
      <c r="AF215" s="192" t="s">
        <v>812</v>
      </c>
    </row>
    <row r="216" spans="29:32" x14ac:dyDescent="0.25">
      <c r="AC216" s="192" t="s">
        <v>813</v>
      </c>
      <c r="AD216" s="169" t="s">
        <v>587</v>
      </c>
      <c r="AE216" s="373">
        <v>273</v>
      </c>
      <c r="AF216" s="192" t="s">
        <v>814</v>
      </c>
    </row>
    <row r="217" spans="29:32" x14ac:dyDescent="0.25">
      <c r="AC217" s="192" t="s">
        <v>815</v>
      </c>
      <c r="AD217" s="169" t="s">
        <v>587</v>
      </c>
      <c r="AE217" s="373">
        <v>297</v>
      </c>
      <c r="AF217" s="192" t="s">
        <v>814</v>
      </c>
    </row>
    <row r="218" spans="29:32" x14ac:dyDescent="0.25">
      <c r="AC218" s="192" t="s">
        <v>816</v>
      </c>
      <c r="AD218" s="169" t="s">
        <v>587</v>
      </c>
      <c r="AE218" s="373">
        <v>1000</v>
      </c>
      <c r="AF218" s="192" t="s">
        <v>812</v>
      </c>
    </row>
    <row r="219" spans="29:32" x14ac:dyDescent="0.25">
      <c r="AC219" s="192" t="s">
        <v>171</v>
      </c>
      <c r="AD219" s="169" t="s">
        <v>190</v>
      </c>
      <c r="AE219" s="374">
        <v>0.25492999999999999</v>
      </c>
      <c r="AF219" s="192" t="s">
        <v>191</v>
      </c>
    </row>
    <row r="220" spans="29:32" x14ac:dyDescent="0.25">
      <c r="AC220" s="192" t="s">
        <v>817</v>
      </c>
      <c r="AD220" s="169" t="s">
        <v>190</v>
      </c>
      <c r="AE220" s="374">
        <v>0.15832000000000002</v>
      </c>
      <c r="AF220" s="192" t="s">
        <v>191</v>
      </c>
    </row>
    <row r="221" spans="29:32" x14ac:dyDescent="0.25">
      <c r="AC221" s="192" t="s">
        <v>173</v>
      </c>
      <c r="AD221" s="169" t="s">
        <v>190</v>
      </c>
      <c r="AE221" s="374">
        <v>0.15573000000000001</v>
      </c>
      <c r="AF221" s="192" t="s">
        <v>191</v>
      </c>
    </row>
    <row r="222" spans="29:32" x14ac:dyDescent="0.25">
      <c r="AC222" s="192" t="s">
        <v>174</v>
      </c>
      <c r="AD222" s="169" t="s">
        <v>190</v>
      </c>
      <c r="AE222" s="374">
        <v>0.2336</v>
      </c>
      <c r="AF222" s="192" t="s">
        <v>191</v>
      </c>
    </row>
    <row r="223" spans="29:32" x14ac:dyDescent="0.25">
      <c r="AC223" s="192" t="s">
        <v>818</v>
      </c>
      <c r="AD223" s="169" t="s">
        <v>190</v>
      </c>
      <c r="AE223" s="374">
        <v>0.19562000000000002</v>
      </c>
      <c r="AF223" s="192" t="s">
        <v>191</v>
      </c>
    </row>
    <row r="224" spans="29:32" x14ac:dyDescent="0.25">
      <c r="AC224" s="192" t="s">
        <v>175</v>
      </c>
      <c r="AD224" s="169" t="s">
        <v>190</v>
      </c>
      <c r="AE224" s="374">
        <v>0.14981</v>
      </c>
      <c r="AF224" s="192" t="s">
        <v>191</v>
      </c>
    </row>
    <row r="225" spans="29:32" x14ac:dyDescent="0.25">
      <c r="AC225" s="192" t="s">
        <v>176</v>
      </c>
      <c r="AD225" s="169" t="s">
        <v>190</v>
      </c>
      <c r="AE225" s="374">
        <v>0.2397</v>
      </c>
      <c r="AF225" s="192" t="s">
        <v>191</v>
      </c>
    </row>
    <row r="226" spans="29:32" x14ac:dyDescent="0.25">
      <c r="AC226" s="192" t="s">
        <v>177</v>
      </c>
      <c r="AD226" s="169" t="s">
        <v>190</v>
      </c>
      <c r="AE226" s="374">
        <v>0.43446000000000001</v>
      </c>
      <c r="AF226" s="192" t="s">
        <v>191</v>
      </c>
    </row>
    <row r="227" spans="29:32" x14ac:dyDescent="0.25">
      <c r="AC227" s="191" t="s">
        <v>178</v>
      </c>
      <c r="AD227" s="210" t="s">
        <v>190</v>
      </c>
      <c r="AE227" s="374">
        <v>0.59925000000000006</v>
      </c>
      <c r="AF227" s="191" t="s">
        <v>191</v>
      </c>
    </row>
    <row r="228" spans="29:32" x14ac:dyDescent="0.25">
      <c r="AC228" s="192" t="s">
        <v>819</v>
      </c>
      <c r="AD228" s="169" t="s">
        <v>190</v>
      </c>
      <c r="AE228" s="374">
        <v>0.18078000000000002</v>
      </c>
      <c r="AF228" s="192" t="s">
        <v>191</v>
      </c>
    </row>
    <row r="229" spans="29:32" x14ac:dyDescent="0.25">
      <c r="AC229" s="192" t="s">
        <v>179</v>
      </c>
      <c r="AD229" s="169" t="s">
        <v>190</v>
      </c>
      <c r="AE229" s="374">
        <v>0.13844530000000002</v>
      </c>
      <c r="AF229" s="192" t="s">
        <v>191</v>
      </c>
    </row>
    <row r="230" spans="29:32" x14ac:dyDescent="0.25">
      <c r="AC230" s="192" t="s">
        <v>180</v>
      </c>
      <c r="AD230" s="169" t="s">
        <v>190</v>
      </c>
      <c r="AE230" s="374">
        <v>0.22151000000000001</v>
      </c>
      <c r="AF230" s="192" t="s">
        <v>191</v>
      </c>
    </row>
    <row r="231" spans="29:32" x14ac:dyDescent="0.25">
      <c r="AC231" s="192" t="s">
        <v>181</v>
      </c>
      <c r="AD231" s="169" t="s">
        <v>190</v>
      </c>
      <c r="AE231" s="374">
        <v>0.40149000000000001</v>
      </c>
      <c r="AF231" s="192" t="s">
        <v>191</v>
      </c>
    </row>
    <row r="232" spans="29:32" x14ac:dyDescent="0.25">
      <c r="AC232" s="324" t="s">
        <v>182</v>
      </c>
      <c r="AD232" s="169" t="s">
        <v>190</v>
      </c>
      <c r="AE232" s="374">
        <v>0.55376000000000003</v>
      </c>
      <c r="AF232" s="192" t="s">
        <v>191</v>
      </c>
    </row>
    <row r="233" spans="29:32" x14ac:dyDescent="0.25">
      <c r="AC233" s="353" t="s">
        <v>183</v>
      </c>
      <c r="AD233" s="354" t="s">
        <v>190</v>
      </c>
      <c r="AE233" s="358">
        <v>4.1149999999999999E-2</v>
      </c>
      <c r="AF233" s="353" t="s">
        <v>191</v>
      </c>
    </row>
    <row r="234" spans="29:32" x14ac:dyDescent="0.25">
      <c r="AC234" s="191" t="s">
        <v>820</v>
      </c>
      <c r="AD234" s="169" t="s">
        <v>190</v>
      </c>
      <c r="AE234" s="358">
        <v>5.9699999999999996E-3</v>
      </c>
      <c r="AF234" s="192" t="s">
        <v>191</v>
      </c>
    </row>
    <row r="235" spans="29:32" x14ac:dyDescent="0.25">
      <c r="AC235" s="191" t="s">
        <v>821</v>
      </c>
      <c r="AD235" s="169" t="s">
        <v>190</v>
      </c>
      <c r="AE235" s="358">
        <v>3.508E-2</v>
      </c>
      <c r="AF235" s="192" t="s">
        <v>191</v>
      </c>
    </row>
    <row r="236" spans="29:32" x14ac:dyDescent="0.25">
      <c r="AC236" s="191" t="s">
        <v>822</v>
      </c>
      <c r="AD236" s="169" t="s">
        <v>190</v>
      </c>
      <c r="AE236" s="358">
        <v>3.0839999999999999E-2</v>
      </c>
      <c r="AF236" s="192" t="s">
        <v>191</v>
      </c>
    </row>
    <row r="237" spans="29:32" x14ac:dyDescent="0.25">
      <c r="AC237" s="323" t="s">
        <v>187</v>
      </c>
      <c r="AD237" s="169" t="s">
        <v>636</v>
      </c>
      <c r="AE237" s="359">
        <v>0.17710000000000001</v>
      </c>
      <c r="AF237" s="192" t="s">
        <v>823</v>
      </c>
    </row>
    <row r="238" spans="29:32" x14ac:dyDescent="0.25">
      <c r="AC238" s="323" t="s">
        <v>187</v>
      </c>
      <c r="AD238" s="169" t="s">
        <v>651</v>
      </c>
      <c r="AE238" s="359">
        <v>0.28502</v>
      </c>
      <c r="AF238" s="192" t="s">
        <v>824</v>
      </c>
    </row>
    <row r="239" spans="29:32" x14ac:dyDescent="0.25">
      <c r="AC239" s="323" t="s">
        <v>825</v>
      </c>
      <c r="AD239" s="169" t="s">
        <v>636</v>
      </c>
      <c r="AE239" s="358">
        <v>0.17335999999999999</v>
      </c>
      <c r="AF239" s="192" t="s">
        <v>823</v>
      </c>
    </row>
    <row r="240" spans="29:32" x14ac:dyDescent="0.25">
      <c r="AC240" s="323" t="s">
        <v>826</v>
      </c>
      <c r="AD240" s="169" t="s">
        <v>651</v>
      </c>
      <c r="AE240" s="358">
        <v>0.27900999999999998</v>
      </c>
      <c r="AF240" s="192" t="s">
        <v>824</v>
      </c>
    </row>
    <row r="241" spans="29:32" x14ac:dyDescent="0.25">
      <c r="AC241" s="323" t="s">
        <v>827</v>
      </c>
      <c r="AD241" s="169" t="s">
        <v>636</v>
      </c>
      <c r="AE241" s="358">
        <v>0.14208000000000001</v>
      </c>
      <c r="AF241" s="192" t="s">
        <v>823</v>
      </c>
    </row>
    <row r="242" spans="29:32" x14ac:dyDescent="0.25">
      <c r="AC242" s="323" t="s">
        <v>828</v>
      </c>
      <c r="AD242" s="169" t="s">
        <v>651</v>
      </c>
      <c r="AE242" s="358">
        <v>0.22868000000000002</v>
      </c>
      <c r="AF242" s="192" t="s">
        <v>824</v>
      </c>
    </row>
    <row r="243" spans="29:32" x14ac:dyDescent="0.25">
      <c r="AC243" s="323" t="s">
        <v>829</v>
      </c>
      <c r="AD243" s="169" t="s">
        <v>636</v>
      </c>
      <c r="AE243" s="358">
        <v>0.17061000000000001</v>
      </c>
      <c r="AF243" s="192" t="s">
        <v>823</v>
      </c>
    </row>
    <row r="244" spans="29:32" x14ac:dyDescent="0.25">
      <c r="AC244" s="323" t="s">
        <v>830</v>
      </c>
      <c r="AD244" s="169" t="s">
        <v>651</v>
      </c>
      <c r="AE244" s="358">
        <v>0.27459</v>
      </c>
      <c r="AF244" s="192" t="s">
        <v>824</v>
      </c>
    </row>
    <row r="245" spans="29:32" x14ac:dyDescent="0.25">
      <c r="AC245" s="323" t="s">
        <v>831</v>
      </c>
      <c r="AD245" s="169" t="s">
        <v>636</v>
      </c>
      <c r="AE245" s="358">
        <v>0.20946999999999999</v>
      </c>
      <c r="AF245" s="192" t="s">
        <v>823</v>
      </c>
    </row>
    <row r="246" spans="29:32" x14ac:dyDescent="0.25">
      <c r="AC246" s="323" t="s">
        <v>832</v>
      </c>
      <c r="AD246" s="169" t="s">
        <v>651</v>
      </c>
      <c r="AE246" s="358">
        <v>0.33712999999999999</v>
      </c>
      <c r="AF246" s="192" t="s">
        <v>824</v>
      </c>
    </row>
    <row r="247" spans="29:32" x14ac:dyDescent="0.25">
      <c r="AC247" s="323" t="s">
        <v>833</v>
      </c>
      <c r="AD247" s="169" t="s">
        <v>636</v>
      </c>
      <c r="AE247" s="358">
        <v>0.18084</v>
      </c>
      <c r="AF247" s="192" t="s">
        <v>834</v>
      </c>
    </row>
    <row r="248" spans="29:32" x14ac:dyDescent="0.25">
      <c r="AC248" s="323" t="s">
        <v>835</v>
      </c>
      <c r="AD248" s="169" t="s">
        <v>651</v>
      </c>
      <c r="AE248" s="358">
        <v>0.29103000000000001</v>
      </c>
      <c r="AF248" s="192" t="s">
        <v>824</v>
      </c>
    </row>
    <row r="249" spans="29:32" x14ac:dyDescent="0.25">
      <c r="AC249" s="323" t="s">
        <v>836</v>
      </c>
      <c r="AD249" s="169" t="s">
        <v>636</v>
      </c>
      <c r="AE249" s="358">
        <v>0.15371000000000001</v>
      </c>
      <c r="AF249" s="192" t="s">
        <v>823</v>
      </c>
    </row>
    <row r="250" spans="29:32" x14ac:dyDescent="0.25">
      <c r="AC250" s="323" t="s">
        <v>837</v>
      </c>
      <c r="AD250" s="169" t="s">
        <v>651</v>
      </c>
      <c r="AE250" s="358">
        <v>0.24736</v>
      </c>
      <c r="AF250" s="192" t="s">
        <v>824</v>
      </c>
    </row>
    <row r="251" spans="29:32" x14ac:dyDescent="0.25">
      <c r="AC251" s="323" t="s">
        <v>838</v>
      </c>
      <c r="AD251" s="169" t="s">
        <v>636</v>
      </c>
      <c r="AE251" s="358">
        <v>0.19228000000000001</v>
      </c>
      <c r="AF251" s="192" t="s">
        <v>823</v>
      </c>
    </row>
    <row r="252" spans="29:32" x14ac:dyDescent="0.25">
      <c r="AC252" s="323" t="s">
        <v>839</v>
      </c>
      <c r="AD252" s="169" t="s">
        <v>651</v>
      </c>
      <c r="AE252" s="358">
        <v>0.30945</v>
      </c>
      <c r="AF252" s="192" t="s">
        <v>824</v>
      </c>
    </row>
    <row r="253" spans="29:32" x14ac:dyDescent="0.25">
      <c r="AC253" s="323" t="s">
        <v>840</v>
      </c>
      <c r="AD253" s="169" t="s">
        <v>636</v>
      </c>
      <c r="AE253" s="358">
        <v>0.28294999999999998</v>
      </c>
      <c r="AF253" s="192" t="s">
        <v>823</v>
      </c>
    </row>
    <row r="254" spans="29:32" x14ac:dyDescent="0.25">
      <c r="AC254" s="323" t="s">
        <v>841</v>
      </c>
      <c r="AD254" s="169" t="s">
        <v>651</v>
      </c>
      <c r="AE254" s="358">
        <v>0.45535999999999999</v>
      </c>
      <c r="AF254" s="192" t="s">
        <v>824</v>
      </c>
    </row>
    <row r="255" spans="29:32" x14ac:dyDescent="0.25">
      <c r="AC255" s="323" t="s">
        <v>842</v>
      </c>
      <c r="AD255" s="169" t="s">
        <v>636</v>
      </c>
      <c r="AE255" s="358">
        <v>0.1052</v>
      </c>
      <c r="AF255" s="192" t="s">
        <v>823</v>
      </c>
    </row>
    <row r="256" spans="29:32" x14ac:dyDescent="0.25">
      <c r="AC256" s="323" t="s">
        <v>843</v>
      </c>
      <c r="AD256" s="169" t="s">
        <v>651</v>
      </c>
      <c r="AE256" s="358">
        <v>0.16930000000000001</v>
      </c>
      <c r="AF256" s="192" t="s">
        <v>824</v>
      </c>
    </row>
    <row r="257" spans="29:32" x14ac:dyDescent="0.25">
      <c r="AC257" s="323" t="s">
        <v>844</v>
      </c>
      <c r="AD257" s="169" t="s">
        <v>636</v>
      </c>
      <c r="AE257" s="358">
        <v>0.10895000000000001</v>
      </c>
      <c r="AF257" s="192" t="s">
        <v>823</v>
      </c>
    </row>
    <row r="258" spans="29:32" x14ac:dyDescent="0.25">
      <c r="AC258" s="323" t="s">
        <v>845</v>
      </c>
      <c r="AD258" s="169" t="s">
        <v>651</v>
      </c>
      <c r="AE258" s="358">
        <v>0.17534</v>
      </c>
      <c r="AF258" s="192" t="s">
        <v>824</v>
      </c>
    </row>
    <row r="259" spans="29:32" x14ac:dyDescent="0.25">
      <c r="AC259" s="323" t="s">
        <v>846</v>
      </c>
      <c r="AD259" s="169" t="s">
        <v>636</v>
      </c>
      <c r="AE259" s="358">
        <v>0.13177</v>
      </c>
      <c r="AF259" s="192" t="s">
        <v>823</v>
      </c>
    </row>
    <row r="260" spans="29:32" x14ac:dyDescent="0.25">
      <c r="AC260" s="323" t="s">
        <v>847</v>
      </c>
      <c r="AD260" s="169" t="s">
        <v>651</v>
      </c>
      <c r="AE260" s="358">
        <v>0.21207000000000001</v>
      </c>
      <c r="AF260" s="192" t="s">
        <v>824</v>
      </c>
    </row>
    <row r="261" spans="29:32" x14ac:dyDescent="0.25">
      <c r="AC261" s="323" t="s">
        <v>848</v>
      </c>
      <c r="AD261" s="169" t="s">
        <v>636</v>
      </c>
      <c r="AE261" s="358">
        <v>0.11473</v>
      </c>
      <c r="AF261" s="192" t="s">
        <v>823</v>
      </c>
    </row>
    <row r="262" spans="29:32" x14ac:dyDescent="0.25">
      <c r="AC262" s="324" t="s">
        <v>849</v>
      </c>
      <c r="AD262" s="169" t="s">
        <v>651</v>
      </c>
      <c r="AE262" s="358">
        <v>0.18464000000000003</v>
      </c>
      <c r="AF262" s="192" t="s">
        <v>850</v>
      </c>
    </row>
    <row r="263" spans="29:32" x14ac:dyDescent="0.25">
      <c r="AC263" s="323" t="s">
        <v>851</v>
      </c>
      <c r="AD263" s="169" t="s">
        <v>651</v>
      </c>
      <c r="AE263" s="359">
        <v>0.32027</v>
      </c>
      <c r="AF263" s="192" t="s">
        <v>850</v>
      </c>
    </row>
    <row r="264" spans="29:32" x14ac:dyDescent="0.25">
      <c r="AC264" s="323" t="s">
        <v>852</v>
      </c>
      <c r="AD264" s="169" t="s">
        <v>636</v>
      </c>
      <c r="AE264" s="359">
        <v>0.19900999999999999</v>
      </c>
      <c r="AF264" s="192" t="s">
        <v>834</v>
      </c>
    </row>
    <row r="265" spans="29:32" x14ac:dyDescent="0.25">
      <c r="AC265" s="323" t="s">
        <v>853</v>
      </c>
      <c r="AD265" s="169" t="s">
        <v>636</v>
      </c>
      <c r="AE265" s="375">
        <v>0.14954999999999999</v>
      </c>
      <c r="AF265" s="325" t="s">
        <v>604</v>
      </c>
    </row>
    <row r="266" spans="29:32" x14ac:dyDescent="0.25">
      <c r="AC266" s="323" t="s">
        <v>854</v>
      </c>
      <c r="AD266" s="169" t="s">
        <v>651</v>
      </c>
      <c r="AE266" s="375">
        <v>0.24068000000000001</v>
      </c>
      <c r="AF266" s="192" t="s">
        <v>850</v>
      </c>
    </row>
    <row r="267" spans="29:32" x14ac:dyDescent="0.25">
      <c r="AC267" s="323" t="s">
        <v>855</v>
      </c>
      <c r="AD267" s="169" t="s">
        <v>636</v>
      </c>
      <c r="AE267" s="375">
        <v>0.19455</v>
      </c>
      <c r="AF267" s="325" t="s">
        <v>604</v>
      </c>
    </row>
    <row r="268" spans="29:32" x14ac:dyDescent="0.25">
      <c r="AC268" s="323" t="s">
        <v>856</v>
      </c>
      <c r="AD268" s="169" t="s">
        <v>651</v>
      </c>
      <c r="AE268" s="375">
        <v>0.31309999999999999</v>
      </c>
      <c r="AF268" s="192" t="s">
        <v>850</v>
      </c>
    </row>
    <row r="269" spans="29:32" x14ac:dyDescent="0.25">
      <c r="AC269" s="323" t="s">
        <v>857</v>
      </c>
      <c r="AD269" s="169" t="s">
        <v>636</v>
      </c>
      <c r="AE269" s="375">
        <v>0.27777000000000002</v>
      </c>
      <c r="AF269" s="325" t="s">
        <v>604</v>
      </c>
    </row>
    <row r="270" spans="29:32" x14ac:dyDescent="0.25">
      <c r="AC270" s="323" t="s">
        <v>858</v>
      </c>
      <c r="AD270" s="169" t="s">
        <v>651</v>
      </c>
      <c r="AE270" s="375">
        <v>0.44702999999999998</v>
      </c>
      <c r="AF270" s="325" t="s">
        <v>850</v>
      </c>
    </row>
    <row r="271" spans="29:32" x14ac:dyDescent="0.25">
      <c r="AC271" s="323" t="s">
        <v>859</v>
      </c>
      <c r="AD271" s="169" t="s">
        <v>636</v>
      </c>
      <c r="AE271" s="375">
        <v>0.25213000000000002</v>
      </c>
      <c r="AF271" s="325" t="s">
        <v>604</v>
      </c>
    </row>
    <row r="272" spans="29:32" x14ac:dyDescent="0.25">
      <c r="AC272" s="323" t="s">
        <v>860</v>
      </c>
      <c r="AD272" s="169" t="s">
        <v>651</v>
      </c>
      <c r="AE272" s="375">
        <v>0.40576000000000001</v>
      </c>
      <c r="AF272" s="325" t="s">
        <v>850</v>
      </c>
    </row>
    <row r="273" spans="29:32" x14ac:dyDescent="0.25">
      <c r="AC273" s="323" t="s">
        <v>861</v>
      </c>
      <c r="AD273" s="169" t="s">
        <v>636</v>
      </c>
      <c r="AE273" s="367">
        <v>0.23741000000000001</v>
      </c>
      <c r="AF273" s="325" t="s">
        <v>604</v>
      </c>
    </row>
    <row r="274" spans="29:32" x14ac:dyDescent="0.25">
      <c r="AC274" s="324" t="s">
        <v>862</v>
      </c>
      <c r="AD274" s="169" t="s">
        <v>651</v>
      </c>
      <c r="AE274" s="367">
        <v>0.38207000000000002</v>
      </c>
      <c r="AF274" s="325" t="s">
        <v>850</v>
      </c>
    </row>
    <row r="275" spans="29:32" x14ac:dyDescent="0.25">
      <c r="AC275" s="323" t="s">
        <v>863</v>
      </c>
      <c r="AD275" s="169" t="s">
        <v>636</v>
      </c>
      <c r="AE275" s="367">
        <v>0.22833000000000001</v>
      </c>
      <c r="AF275" s="325" t="s">
        <v>604</v>
      </c>
    </row>
    <row r="276" spans="29:32" x14ac:dyDescent="0.25">
      <c r="AC276" s="323" t="s">
        <v>862</v>
      </c>
      <c r="AD276" s="169" t="s">
        <v>651</v>
      </c>
      <c r="AE276" s="367">
        <v>0.36747000000000002</v>
      </c>
      <c r="AF276" s="325" t="s">
        <v>850</v>
      </c>
    </row>
    <row r="277" spans="29:32" x14ac:dyDescent="0.25">
      <c r="AC277" s="323" t="s">
        <v>864</v>
      </c>
      <c r="AD277" s="169" t="s">
        <v>636</v>
      </c>
      <c r="AE277" s="367">
        <v>0.3846</v>
      </c>
      <c r="AF277" s="325" t="s">
        <v>604</v>
      </c>
    </row>
    <row r="278" spans="29:32" x14ac:dyDescent="0.25">
      <c r="AC278" s="323" t="s">
        <v>865</v>
      </c>
      <c r="AD278" s="169" t="s">
        <v>651</v>
      </c>
      <c r="AE278" s="367">
        <v>0.61895999999999995</v>
      </c>
      <c r="AF278" s="325" t="s">
        <v>850</v>
      </c>
    </row>
    <row r="279" spans="29:32" x14ac:dyDescent="0.25">
      <c r="AC279" s="323" t="s">
        <v>866</v>
      </c>
      <c r="AD279" s="169" t="s">
        <v>636</v>
      </c>
      <c r="AE279" s="367">
        <v>0.23644999999999999</v>
      </c>
      <c r="AF279" s="325" t="s">
        <v>604</v>
      </c>
    </row>
    <row r="280" spans="29:32" x14ac:dyDescent="0.25">
      <c r="AC280" s="323" t="s">
        <v>867</v>
      </c>
      <c r="AD280" s="169" t="s">
        <v>651</v>
      </c>
      <c r="AE280" s="367">
        <v>0.38052999999999998</v>
      </c>
      <c r="AF280" s="325" t="s">
        <v>850</v>
      </c>
    </row>
    <row r="281" spans="29:32" x14ac:dyDescent="0.25">
      <c r="AC281" s="323" t="s">
        <v>868</v>
      </c>
      <c r="AD281" s="169" t="s">
        <v>636</v>
      </c>
      <c r="AE281" s="375">
        <v>0.27244000000000002</v>
      </c>
      <c r="AF281" s="325" t="s">
        <v>604</v>
      </c>
    </row>
    <row r="282" spans="29:32" x14ac:dyDescent="0.25">
      <c r="AC282" s="323" t="s">
        <v>869</v>
      </c>
      <c r="AD282" s="169" t="s">
        <v>651</v>
      </c>
      <c r="AE282" s="375">
        <v>0.43845000000000001</v>
      </c>
      <c r="AF282" s="325" t="s">
        <v>850</v>
      </c>
    </row>
    <row r="283" spans="29:32" x14ac:dyDescent="0.25">
      <c r="AC283" s="323" t="s">
        <v>870</v>
      </c>
      <c r="AD283" s="169" t="s">
        <v>636</v>
      </c>
      <c r="AE283" s="375">
        <v>0.25162000000000001</v>
      </c>
      <c r="AF283" s="325" t="s">
        <v>604</v>
      </c>
    </row>
    <row r="284" spans="29:32" x14ac:dyDescent="0.25">
      <c r="AC284" s="323" t="s">
        <v>871</v>
      </c>
      <c r="AD284" s="169" t="s">
        <v>651</v>
      </c>
      <c r="AE284" s="375">
        <v>0.40494000000000002</v>
      </c>
      <c r="AF284" s="325" t="s">
        <v>850</v>
      </c>
    </row>
    <row r="285" spans="29:32" x14ac:dyDescent="0.25">
      <c r="AC285" s="323" t="s">
        <v>872</v>
      </c>
      <c r="AD285" s="169" t="s">
        <v>636</v>
      </c>
      <c r="AE285" s="358">
        <v>0.11551</v>
      </c>
      <c r="AF285" s="325" t="s">
        <v>604</v>
      </c>
    </row>
    <row r="286" spans="29:32" x14ac:dyDescent="0.25">
      <c r="AC286" s="323" t="s">
        <v>873</v>
      </c>
      <c r="AD286" s="169" t="s">
        <v>651</v>
      </c>
      <c r="AE286" s="358">
        <v>0.18589</v>
      </c>
      <c r="AF286" s="325" t="s">
        <v>850</v>
      </c>
    </row>
    <row r="287" spans="29:32" x14ac:dyDescent="0.25">
      <c r="AC287" s="323" t="s">
        <v>874</v>
      </c>
      <c r="AD287" s="169" t="s">
        <v>636</v>
      </c>
      <c r="AE287" s="367">
        <v>0.79127999999999998</v>
      </c>
      <c r="AF287" s="325" t="s">
        <v>604</v>
      </c>
    </row>
    <row r="288" spans="29:32" x14ac:dyDescent="0.25">
      <c r="AC288" s="323" t="s">
        <v>875</v>
      </c>
      <c r="AD288" s="169" t="s">
        <v>651</v>
      </c>
      <c r="AE288" s="367">
        <v>1.2734399999999999</v>
      </c>
      <c r="AF288" s="192" t="s">
        <v>850</v>
      </c>
    </row>
    <row r="289" spans="29:32" x14ac:dyDescent="0.25">
      <c r="AC289" s="323" t="s">
        <v>876</v>
      </c>
      <c r="AD289" s="169" t="s">
        <v>636</v>
      </c>
      <c r="AE289" s="367">
        <v>0.87458000000000002</v>
      </c>
      <c r="AF289" s="325" t="s">
        <v>604</v>
      </c>
    </row>
    <row r="290" spans="29:32" x14ac:dyDescent="0.25">
      <c r="AC290" s="323" t="s">
        <v>877</v>
      </c>
      <c r="AD290" s="169" t="s">
        <v>651</v>
      </c>
      <c r="AE290" s="367">
        <v>1.4075</v>
      </c>
      <c r="AF290" s="192" t="s">
        <v>850</v>
      </c>
    </row>
    <row r="291" spans="29:32" x14ac:dyDescent="0.25">
      <c r="AC291" s="323" t="s">
        <v>878</v>
      </c>
      <c r="AD291" s="169" t="s">
        <v>636</v>
      </c>
      <c r="AE291" s="367">
        <v>0.83823999999999999</v>
      </c>
      <c r="AF291" s="325" t="s">
        <v>604</v>
      </c>
    </row>
    <row r="292" spans="29:32" x14ac:dyDescent="0.25">
      <c r="AC292" s="323" t="s">
        <v>879</v>
      </c>
      <c r="AD292" s="169" t="s">
        <v>651</v>
      </c>
      <c r="AE292" s="367">
        <v>1.3490200000000001</v>
      </c>
      <c r="AF292" s="325" t="s">
        <v>850</v>
      </c>
    </row>
    <row r="293" spans="29:32" x14ac:dyDescent="0.25">
      <c r="AC293" s="192" t="s">
        <v>195</v>
      </c>
      <c r="AD293" s="169" t="s">
        <v>190</v>
      </c>
      <c r="AE293" s="376">
        <v>0.12076000000000001</v>
      </c>
      <c r="AF293" s="192" t="s">
        <v>191</v>
      </c>
    </row>
    <row r="294" spans="29:32" x14ac:dyDescent="0.25">
      <c r="AC294" s="192" t="s">
        <v>193</v>
      </c>
      <c r="AD294" s="169" t="s">
        <v>190</v>
      </c>
      <c r="AE294" s="376">
        <v>2.7789999999999999E-2</v>
      </c>
      <c r="AF294" s="192" t="s">
        <v>191</v>
      </c>
    </row>
    <row r="295" spans="29:32" x14ac:dyDescent="0.25">
      <c r="AC295" s="192" t="s">
        <v>880</v>
      </c>
      <c r="AD295" s="169" t="s">
        <v>190</v>
      </c>
      <c r="AE295" s="358">
        <v>0.21176</v>
      </c>
      <c r="AF295" s="192" t="s">
        <v>191</v>
      </c>
    </row>
    <row r="296" spans="29:32" x14ac:dyDescent="0.25">
      <c r="AC296" s="192" t="s">
        <v>880</v>
      </c>
      <c r="AD296" s="169" t="s">
        <v>636</v>
      </c>
      <c r="AE296" s="358">
        <v>0.31763999999999998</v>
      </c>
      <c r="AF296" s="192" t="s">
        <v>823</v>
      </c>
    </row>
    <row r="297" spans="29:32" x14ac:dyDescent="0.25">
      <c r="AC297" s="192" t="s">
        <v>185</v>
      </c>
      <c r="AD297" s="169" t="s">
        <v>190</v>
      </c>
      <c r="AE297" s="358">
        <v>0.15018000000000001</v>
      </c>
      <c r="AF297" s="192" t="s">
        <v>191</v>
      </c>
    </row>
    <row r="298" spans="29:32" x14ac:dyDescent="0.25">
      <c r="AC298" s="192" t="s">
        <v>197</v>
      </c>
      <c r="AD298" s="169" t="s">
        <v>190</v>
      </c>
      <c r="AE298" s="375">
        <v>0.112863</v>
      </c>
      <c r="AF298" s="192" t="s">
        <v>191</v>
      </c>
    </row>
    <row r="299" spans="29:32" x14ac:dyDescent="0.25">
      <c r="AC299" s="325" t="s">
        <v>881</v>
      </c>
      <c r="AD299" s="169" t="s">
        <v>190</v>
      </c>
      <c r="AE299" s="375">
        <v>1.8737999999999998E-2</v>
      </c>
      <c r="AF299" s="192" t="s">
        <v>191</v>
      </c>
    </row>
    <row r="300" spans="29:32" x14ac:dyDescent="0.25">
      <c r="AC300" s="325" t="s">
        <v>882</v>
      </c>
      <c r="AD300" s="169" t="s">
        <v>190</v>
      </c>
      <c r="AE300" s="375">
        <v>0.12951799999999999</v>
      </c>
      <c r="AF300" s="192" t="s">
        <v>191</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48"/>
  <sheetViews>
    <sheetView showGridLines="0" zoomScale="70" zoomScaleNormal="70" workbookViewId="0">
      <selection activeCell="H11" sqref="H11"/>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1" width="33.42578125" style="21" customWidth="1"/>
    <col min="12" max="13" width="17.85546875" style="21" customWidth="1"/>
    <col min="14" max="14" width="23" style="21" customWidth="1"/>
    <col min="15" max="15" width="43.425781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883</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884</v>
      </c>
      <c r="D7" s="27"/>
      <c r="E7" s="27"/>
      <c r="F7" s="27"/>
      <c r="G7" s="27"/>
      <c r="H7" s="27"/>
      <c r="I7" s="27"/>
      <c r="J7" s="27"/>
      <c r="K7" s="27"/>
      <c r="L7" s="27"/>
      <c r="M7" s="27"/>
      <c r="N7" s="27"/>
      <c r="O7" s="27"/>
      <c r="P7" s="27"/>
      <c r="Q7" s="27"/>
      <c r="R7" s="27"/>
      <c r="S7" s="27"/>
      <c r="T7" s="27"/>
      <c r="U7" s="27"/>
      <c r="V7" s="27"/>
      <c r="W7" s="27"/>
      <c r="X7" s="28"/>
      <c r="Y7" s="23"/>
    </row>
    <row r="8" spans="1:26" s="64" customFormat="1" ht="12" customHeigh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ht="12" customHeight="1" x14ac:dyDescent="0.25">
      <c r="A9" s="13"/>
      <c r="B9" s="14"/>
      <c r="C9" s="20" t="s">
        <v>885</v>
      </c>
      <c r="D9" s="5"/>
      <c r="E9" s="5"/>
      <c r="F9" s="5"/>
      <c r="G9" s="5"/>
      <c r="H9" s="5"/>
      <c r="I9" s="5"/>
      <c r="J9" s="5"/>
      <c r="K9" s="5"/>
      <c r="L9" s="5"/>
      <c r="M9" s="5"/>
      <c r="N9" s="5"/>
      <c r="O9" s="5"/>
      <c r="P9" s="18"/>
      <c r="Q9" s="18"/>
      <c r="R9" s="18"/>
      <c r="S9" s="18"/>
      <c r="T9" s="18"/>
      <c r="U9" s="18"/>
      <c r="V9" s="18"/>
      <c r="W9" s="18"/>
      <c r="X9" s="67"/>
      <c r="Y9" s="23"/>
    </row>
    <row r="10" spans="1:26" s="3" customFormat="1" ht="12" customHeight="1" x14ac:dyDescent="0.35">
      <c r="A10" s="13"/>
      <c r="B10" s="14"/>
      <c r="C10" s="7" t="s">
        <v>886</v>
      </c>
      <c r="D10" s="5"/>
      <c r="E10" s="5"/>
      <c r="F10" s="5"/>
      <c r="G10" s="5"/>
      <c r="H10" s="5"/>
      <c r="I10" s="5"/>
      <c r="J10" s="5"/>
      <c r="K10" s="5"/>
      <c r="L10" s="5"/>
      <c r="M10" s="5"/>
      <c r="N10" s="5"/>
      <c r="O10" s="5"/>
      <c r="P10" s="18"/>
      <c r="Q10" s="18"/>
      <c r="R10" s="18"/>
      <c r="S10" s="18"/>
      <c r="T10" s="18"/>
      <c r="U10" s="18"/>
      <c r="V10" s="18"/>
      <c r="W10" s="18"/>
      <c r="X10" s="67"/>
      <c r="Y10" s="23"/>
    </row>
    <row r="11" spans="1:26" s="3" customFormat="1" ht="12" customHeight="1" x14ac:dyDescent="0.25">
      <c r="A11" s="13"/>
      <c r="B11" s="14"/>
      <c r="C11" s="8" t="s">
        <v>887</v>
      </c>
      <c r="D11" s="6"/>
      <c r="E11" s="6"/>
      <c r="F11" s="6"/>
      <c r="G11" s="6"/>
      <c r="H11" s="6"/>
      <c r="I11" s="6"/>
      <c r="J11" s="6"/>
      <c r="K11" s="6"/>
      <c r="L11" s="6"/>
      <c r="M11" s="6"/>
      <c r="N11" s="6"/>
      <c r="O11" s="6"/>
      <c r="P11" s="18"/>
      <c r="Q11" s="18"/>
      <c r="R11" s="18"/>
      <c r="S11" s="18"/>
      <c r="T11" s="18"/>
      <c r="U11" s="18"/>
      <c r="V11" s="18"/>
      <c r="W11" s="18"/>
      <c r="X11" s="67"/>
      <c r="Y11" s="23"/>
    </row>
    <row r="12" spans="1:26" s="3" customFormat="1" ht="12" customHeight="1" x14ac:dyDescent="0.25">
      <c r="A12" s="13"/>
      <c r="B12" s="14"/>
      <c r="C12" s="8" t="s">
        <v>888</v>
      </c>
      <c r="D12" s="6"/>
      <c r="E12" s="6"/>
      <c r="F12" s="6"/>
      <c r="G12" s="6"/>
      <c r="H12" s="6"/>
      <c r="I12" s="6"/>
      <c r="J12" s="6"/>
      <c r="K12" s="6"/>
      <c r="L12" s="6"/>
      <c r="M12" s="6"/>
      <c r="N12" s="6"/>
      <c r="O12" s="6"/>
      <c r="P12" s="18"/>
      <c r="Q12" s="18"/>
      <c r="R12" s="18"/>
      <c r="S12" s="18"/>
      <c r="T12" s="18"/>
      <c r="U12" s="18"/>
      <c r="V12" s="18"/>
      <c r="W12" s="18"/>
      <c r="X12" s="67"/>
      <c r="Y12" s="23"/>
    </row>
    <row r="13" spans="1:26" s="3" customFormat="1" ht="12" customHeight="1" thickBot="1" x14ac:dyDescent="0.3">
      <c r="A13" s="13"/>
      <c r="B13" s="14"/>
      <c r="C13" s="79"/>
      <c r="D13" s="6"/>
      <c r="E13" s="6"/>
      <c r="F13" s="6"/>
      <c r="G13" s="6"/>
      <c r="H13" s="6"/>
      <c r="I13" s="6"/>
      <c r="J13" s="6"/>
      <c r="K13" s="6"/>
      <c r="L13" s="6"/>
      <c r="M13" s="6"/>
      <c r="N13" s="6"/>
      <c r="O13" s="6"/>
      <c r="P13" s="18"/>
      <c r="Q13" s="18"/>
      <c r="R13" s="18"/>
      <c r="S13" s="18"/>
      <c r="T13" s="18"/>
      <c r="U13" s="18"/>
      <c r="V13" s="18"/>
      <c r="W13" s="18"/>
      <c r="X13" s="67"/>
      <c r="Y13" s="23"/>
    </row>
    <row r="14" spans="1:26" s="3" customFormat="1" ht="12" customHeight="1" x14ac:dyDescent="0.25">
      <c r="A14" s="13"/>
      <c r="B14" s="14"/>
      <c r="C14" s="44" t="s">
        <v>889</v>
      </c>
      <c r="D14" s="45"/>
      <c r="E14" s="6"/>
      <c r="F14" s="6"/>
      <c r="G14" s="6"/>
      <c r="H14" s="6"/>
      <c r="I14" s="5"/>
      <c r="J14" s="5"/>
      <c r="K14" s="8"/>
      <c r="L14" s="6"/>
      <c r="M14" s="6"/>
      <c r="N14" s="6"/>
      <c r="O14" s="6"/>
      <c r="P14" s="18"/>
      <c r="Q14" s="18"/>
      <c r="R14" s="18"/>
      <c r="S14" s="18"/>
      <c r="T14" s="18"/>
      <c r="U14" s="18"/>
      <c r="V14" s="18"/>
      <c r="W14" s="18"/>
      <c r="X14" s="67"/>
      <c r="Y14" s="23"/>
    </row>
    <row r="15" spans="1:26" s="3" customFormat="1" ht="12" customHeight="1" thickBot="1" x14ac:dyDescent="0.3">
      <c r="A15" s="13"/>
      <c r="B15" s="14"/>
      <c r="C15" s="46" t="s">
        <v>890</v>
      </c>
      <c r="D15" s="47"/>
      <c r="E15" s="6"/>
      <c r="F15" s="6"/>
      <c r="G15" s="6"/>
      <c r="H15" s="6"/>
      <c r="I15" s="5"/>
      <c r="J15" s="5"/>
      <c r="K15" s="8"/>
      <c r="L15" s="6"/>
      <c r="M15" s="6"/>
      <c r="N15" s="6"/>
      <c r="O15" s="6"/>
      <c r="P15" s="18"/>
      <c r="Q15" s="18"/>
      <c r="R15" s="18"/>
      <c r="S15" s="18"/>
      <c r="T15" s="18"/>
      <c r="U15" s="18"/>
      <c r="V15" s="18"/>
      <c r="W15" s="18"/>
      <c r="X15" s="67"/>
      <c r="Y15" s="23"/>
    </row>
    <row r="16" spans="1:26" s="3" customFormat="1" ht="12" customHeight="1" thickBot="1" x14ac:dyDescent="0.3">
      <c r="A16" s="13"/>
      <c r="B16" s="319"/>
      <c r="C16" s="442" t="s">
        <v>891</v>
      </c>
      <c r="D16" s="49">
        <v>2008</v>
      </c>
      <c r="E16" s="49">
        <v>2009</v>
      </c>
      <c r="F16" s="49">
        <v>2010</v>
      </c>
      <c r="G16" s="49">
        <v>2011</v>
      </c>
      <c r="H16" s="49">
        <v>2012</v>
      </c>
      <c r="I16" s="49">
        <v>2013</v>
      </c>
      <c r="J16" s="49">
        <v>2014</v>
      </c>
      <c r="K16" s="49">
        <v>2015</v>
      </c>
      <c r="L16" s="49">
        <v>2016</v>
      </c>
      <c r="M16" s="49">
        <v>2017</v>
      </c>
      <c r="N16" s="49">
        <v>2018</v>
      </c>
      <c r="O16" s="49">
        <v>2019</v>
      </c>
      <c r="P16" s="49" t="s">
        <v>17</v>
      </c>
      <c r="Q16" s="50" t="s">
        <v>19</v>
      </c>
      <c r="R16" s="18"/>
      <c r="S16" s="18"/>
      <c r="T16" s="18"/>
      <c r="U16" s="18"/>
      <c r="V16" s="18"/>
      <c r="W16" s="18"/>
      <c r="X16" s="67"/>
      <c r="Y16" s="23"/>
    </row>
    <row r="17" spans="1:25" s="3" customFormat="1" ht="12" customHeight="1" x14ac:dyDescent="0.25">
      <c r="A17" s="13"/>
      <c r="B17" s="319"/>
      <c r="C17" s="316" t="s">
        <v>892</v>
      </c>
      <c r="D17" s="10"/>
      <c r="E17" s="37"/>
      <c r="F17" s="37"/>
      <c r="G17" s="37"/>
      <c r="H17" s="37"/>
      <c r="I17" s="37"/>
      <c r="J17" s="37"/>
      <c r="K17" s="37"/>
      <c r="L17" s="37"/>
      <c r="M17" s="37"/>
      <c r="N17" s="37"/>
      <c r="O17" s="37"/>
      <c r="P17" s="38" t="s">
        <v>893</v>
      </c>
      <c r="Q17" s="41"/>
      <c r="R17" s="18"/>
      <c r="S17" s="18"/>
      <c r="T17" s="18"/>
      <c r="U17" s="18"/>
      <c r="V17" s="18"/>
      <c r="W17" s="18"/>
      <c r="X17" s="67"/>
      <c r="Y17" s="23"/>
    </row>
    <row r="18" spans="1:25" s="3" customFormat="1" ht="12" customHeight="1" x14ac:dyDescent="0.25">
      <c r="A18" s="13"/>
      <c r="B18" s="319"/>
      <c r="C18" s="316" t="s">
        <v>894</v>
      </c>
      <c r="D18" s="10"/>
      <c r="E18" s="10"/>
      <c r="F18" s="10"/>
      <c r="G18" s="10"/>
      <c r="H18" s="10"/>
      <c r="I18" s="10"/>
      <c r="J18" s="10"/>
      <c r="K18" s="10"/>
      <c r="L18" s="10"/>
      <c r="M18" s="10"/>
      <c r="N18" s="10"/>
      <c r="O18" s="10"/>
      <c r="P18" s="9" t="s">
        <v>893</v>
      </c>
      <c r="Q18" s="42"/>
      <c r="R18" s="18"/>
      <c r="S18" s="18"/>
      <c r="T18" s="18"/>
      <c r="U18" s="18"/>
      <c r="V18" s="18"/>
      <c r="W18" s="18"/>
      <c r="X18" s="67"/>
      <c r="Y18" s="23"/>
    </row>
    <row r="19" spans="1:25" s="3" customFormat="1" ht="12" customHeight="1" x14ac:dyDescent="0.25">
      <c r="A19" s="13"/>
      <c r="B19" s="319"/>
      <c r="C19" s="316" t="s">
        <v>895</v>
      </c>
      <c r="D19" s="10"/>
      <c r="E19" s="10"/>
      <c r="F19" s="10"/>
      <c r="G19" s="10"/>
      <c r="H19" s="10"/>
      <c r="I19" s="10"/>
      <c r="J19" s="10"/>
      <c r="K19" s="10"/>
      <c r="L19" s="10"/>
      <c r="M19" s="10"/>
      <c r="N19" s="10"/>
      <c r="O19" s="10"/>
      <c r="P19" s="9" t="s">
        <v>893</v>
      </c>
      <c r="Q19" s="42"/>
      <c r="R19" s="18"/>
      <c r="S19" s="18"/>
      <c r="T19" s="18"/>
      <c r="U19" s="18"/>
      <c r="V19" s="18"/>
      <c r="W19" s="18"/>
      <c r="X19" s="67"/>
      <c r="Y19" s="23"/>
    </row>
    <row r="20" spans="1:25" s="3" customFormat="1" ht="12" customHeight="1" x14ac:dyDescent="0.25">
      <c r="A20" s="13"/>
      <c r="B20" s="319"/>
      <c r="C20" s="316" t="s">
        <v>896</v>
      </c>
      <c r="D20" s="10"/>
      <c r="E20" s="10"/>
      <c r="F20" s="10"/>
      <c r="G20" s="10"/>
      <c r="H20" s="10"/>
      <c r="I20" s="10"/>
      <c r="J20" s="10"/>
      <c r="K20" s="10"/>
      <c r="L20" s="10"/>
      <c r="M20" s="10"/>
      <c r="N20" s="10"/>
      <c r="O20" s="10"/>
      <c r="P20" s="9" t="s">
        <v>893</v>
      </c>
      <c r="Q20" s="42"/>
      <c r="R20" s="18"/>
      <c r="S20" s="18"/>
      <c r="T20" s="18"/>
      <c r="U20" s="18"/>
      <c r="V20" s="18"/>
      <c r="W20" s="18"/>
      <c r="X20" s="67"/>
      <c r="Y20" s="23"/>
    </row>
    <row r="21" spans="1:25" s="3" customFormat="1" ht="12" customHeight="1" x14ac:dyDescent="0.25">
      <c r="A21" s="13"/>
      <c r="B21" s="319"/>
      <c r="C21" s="317" t="s">
        <v>897</v>
      </c>
      <c r="D21" s="313"/>
      <c r="E21" s="313"/>
      <c r="F21" s="313"/>
      <c r="G21" s="313"/>
      <c r="H21" s="313"/>
      <c r="I21" s="313"/>
      <c r="J21" s="313"/>
      <c r="K21" s="313"/>
      <c r="L21" s="313"/>
      <c r="M21" s="313"/>
      <c r="N21" s="313"/>
      <c r="O21" s="313"/>
      <c r="P21" s="314" t="s">
        <v>898</v>
      </c>
      <c r="Q21" s="315"/>
      <c r="R21" s="18"/>
      <c r="S21" s="18"/>
      <c r="T21" s="18"/>
      <c r="U21" s="18"/>
      <c r="V21" s="18"/>
      <c r="W21" s="18"/>
      <c r="X21" s="67"/>
      <c r="Y21" s="23"/>
    </row>
    <row r="22" spans="1:25" s="3" customFormat="1" ht="12" customHeight="1" x14ac:dyDescent="0.25">
      <c r="A22" s="13"/>
      <c r="B22" s="319"/>
      <c r="C22" s="316" t="s">
        <v>278</v>
      </c>
      <c r="D22" s="10"/>
      <c r="E22" s="10"/>
      <c r="F22" s="10"/>
      <c r="G22" s="10"/>
      <c r="H22" s="10"/>
      <c r="I22" s="10"/>
      <c r="J22" s="10"/>
      <c r="K22" s="10"/>
      <c r="L22" s="10"/>
      <c r="M22" s="10"/>
      <c r="N22" s="10"/>
      <c r="O22" s="10"/>
      <c r="P22" s="9" t="s">
        <v>265</v>
      </c>
      <c r="Q22" s="42"/>
      <c r="R22" s="18"/>
      <c r="S22" s="18"/>
      <c r="T22" s="18"/>
      <c r="U22" s="18"/>
      <c r="V22" s="18"/>
      <c r="W22" s="18"/>
      <c r="X22" s="67"/>
      <c r="Y22" s="23"/>
    </row>
    <row r="23" spans="1:25" s="3" customFormat="1" ht="12" customHeight="1" x14ac:dyDescent="0.25">
      <c r="A23" s="13"/>
      <c r="B23" s="319"/>
      <c r="C23" s="316" t="s">
        <v>899</v>
      </c>
      <c r="D23" s="10"/>
      <c r="E23" s="10"/>
      <c r="F23" s="10"/>
      <c r="G23" s="10"/>
      <c r="H23" s="10"/>
      <c r="I23" s="10"/>
      <c r="J23" s="10"/>
      <c r="K23" s="10"/>
      <c r="L23" s="10"/>
      <c r="M23" s="10"/>
      <c r="N23" s="10"/>
      <c r="O23" s="10"/>
      <c r="P23" s="9" t="s">
        <v>893</v>
      </c>
      <c r="Q23" s="42"/>
      <c r="R23" s="18"/>
      <c r="S23" s="18"/>
      <c r="T23" s="18"/>
      <c r="U23" s="18"/>
      <c r="V23" s="18"/>
      <c r="W23" s="18"/>
      <c r="X23" s="67"/>
      <c r="Y23" s="23"/>
    </row>
    <row r="24" spans="1:25" s="3" customFormat="1" ht="12" customHeight="1" thickBot="1" x14ac:dyDescent="0.3">
      <c r="A24" s="13"/>
      <c r="B24" s="319"/>
      <c r="C24" s="318" t="s">
        <v>900</v>
      </c>
      <c r="D24" s="39"/>
      <c r="E24" s="39"/>
      <c r="F24" s="39"/>
      <c r="G24" s="39"/>
      <c r="H24" s="39"/>
      <c r="I24" s="39"/>
      <c r="J24" s="39"/>
      <c r="K24" s="39"/>
      <c r="L24" s="39"/>
      <c r="M24" s="39"/>
      <c r="N24" s="39"/>
      <c r="O24" s="39"/>
      <c r="P24" s="40" t="s">
        <v>265</v>
      </c>
      <c r="Q24" s="43"/>
      <c r="R24" s="18"/>
      <c r="S24" s="18"/>
      <c r="T24" s="18"/>
      <c r="U24" s="18"/>
      <c r="V24" s="18"/>
      <c r="W24" s="18"/>
      <c r="X24" s="67"/>
      <c r="Y24" s="23"/>
    </row>
    <row r="25" spans="1:25" s="3" customFormat="1" ht="12"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2" customHeight="1" x14ac:dyDescent="0.25">
      <c r="A26" s="13"/>
      <c r="B26" s="14"/>
      <c r="C26" s="19" t="s">
        <v>901</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2" customHeight="1" x14ac:dyDescent="0.25">
      <c r="A27" s="13"/>
      <c r="B27" s="14"/>
      <c r="C27" s="77" t="s">
        <v>902</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12" customHeight="1" thickBot="1" x14ac:dyDescent="0.3">
      <c r="A28" s="13"/>
      <c r="B28" s="14"/>
      <c r="C28" s="80"/>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12" customHeight="1" thickBot="1" x14ac:dyDescent="0.3">
      <c r="A29" s="13"/>
      <c r="B29" s="14"/>
      <c r="C29" s="298" t="s">
        <v>891</v>
      </c>
      <c r="D29" s="566" t="s">
        <v>903</v>
      </c>
      <c r="E29" s="567"/>
      <c r="F29" s="563"/>
      <c r="G29" s="442" t="s">
        <v>904</v>
      </c>
      <c r="H29" s="49" t="s">
        <v>905</v>
      </c>
      <c r="I29" s="49" t="s">
        <v>906</v>
      </c>
      <c r="J29" s="49" t="s">
        <v>907</v>
      </c>
      <c r="K29" s="49" t="s">
        <v>908</v>
      </c>
      <c r="L29" s="49" t="s">
        <v>909</v>
      </c>
      <c r="M29" s="49" t="s">
        <v>910</v>
      </c>
      <c r="N29" s="561" t="s">
        <v>19</v>
      </c>
      <c r="O29" s="563"/>
      <c r="P29" s="18"/>
      <c r="Q29" s="18"/>
      <c r="R29" s="18"/>
      <c r="S29" s="18"/>
      <c r="T29" s="18"/>
      <c r="U29" s="18"/>
      <c r="V29" s="18"/>
      <c r="W29" s="18"/>
      <c r="X29" s="67"/>
      <c r="Y29" s="23"/>
    </row>
    <row r="30" spans="1:25" s="3" customFormat="1" ht="12" customHeight="1" x14ac:dyDescent="0.25">
      <c r="A30" s="13"/>
      <c r="B30" s="14"/>
      <c r="C30" s="228"/>
      <c r="D30" s="568"/>
      <c r="E30" s="568"/>
      <c r="F30" s="568"/>
      <c r="G30" s="224"/>
      <c r="H30" s="225"/>
      <c r="I30" s="226"/>
      <c r="J30" s="227"/>
      <c r="K30" s="226"/>
      <c r="L30" s="227"/>
      <c r="M30" s="226"/>
      <c r="N30" s="564"/>
      <c r="O30" s="565"/>
      <c r="P30" s="18"/>
      <c r="Q30" s="18"/>
      <c r="R30" s="18"/>
      <c r="S30" s="18"/>
      <c r="T30" s="18"/>
      <c r="U30" s="18"/>
      <c r="V30" s="18"/>
      <c r="W30" s="18"/>
      <c r="X30" s="67"/>
      <c r="Y30" s="23"/>
    </row>
    <row r="31" spans="1:25" s="3" customFormat="1" ht="46.5" hidden="1" customHeight="1" x14ac:dyDescent="0.25">
      <c r="A31" s="13"/>
      <c r="B31" s="14"/>
      <c r="C31" s="219"/>
      <c r="D31" s="542"/>
      <c r="E31" s="542"/>
      <c r="F31" s="542"/>
      <c r="G31" s="229"/>
      <c r="H31" s="230"/>
      <c r="I31" s="231"/>
      <c r="J31" s="232"/>
      <c r="K31" s="231"/>
      <c r="L31" s="232"/>
      <c r="M31" s="231"/>
      <c r="N31" s="542"/>
      <c r="O31" s="543"/>
      <c r="P31" s="18"/>
      <c r="Q31" s="18"/>
      <c r="R31" s="18"/>
      <c r="S31" s="18"/>
      <c r="T31" s="18"/>
      <c r="U31" s="18"/>
      <c r="V31" s="18"/>
      <c r="W31" s="18"/>
      <c r="X31" s="67"/>
      <c r="Y31" s="23"/>
    </row>
    <row r="32" spans="1:25" s="3" customFormat="1" ht="46.5" hidden="1" customHeight="1" x14ac:dyDescent="0.25">
      <c r="A32" s="13"/>
      <c r="B32" s="14"/>
      <c r="C32" s="219"/>
      <c r="D32" s="542"/>
      <c r="E32" s="542"/>
      <c r="F32" s="542"/>
      <c r="G32" s="229"/>
      <c r="H32" s="230"/>
      <c r="I32" s="231"/>
      <c r="J32" s="232"/>
      <c r="K32" s="231"/>
      <c r="L32" s="232"/>
      <c r="M32" s="231"/>
      <c r="N32" s="542"/>
      <c r="O32" s="543"/>
      <c r="P32" s="18"/>
      <c r="Q32" s="18"/>
      <c r="R32" s="18"/>
      <c r="S32" s="18"/>
      <c r="T32" s="18"/>
      <c r="U32" s="18"/>
      <c r="V32" s="18"/>
      <c r="W32" s="18"/>
      <c r="X32" s="67"/>
      <c r="Y32" s="23"/>
    </row>
    <row r="33" spans="1:25" s="3" customFormat="1" ht="46.5" hidden="1" customHeight="1" x14ac:dyDescent="0.25">
      <c r="A33" s="13"/>
      <c r="B33" s="14"/>
      <c r="C33" s="219"/>
      <c r="D33" s="542"/>
      <c r="E33" s="542"/>
      <c r="F33" s="542"/>
      <c r="G33" s="229"/>
      <c r="H33" s="230"/>
      <c r="I33" s="231"/>
      <c r="J33" s="231"/>
      <c r="K33" s="231"/>
      <c r="L33" s="232"/>
      <c r="M33" s="231"/>
      <c r="N33" s="542"/>
      <c r="O33" s="543"/>
      <c r="P33" s="18"/>
      <c r="Q33" s="18"/>
      <c r="R33" s="18"/>
      <c r="S33" s="18"/>
      <c r="T33" s="18"/>
      <c r="U33" s="18"/>
      <c r="V33" s="18"/>
      <c r="W33" s="18"/>
      <c r="X33" s="67"/>
      <c r="Y33" s="23"/>
    </row>
    <row r="34" spans="1:25" s="3" customFormat="1" ht="46.5" hidden="1" customHeight="1" x14ac:dyDescent="0.25">
      <c r="A34" s="13"/>
      <c r="B34" s="14"/>
      <c r="C34" s="219"/>
      <c r="D34" s="542"/>
      <c r="E34" s="542"/>
      <c r="F34" s="542"/>
      <c r="G34" s="229"/>
      <c r="H34" s="230"/>
      <c r="I34" s="231"/>
      <c r="J34" s="231"/>
      <c r="K34" s="231"/>
      <c r="L34" s="232"/>
      <c r="M34" s="231"/>
      <c r="N34" s="542"/>
      <c r="O34" s="543"/>
      <c r="P34" s="18"/>
      <c r="Q34" s="18"/>
      <c r="R34" s="18"/>
      <c r="S34" s="18"/>
      <c r="T34" s="18"/>
      <c r="U34" s="18"/>
      <c r="V34" s="18"/>
      <c r="W34" s="18"/>
      <c r="X34" s="67"/>
      <c r="Y34" s="23"/>
    </row>
    <row r="35" spans="1:25" s="3" customFormat="1" ht="46.5" hidden="1" customHeight="1" x14ac:dyDescent="0.25">
      <c r="A35" s="13"/>
      <c r="B35" s="14"/>
      <c r="C35" s="219"/>
      <c r="D35" s="542"/>
      <c r="E35" s="542"/>
      <c r="F35" s="542"/>
      <c r="G35" s="229"/>
      <c r="H35" s="230"/>
      <c r="I35" s="231"/>
      <c r="J35" s="231"/>
      <c r="K35" s="231"/>
      <c r="L35" s="232"/>
      <c r="M35" s="231"/>
      <c r="N35" s="542"/>
      <c r="O35" s="543"/>
      <c r="P35" s="18"/>
      <c r="Q35" s="18"/>
      <c r="R35" s="18"/>
      <c r="S35" s="18"/>
      <c r="T35" s="18"/>
      <c r="U35" s="18"/>
      <c r="V35" s="18"/>
      <c r="W35" s="18"/>
      <c r="X35" s="67"/>
      <c r="Y35" s="23"/>
    </row>
    <row r="36" spans="1:25" s="3" customFormat="1" ht="46.5" hidden="1" customHeight="1" x14ac:dyDescent="0.25">
      <c r="A36" s="13"/>
      <c r="B36" s="14"/>
      <c r="C36" s="219"/>
      <c r="D36" s="542"/>
      <c r="E36" s="542"/>
      <c r="F36" s="542"/>
      <c r="G36" s="229"/>
      <c r="H36" s="230"/>
      <c r="I36" s="231"/>
      <c r="J36" s="231"/>
      <c r="K36" s="231"/>
      <c r="L36" s="232"/>
      <c r="M36" s="231"/>
      <c r="N36" s="542"/>
      <c r="O36" s="543"/>
      <c r="P36" s="18"/>
      <c r="Q36" s="18"/>
      <c r="R36" s="18"/>
      <c r="S36" s="18"/>
      <c r="T36" s="18"/>
      <c r="U36" s="18"/>
      <c r="V36" s="18"/>
      <c r="W36" s="18"/>
      <c r="X36" s="67"/>
      <c r="Y36" s="23"/>
    </row>
    <row r="37" spans="1:25" s="3" customFormat="1" ht="46.5" hidden="1" customHeight="1" x14ac:dyDescent="0.25">
      <c r="A37" s="13"/>
      <c r="B37" s="14"/>
      <c r="C37" s="219"/>
      <c r="D37" s="542"/>
      <c r="E37" s="542"/>
      <c r="F37" s="542"/>
      <c r="G37" s="229"/>
      <c r="H37" s="230"/>
      <c r="I37" s="231"/>
      <c r="J37" s="231"/>
      <c r="K37" s="231"/>
      <c r="L37" s="232"/>
      <c r="M37" s="231"/>
      <c r="N37" s="542"/>
      <c r="O37" s="543"/>
      <c r="P37" s="18"/>
      <c r="Q37" s="18"/>
      <c r="R37" s="18"/>
      <c r="S37" s="18"/>
      <c r="T37" s="18"/>
      <c r="U37" s="18"/>
      <c r="V37" s="18"/>
      <c r="W37" s="18"/>
      <c r="X37" s="67"/>
      <c r="Y37" s="23"/>
    </row>
    <row r="38" spans="1:25" s="3" customFormat="1" ht="46.5" hidden="1" customHeight="1" x14ac:dyDescent="0.25">
      <c r="A38" s="13"/>
      <c r="B38" s="14"/>
      <c r="C38" s="219"/>
      <c r="D38" s="542"/>
      <c r="E38" s="542"/>
      <c r="F38" s="542"/>
      <c r="G38" s="229"/>
      <c r="H38" s="230"/>
      <c r="I38" s="231"/>
      <c r="J38" s="231"/>
      <c r="K38" s="231"/>
      <c r="L38" s="232"/>
      <c r="M38" s="231"/>
      <c r="N38" s="542"/>
      <c r="O38" s="543"/>
      <c r="P38" s="18"/>
      <c r="Q38" s="18"/>
      <c r="R38" s="18"/>
      <c r="S38" s="18"/>
      <c r="T38" s="18"/>
      <c r="U38" s="18"/>
      <c r="V38" s="18"/>
      <c r="W38" s="18"/>
      <c r="X38" s="67"/>
      <c r="Y38" s="23"/>
    </row>
    <row r="39" spans="1:25" s="3" customFormat="1" ht="46.5" hidden="1" customHeight="1" x14ac:dyDescent="0.25">
      <c r="A39" s="13"/>
      <c r="B39" s="14"/>
      <c r="C39" s="219"/>
      <c r="D39" s="542"/>
      <c r="E39" s="542"/>
      <c r="F39" s="542"/>
      <c r="G39" s="229"/>
      <c r="H39" s="230"/>
      <c r="I39" s="231"/>
      <c r="J39" s="231"/>
      <c r="K39" s="231"/>
      <c r="L39" s="232"/>
      <c r="M39" s="231"/>
      <c r="N39" s="542"/>
      <c r="O39" s="543"/>
      <c r="P39" s="18"/>
      <c r="Q39" s="18"/>
      <c r="R39" s="18"/>
      <c r="S39" s="18"/>
      <c r="T39" s="18"/>
      <c r="U39" s="18"/>
      <c r="V39" s="18"/>
      <c r="W39" s="18"/>
      <c r="X39" s="67"/>
      <c r="Y39" s="23"/>
    </row>
    <row r="40" spans="1:25" s="3" customFormat="1" ht="46.5" hidden="1" customHeight="1" x14ac:dyDescent="0.25">
      <c r="A40" s="13"/>
      <c r="B40" s="14"/>
      <c r="C40" s="219"/>
      <c r="D40" s="542"/>
      <c r="E40" s="542"/>
      <c r="F40" s="542"/>
      <c r="G40" s="229"/>
      <c r="H40" s="230"/>
      <c r="I40" s="231"/>
      <c r="J40" s="231"/>
      <c r="K40" s="231"/>
      <c r="L40" s="232"/>
      <c r="M40" s="231"/>
      <c r="N40" s="542"/>
      <c r="O40" s="543"/>
      <c r="P40" s="18"/>
      <c r="Q40" s="18"/>
      <c r="R40" s="18"/>
      <c r="S40" s="18"/>
      <c r="T40" s="18"/>
      <c r="U40" s="18"/>
      <c r="V40" s="18"/>
      <c r="W40" s="18"/>
      <c r="X40" s="67"/>
      <c r="Y40" s="23"/>
    </row>
    <row r="41" spans="1:25" s="3" customFormat="1" ht="46.5" hidden="1" customHeight="1" x14ac:dyDescent="0.25">
      <c r="A41" s="13"/>
      <c r="B41" s="14"/>
      <c r="C41" s="219"/>
      <c r="D41" s="542"/>
      <c r="E41" s="542"/>
      <c r="F41" s="542"/>
      <c r="G41" s="229"/>
      <c r="H41" s="230"/>
      <c r="I41" s="231"/>
      <c r="J41" s="231"/>
      <c r="K41" s="231"/>
      <c r="L41" s="232"/>
      <c r="M41" s="231"/>
      <c r="N41" s="542"/>
      <c r="O41" s="543"/>
      <c r="P41" s="18"/>
      <c r="Q41" s="18"/>
      <c r="R41" s="18"/>
      <c r="S41" s="18"/>
      <c r="T41" s="18"/>
      <c r="U41" s="18"/>
      <c r="V41" s="18"/>
      <c r="W41" s="18"/>
      <c r="X41" s="67"/>
      <c r="Y41" s="23"/>
    </row>
    <row r="42" spans="1:25" s="3" customFormat="1" ht="46.5" hidden="1" customHeight="1" x14ac:dyDescent="0.25">
      <c r="A42" s="13"/>
      <c r="B42" s="14"/>
      <c r="C42" s="219"/>
      <c r="D42" s="542"/>
      <c r="E42" s="542"/>
      <c r="F42" s="542"/>
      <c r="G42" s="229"/>
      <c r="H42" s="230"/>
      <c r="I42" s="231"/>
      <c r="J42" s="231"/>
      <c r="K42" s="231"/>
      <c r="L42" s="232"/>
      <c r="M42" s="231"/>
      <c r="N42" s="542"/>
      <c r="O42" s="543"/>
      <c r="P42" s="18"/>
      <c r="Q42" s="18"/>
      <c r="R42" s="18"/>
      <c r="S42" s="18"/>
      <c r="T42" s="18"/>
      <c r="U42" s="18"/>
      <c r="V42" s="18"/>
      <c r="W42" s="18"/>
      <c r="X42" s="67"/>
      <c r="Y42" s="23"/>
    </row>
    <row r="43" spans="1:25" s="3" customFormat="1" ht="46.5" hidden="1" customHeight="1" x14ac:dyDescent="0.25">
      <c r="A43" s="13"/>
      <c r="B43" s="14"/>
      <c r="C43" s="219"/>
      <c r="D43" s="542"/>
      <c r="E43" s="542"/>
      <c r="F43" s="542"/>
      <c r="G43" s="229"/>
      <c r="H43" s="230"/>
      <c r="I43" s="231"/>
      <c r="J43" s="231"/>
      <c r="K43" s="231"/>
      <c r="L43" s="232"/>
      <c r="M43" s="231"/>
      <c r="N43" s="542"/>
      <c r="O43" s="543"/>
      <c r="P43" s="18"/>
      <c r="Q43" s="18"/>
      <c r="R43" s="18"/>
      <c r="S43" s="18"/>
      <c r="T43" s="18"/>
      <c r="U43" s="18"/>
      <c r="V43" s="18"/>
      <c r="W43" s="18"/>
      <c r="X43" s="67"/>
      <c r="Y43" s="23"/>
    </row>
    <row r="44" spans="1:25" s="3" customFormat="1" ht="46.5" hidden="1" customHeight="1" x14ac:dyDescent="0.25">
      <c r="A44" s="13"/>
      <c r="B44" s="14"/>
      <c r="C44" s="219"/>
      <c r="D44" s="542"/>
      <c r="E44" s="542"/>
      <c r="F44" s="542"/>
      <c r="G44" s="229"/>
      <c r="H44" s="230"/>
      <c r="I44" s="231"/>
      <c r="J44" s="231"/>
      <c r="K44" s="231"/>
      <c r="L44" s="232"/>
      <c r="M44" s="231"/>
      <c r="N44" s="542"/>
      <c r="O44" s="543"/>
      <c r="P44" s="18"/>
      <c r="Q44" s="18"/>
      <c r="R44" s="18"/>
      <c r="S44" s="18"/>
      <c r="T44" s="18"/>
      <c r="U44" s="18"/>
      <c r="V44" s="18"/>
      <c r="W44" s="18"/>
      <c r="X44" s="67"/>
      <c r="Y44" s="23"/>
    </row>
    <row r="45" spans="1:25" s="3" customFormat="1" ht="46.5" hidden="1" customHeight="1" x14ac:dyDescent="0.25">
      <c r="A45" s="13"/>
      <c r="B45" s="14"/>
      <c r="C45" s="219"/>
      <c r="D45" s="542"/>
      <c r="E45" s="542"/>
      <c r="F45" s="542"/>
      <c r="G45" s="229"/>
      <c r="H45" s="230"/>
      <c r="I45" s="231"/>
      <c r="J45" s="231"/>
      <c r="K45" s="231"/>
      <c r="L45" s="232"/>
      <c r="M45" s="231"/>
      <c r="N45" s="542"/>
      <c r="O45" s="543"/>
      <c r="P45" s="18"/>
      <c r="Q45" s="18"/>
      <c r="R45" s="18"/>
      <c r="S45" s="18"/>
      <c r="T45" s="18"/>
      <c r="U45" s="18"/>
      <c r="V45" s="18"/>
      <c r="W45" s="18"/>
      <c r="X45" s="67"/>
      <c r="Y45" s="23"/>
    </row>
    <row r="46" spans="1:25" s="3" customFormat="1" ht="46.5" hidden="1" customHeight="1" x14ac:dyDescent="0.25">
      <c r="A46" s="13"/>
      <c r="B46" s="14"/>
      <c r="C46" s="219"/>
      <c r="D46" s="542"/>
      <c r="E46" s="542"/>
      <c r="F46" s="542"/>
      <c r="G46" s="229"/>
      <c r="H46" s="230"/>
      <c r="I46" s="231"/>
      <c r="J46" s="231"/>
      <c r="K46" s="231"/>
      <c r="L46" s="232"/>
      <c r="M46" s="231"/>
      <c r="N46" s="542"/>
      <c r="O46" s="543"/>
      <c r="P46" s="18"/>
      <c r="Q46" s="18"/>
      <c r="R46" s="18"/>
      <c r="S46" s="18"/>
      <c r="T46" s="18"/>
      <c r="U46" s="18"/>
      <c r="V46" s="18"/>
      <c r="W46" s="18"/>
      <c r="X46" s="67"/>
      <c r="Y46" s="23"/>
    </row>
    <row r="47" spans="1:25" s="3" customFormat="1" ht="46.5" hidden="1" customHeight="1" x14ac:dyDescent="0.25">
      <c r="A47" s="13"/>
      <c r="B47" s="14"/>
      <c r="C47" s="219"/>
      <c r="D47" s="542"/>
      <c r="E47" s="542"/>
      <c r="F47" s="542"/>
      <c r="G47" s="229"/>
      <c r="H47" s="230"/>
      <c r="I47" s="231"/>
      <c r="J47" s="231"/>
      <c r="K47" s="231"/>
      <c r="L47" s="232"/>
      <c r="M47" s="231"/>
      <c r="N47" s="542"/>
      <c r="O47" s="543"/>
      <c r="P47" s="18"/>
      <c r="Q47" s="18"/>
      <c r="R47" s="18"/>
      <c r="S47" s="18"/>
      <c r="T47" s="18"/>
      <c r="U47" s="18"/>
      <c r="V47" s="18"/>
      <c r="W47" s="18"/>
      <c r="X47" s="67"/>
      <c r="Y47" s="23"/>
    </row>
    <row r="48" spans="1:25" s="3" customFormat="1" ht="46.5" hidden="1" customHeight="1" x14ac:dyDescent="0.25">
      <c r="A48" s="13"/>
      <c r="B48" s="14"/>
      <c r="C48" s="219"/>
      <c r="D48" s="542"/>
      <c r="E48" s="542"/>
      <c r="F48" s="542"/>
      <c r="G48" s="229"/>
      <c r="H48" s="230"/>
      <c r="I48" s="231"/>
      <c r="J48" s="231"/>
      <c r="K48" s="231"/>
      <c r="L48" s="232"/>
      <c r="M48" s="231"/>
      <c r="N48" s="542"/>
      <c r="O48" s="543"/>
      <c r="P48" s="18"/>
      <c r="Q48" s="18"/>
      <c r="R48" s="18"/>
      <c r="S48" s="18"/>
      <c r="T48" s="18"/>
      <c r="U48" s="18"/>
      <c r="V48" s="18"/>
      <c r="W48" s="18"/>
      <c r="X48" s="67"/>
      <c r="Y48" s="23"/>
    </row>
    <row r="49" spans="1:25" s="33" customFormat="1" ht="46.5" hidden="1" customHeight="1" thickBot="1" x14ac:dyDescent="0.3">
      <c r="A49" s="32"/>
      <c r="B49" s="14"/>
      <c r="C49" s="221"/>
      <c r="D49" s="544"/>
      <c r="E49" s="544"/>
      <c r="F49" s="544"/>
      <c r="G49" s="234"/>
      <c r="H49" s="235"/>
      <c r="I49" s="236"/>
      <c r="J49" s="236"/>
      <c r="K49" s="236"/>
      <c r="L49" s="237"/>
      <c r="M49" s="236"/>
      <c r="N49" s="544"/>
      <c r="O49" s="545"/>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77" t="s">
        <v>911</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50" t="s">
        <v>912</v>
      </c>
      <c r="D53" s="551"/>
      <c r="E53" s="551"/>
      <c r="F53" s="551"/>
      <c r="G53" s="551"/>
      <c r="H53" s="551"/>
      <c r="I53" s="552"/>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53"/>
      <c r="D54" s="554"/>
      <c r="E54" s="554"/>
      <c r="F54" s="554"/>
      <c r="G54" s="554"/>
      <c r="H54" s="554"/>
      <c r="I54" s="555"/>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53"/>
      <c r="D55" s="554"/>
      <c r="E55" s="554"/>
      <c r="F55" s="554"/>
      <c r="G55" s="554"/>
      <c r="H55" s="554"/>
      <c r="I55" s="555"/>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53"/>
      <c r="D56" s="554"/>
      <c r="E56" s="554"/>
      <c r="F56" s="554"/>
      <c r="G56" s="554"/>
      <c r="H56" s="554"/>
      <c r="I56" s="555"/>
      <c r="J56" s="5"/>
      <c r="K56" s="11"/>
      <c r="L56" s="12"/>
      <c r="M56" s="12"/>
      <c r="N56" s="12"/>
      <c r="O56" s="12"/>
      <c r="P56" s="12"/>
      <c r="Q56" s="18"/>
      <c r="R56" s="18"/>
      <c r="S56" s="18"/>
      <c r="T56" s="18"/>
      <c r="U56" s="18"/>
      <c r="V56" s="18"/>
      <c r="W56" s="18"/>
      <c r="X56" s="67"/>
      <c r="Y56" s="23"/>
    </row>
    <row r="57" spans="1:25" s="3" customFormat="1" ht="44.25" customHeight="1" thickBot="1" x14ac:dyDescent="0.3">
      <c r="A57" s="13"/>
      <c r="B57" s="14"/>
      <c r="C57" s="556"/>
      <c r="D57" s="557"/>
      <c r="E57" s="557"/>
      <c r="F57" s="557"/>
      <c r="G57" s="557"/>
      <c r="H57" s="557"/>
      <c r="I57" s="558"/>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913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914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78"/>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891</v>
      </c>
      <c r="D62" s="301" t="s">
        <v>915</v>
      </c>
      <c r="E62" s="301" t="s">
        <v>916</v>
      </c>
      <c r="F62" s="301" t="s">
        <v>917</v>
      </c>
      <c r="G62" s="301" t="s">
        <v>918</v>
      </c>
      <c r="H62" s="301" t="s">
        <v>919</v>
      </c>
      <c r="I62" s="561" t="s">
        <v>920</v>
      </c>
      <c r="J62" s="562"/>
      <c r="K62" s="546" t="s">
        <v>921</v>
      </c>
      <c r="L62" s="547"/>
      <c r="M62" s="301" t="s">
        <v>922</v>
      </c>
      <c r="N62" s="301" t="s">
        <v>923</v>
      </c>
      <c r="O62" s="301" t="s">
        <v>924</v>
      </c>
      <c r="P62" s="301" t="s">
        <v>925</v>
      </c>
      <c r="Q62" s="301" t="s">
        <v>926</v>
      </c>
      <c r="R62" s="301" t="s">
        <v>927</v>
      </c>
      <c r="S62" s="561" t="s">
        <v>19</v>
      </c>
      <c r="T62" s="563"/>
      <c r="U62" s="320"/>
      <c r="V62" s="320"/>
      <c r="W62" s="320"/>
      <c r="X62" s="29"/>
      <c r="Y62" s="23"/>
    </row>
    <row r="63" spans="1:25" s="3" customFormat="1" ht="213.75" customHeight="1" x14ac:dyDescent="0.25">
      <c r="A63" s="13"/>
      <c r="B63" s="14"/>
      <c r="C63" s="439" t="s">
        <v>584</v>
      </c>
      <c r="D63" s="439" t="s">
        <v>928</v>
      </c>
      <c r="E63" s="439"/>
      <c r="F63" s="439" t="s">
        <v>929</v>
      </c>
      <c r="G63" s="439">
        <v>2020</v>
      </c>
      <c r="H63" s="439">
        <v>26</v>
      </c>
      <c r="I63" s="548" t="s">
        <v>930</v>
      </c>
      <c r="J63" s="549"/>
      <c r="K63" s="548" t="s">
        <v>931</v>
      </c>
      <c r="L63" s="549"/>
      <c r="M63" s="439" t="s">
        <v>932</v>
      </c>
      <c r="N63" s="439" t="s">
        <v>524</v>
      </c>
      <c r="O63" s="439" t="s">
        <v>933</v>
      </c>
      <c r="P63" s="439">
        <v>40000</v>
      </c>
      <c r="Q63" s="439">
        <v>9200</v>
      </c>
      <c r="R63" s="439" t="s">
        <v>934</v>
      </c>
      <c r="S63" s="548" t="s">
        <v>935</v>
      </c>
      <c r="T63" s="549"/>
      <c r="U63" s="321"/>
      <c r="V63" s="321"/>
      <c r="W63" s="321"/>
      <c r="X63" s="29"/>
      <c r="Y63" s="23"/>
    </row>
    <row r="64" spans="1:25" s="3" customFormat="1" ht="61.5" customHeight="1" x14ac:dyDescent="0.25">
      <c r="A64" s="13"/>
      <c r="B64" s="14"/>
      <c r="C64" s="439" t="s">
        <v>584</v>
      </c>
      <c r="D64" s="439" t="s">
        <v>936</v>
      </c>
      <c r="E64" s="439"/>
      <c r="F64" s="439" t="s">
        <v>929</v>
      </c>
      <c r="G64" s="439">
        <v>2020</v>
      </c>
      <c r="H64" s="439" t="s">
        <v>929</v>
      </c>
      <c r="I64" s="548" t="s">
        <v>930</v>
      </c>
      <c r="J64" s="549"/>
      <c r="K64" s="548" t="s">
        <v>937</v>
      </c>
      <c r="L64" s="549"/>
      <c r="M64" s="439" t="s">
        <v>932</v>
      </c>
      <c r="N64" s="439" t="s">
        <v>524</v>
      </c>
      <c r="O64" s="439" t="s">
        <v>938</v>
      </c>
      <c r="P64" s="439">
        <v>48000</v>
      </c>
      <c r="Q64" s="439">
        <v>26000</v>
      </c>
      <c r="R64" s="439" t="s">
        <v>939</v>
      </c>
      <c r="S64" s="548" t="s">
        <v>940</v>
      </c>
      <c r="T64" s="549"/>
      <c r="U64" s="322"/>
      <c r="V64" s="322"/>
      <c r="W64" s="322"/>
      <c r="X64" s="29"/>
      <c r="Y64" s="23"/>
    </row>
    <row r="65" spans="1:25" s="3" customFormat="1" ht="123.75" customHeight="1" x14ac:dyDescent="0.25">
      <c r="A65" s="13"/>
      <c r="B65" s="14"/>
      <c r="C65" s="439" t="s">
        <v>278</v>
      </c>
      <c r="D65" s="439" t="s">
        <v>941</v>
      </c>
      <c r="E65" s="439"/>
      <c r="F65" s="439">
        <v>1.2</v>
      </c>
      <c r="G65" s="439">
        <v>2020</v>
      </c>
      <c r="H65" s="439">
        <v>0.6</v>
      </c>
      <c r="I65" s="548" t="s">
        <v>930</v>
      </c>
      <c r="J65" s="549"/>
      <c r="K65" s="548" t="s">
        <v>942</v>
      </c>
      <c r="L65" s="549"/>
      <c r="M65" s="439" t="s">
        <v>932</v>
      </c>
      <c r="N65" s="439" t="s">
        <v>524</v>
      </c>
      <c r="O65" s="439" t="s">
        <v>943</v>
      </c>
      <c r="P65" s="439">
        <v>42000</v>
      </c>
      <c r="Q65" s="439">
        <v>11000</v>
      </c>
      <c r="R65" s="439" t="s">
        <v>944</v>
      </c>
      <c r="S65" s="548" t="s">
        <v>945</v>
      </c>
      <c r="T65" s="549"/>
      <c r="U65" s="322"/>
      <c r="V65" s="322"/>
      <c r="W65" s="322"/>
      <c r="X65" s="29"/>
      <c r="Y65" s="23"/>
    </row>
    <row r="66" spans="1:25" s="3" customFormat="1" ht="176.25" customHeight="1" x14ac:dyDescent="0.25">
      <c r="A66" s="13"/>
      <c r="B66" s="14"/>
      <c r="C66" s="439" t="s">
        <v>946</v>
      </c>
      <c r="D66" s="439" t="s">
        <v>941</v>
      </c>
      <c r="E66" s="439"/>
      <c r="F66" s="439" t="s">
        <v>929</v>
      </c>
      <c r="G66" s="439">
        <v>2020</v>
      </c>
      <c r="H66" s="439">
        <v>0.9</v>
      </c>
      <c r="I66" s="548" t="s">
        <v>930</v>
      </c>
      <c r="J66" s="549"/>
      <c r="K66" s="548" t="s">
        <v>947</v>
      </c>
      <c r="L66" s="549"/>
      <c r="M66" s="439" t="s">
        <v>932</v>
      </c>
      <c r="N66" s="439" t="s">
        <v>524</v>
      </c>
      <c r="O66" s="439" t="s">
        <v>948</v>
      </c>
      <c r="P66" s="439" t="s">
        <v>929</v>
      </c>
      <c r="Q66" s="439" t="s">
        <v>929</v>
      </c>
      <c r="R66" s="439" t="s">
        <v>944</v>
      </c>
      <c r="S66" s="548" t="s">
        <v>949</v>
      </c>
      <c r="T66" s="549"/>
      <c r="U66" s="322"/>
      <c r="V66" s="322"/>
      <c r="W66" s="322"/>
      <c r="X66" s="29"/>
      <c r="Y66" s="23"/>
    </row>
    <row r="67" spans="1:25" s="3" customFormat="1" ht="139.5" customHeight="1" x14ac:dyDescent="0.25">
      <c r="A67" s="13"/>
      <c r="B67" s="14"/>
      <c r="C67" s="439" t="s">
        <v>946</v>
      </c>
      <c r="D67" s="439" t="s">
        <v>936</v>
      </c>
      <c r="E67" s="439"/>
      <c r="F67" s="439" t="s">
        <v>929</v>
      </c>
      <c r="G67" s="439">
        <v>2020</v>
      </c>
      <c r="H67" s="439" t="s">
        <v>929</v>
      </c>
      <c r="I67" s="548" t="s">
        <v>930</v>
      </c>
      <c r="J67" s="549"/>
      <c r="K67" s="548" t="s">
        <v>950</v>
      </c>
      <c r="L67" s="549"/>
      <c r="M67" s="439" t="s">
        <v>932</v>
      </c>
      <c r="N67" s="439" t="s">
        <v>524</v>
      </c>
      <c r="O67" s="439" t="s">
        <v>951</v>
      </c>
      <c r="P67" s="439" t="s">
        <v>929</v>
      </c>
      <c r="Q67" s="439" t="s">
        <v>929</v>
      </c>
      <c r="R67" s="439"/>
      <c r="S67" s="548" t="s">
        <v>952</v>
      </c>
      <c r="T67" s="549"/>
      <c r="U67" s="322"/>
      <c r="V67" s="322"/>
      <c r="W67" s="322"/>
      <c r="X67" s="29"/>
      <c r="Y67" s="23"/>
    </row>
    <row r="68" spans="1:25" s="3" customFormat="1" ht="281.25" customHeight="1" x14ac:dyDescent="0.25">
      <c r="A68" s="13"/>
      <c r="B68" s="14"/>
      <c r="C68" s="439" t="s">
        <v>953</v>
      </c>
      <c r="D68" s="439" t="s">
        <v>954</v>
      </c>
      <c r="E68" s="439"/>
      <c r="F68" s="439">
        <v>5</v>
      </c>
      <c r="G68" s="439">
        <v>2020</v>
      </c>
      <c r="H68" s="439">
        <v>3.7</v>
      </c>
      <c r="I68" s="548" t="s">
        <v>930</v>
      </c>
      <c r="J68" s="549"/>
      <c r="K68" s="548" t="s">
        <v>955</v>
      </c>
      <c r="L68" s="549"/>
      <c r="M68" s="439" t="s">
        <v>932</v>
      </c>
      <c r="N68" s="439" t="s">
        <v>524</v>
      </c>
      <c r="O68" s="439" t="s">
        <v>956</v>
      </c>
      <c r="P68" s="439">
        <v>15000</v>
      </c>
      <c r="Q68" s="439">
        <v>15000</v>
      </c>
      <c r="R68" s="439" t="s">
        <v>944</v>
      </c>
      <c r="S68" s="548" t="s">
        <v>957</v>
      </c>
      <c r="T68" s="549"/>
      <c r="U68" s="322"/>
      <c r="V68" s="322"/>
      <c r="W68" s="322"/>
      <c r="X68" s="29"/>
      <c r="Y68" s="23"/>
    </row>
    <row r="69" spans="1:25" s="3" customFormat="1" ht="276.75" customHeight="1" x14ac:dyDescent="0.25">
      <c r="A69" s="13"/>
      <c r="B69" s="14"/>
      <c r="C69" s="439" t="s">
        <v>278</v>
      </c>
      <c r="D69" s="439" t="s">
        <v>958</v>
      </c>
      <c r="E69" s="439"/>
      <c r="F69" s="439" t="s">
        <v>929</v>
      </c>
      <c r="G69" s="456">
        <v>2020</v>
      </c>
      <c r="H69" s="439">
        <v>55.3</v>
      </c>
      <c r="I69" s="548" t="s">
        <v>930</v>
      </c>
      <c r="J69" s="549"/>
      <c r="K69" s="548" t="s">
        <v>960</v>
      </c>
      <c r="L69" s="549"/>
      <c r="M69" s="439" t="s">
        <v>932</v>
      </c>
      <c r="N69" s="439" t="s">
        <v>524</v>
      </c>
      <c r="O69" s="439" t="s">
        <v>961</v>
      </c>
      <c r="P69" s="439">
        <v>60000</v>
      </c>
      <c r="Q69" s="439">
        <v>10000</v>
      </c>
      <c r="R69" s="439" t="s">
        <v>962</v>
      </c>
      <c r="S69" s="548" t="s">
        <v>963</v>
      </c>
      <c r="T69" s="549"/>
      <c r="U69" s="322"/>
      <c r="V69" s="322"/>
      <c r="W69" s="322"/>
      <c r="X69" s="29"/>
      <c r="Y69" s="23"/>
    </row>
    <row r="70" spans="1:25" s="3" customFormat="1" ht="139.5" customHeight="1" x14ac:dyDescent="0.25">
      <c r="A70" s="13"/>
      <c r="B70" s="14"/>
      <c r="C70" s="439" t="s">
        <v>278</v>
      </c>
      <c r="D70" s="439" t="s">
        <v>959</v>
      </c>
      <c r="E70" s="439"/>
      <c r="F70" s="439" t="s">
        <v>929</v>
      </c>
      <c r="G70" s="439">
        <v>2020</v>
      </c>
      <c r="H70" s="439" t="s">
        <v>929</v>
      </c>
      <c r="I70" s="548" t="s">
        <v>930</v>
      </c>
      <c r="J70" s="549"/>
      <c r="K70" s="548" t="s">
        <v>1066</v>
      </c>
      <c r="L70" s="549"/>
      <c r="M70" s="439" t="s">
        <v>932</v>
      </c>
      <c r="N70" s="439" t="s">
        <v>524</v>
      </c>
      <c r="O70" s="439" t="s">
        <v>964</v>
      </c>
      <c r="P70" s="439">
        <v>0</v>
      </c>
      <c r="Q70" s="439">
        <v>0</v>
      </c>
      <c r="R70" s="439" t="s">
        <v>965</v>
      </c>
      <c r="S70" s="548"/>
      <c r="T70" s="549"/>
      <c r="U70" s="322"/>
      <c r="V70" s="322"/>
      <c r="W70" s="322"/>
      <c r="X70" s="29"/>
      <c r="Y70" s="23"/>
    </row>
    <row r="71" spans="1:25" s="3" customFormat="1" ht="156.75" customHeight="1" x14ac:dyDescent="0.25">
      <c r="A71" s="13"/>
      <c r="B71" s="14"/>
      <c r="C71" s="439" t="s">
        <v>278</v>
      </c>
      <c r="D71" s="439" t="s">
        <v>959</v>
      </c>
      <c r="E71" s="439" t="s">
        <v>966</v>
      </c>
      <c r="F71" s="439" t="s">
        <v>929</v>
      </c>
      <c r="G71" s="439" t="s">
        <v>929</v>
      </c>
      <c r="H71" s="439" t="s">
        <v>929</v>
      </c>
      <c r="I71" s="548" t="s">
        <v>930</v>
      </c>
      <c r="J71" s="549"/>
      <c r="K71" s="548" t="s">
        <v>967</v>
      </c>
      <c r="L71" s="549"/>
      <c r="M71" s="439" t="s">
        <v>932</v>
      </c>
      <c r="N71" s="439" t="s">
        <v>524</v>
      </c>
      <c r="O71" s="439" t="s">
        <v>968</v>
      </c>
      <c r="P71" s="439">
        <v>0</v>
      </c>
      <c r="Q71" s="439">
        <v>0</v>
      </c>
      <c r="R71" s="439" t="s">
        <v>969</v>
      </c>
      <c r="S71" s="548"/>
      <c r="T71" s="549"/>
      <c r="U71" s="322"/>
      <c r="V71" s="322"/>
      <c r="W71" s="322"/>
      <c r="X71" s="29"/>
      <c r="Y71" s="23"/>
    </row>
    <row r="72" spans="1:25" s="3" customFormat="1" ht="315" customHeight="1" x14ac:dyDescent="0.25">
      <c r="A72" s="457"/>
      <c r="B72" s="14"/>
      <c r="C72" s="458" t="s">
        <v>278</v>
      </c>
      <c r="D72" s="459">
        <v>2020</v>
      </c>
      <c r="E72" s="459">
        <v>2025</v>
      </c>
      <c r="F72" s="220"/>
      <c r="G72" s="299"/>
      <c r="H72" s="220"/>
      <c r="I72" s="548" t="s">
        <v>930</v>
      </c>
      <c r="J72" s="549"/>
      <c r="K72" s="578" t="s">
        <v>1073</v>
      </c>
      <c r="L72" s="578"/>
      <c r="M72" s="453" t="s">
        <v>932</v>
      </c>
      <c r="N72" s="453" t="s">
        <v>524</v>
      </c>
      <c r="O72" s="459" t="s">
        <v>1072</v>
      </c>
      <c r="P72" s="460" t="s">
        <v>1075</v>
      </c>
      <c r="Q72" s="460" t="s">
        <v>1076</v>
      </c>
      <c r="R72" s="459" t="s">
        <v>1074</v>
      </c>
      <c r="S72" s="576" t="s">
        <v>1077</v>
      </c>
      <c r="T72" s="577"/>
      <c r="U72" s="322"/>
      <c r="V72" s="322"/>
      <c r="W72" s="322"/>
      <c r="X72" s="29"/>
      <c r="Y72" s="23"/>
    </row>
    <row r="73" spans="1:25" s="3" customFormat="1" ht="36" customHeight="1" thickBot="1" x14ac:dyDescent="0.3">
      <c r="A73" s="13"/>
      <c r="B73" s="14"/>
      <c r="C73" s="233"/>
      <c r="D73" s="300"/>
      <c r="E73" s="300"/>
      <c r="F73" s="222"/>
      <c r="G73" s="300"/>
      <c r="H73" s="222"/>
      <c r="I73" s="559"/>
      <c r="J73" s="560"/>
      <c r="K73" s="575"/>
      <c r="L73" s="575"/>
      <c r="M73" s="300"/>
      <c r="N73" s="300"/>
      <c r="O73" s="300"/>
      <c r="P73" s="223"/>
      <c r="Q73" s="223"/>
      <c r="R73" s="300"/>
      <c r="S73" s="573"/>
      <c r="T73" s="574"/>
      <c r="U73" s="322"/>
      <c r="V73" s="322"/>
      <c r="W73" s="322"/>
      <c r="X73" s="29"/>
      <c r="Y73" s="23"/>
    </row>
    <row r="74" spans="1:25" s="3" customFormat="1" ht="18" customHeight="1" x14ac:dyDescent="0.25">
      <c r="A74" s="13"/>
      <c r="B74" s="14"/>
      <c r="C74" s="11"/>
      <c r="D74" s="18"/>
      <c r="E74" s="18"/>
      <c r="F74" s="18"/>
      <c r="G74" s="18"/>
      <c r="H74" s="18"/>
      <c r="I74" s="18"/>
      <c r="J74" s="18"/>
      <c r="K74" s="18"/>
      <c r="L74" s="18"/>
      <c r="M74" s="18"/>
      <c r="N74" s="18"/>
      <c r="O74" s="18"/>
      <c r="P74" s="18"/>
      <c r="Q74" s="18"/>
      <c r="R74" s="18"/>
      <c r="S74" s="18"/>
      <c r="T74" s="18"/>
      <c r="U74" s="18"/>
      <c r="V74" s="18"/>
      <c r="W74" s="18"/>
      <c r="X74" s="29"/>
      <c r="Y74" s="23"/>
    </row>
    <row r="75" spans="1:25" s="16" customFormat="1" ht="18" customHeight="1" x14ac:dyDescent="0.25">
      <c r="B75" s="14"/>
      <c r="C75" s="77" t="s">
        <v>970</v>
      </c>
      <c r="D75" s="18"/>
      <c r="E75" s="18"/>
      <c r="F75" s="18"/>
      <c r="G75" s="18"/>
      <c r="H75" s="18"/>
      <c r="I75" s="18"/>
      <c r="J75" s="18"/>
      <c r="K75" s="18"/>
      <c r="L75" s="18"/>
      <c r="M75" s="18"/>
      <c r="N75" s="18"/>
      <c r="O75" s="18"/>
      <c r="P75" s="18"/>
      <c r="Q75" s="18"/>
      <c r="R75" s="18"/>
      <c r="S75" s="18"/>
      <c r="T75" s="18"/>
      <c r="U75" s="18"/>
      <c r="V75" s="18"/>
      <c r="W75" s="18"/>
      <c r="X75" s="29"/>
    </row>
    <row r="76" spans="1:25" s="16" customFormat="1" ht="18" customHeight="1" thickBot="1" x14ac:dyDescent="0.3">
      <c r="B76" s="14"/>
      <c r="C76" s="11"/>
      <c r="D76" s="18"/>
      <c r="E76" s="18"/>
      <c r="F76" s="18"/>
      <c r="G76" s="18"/>
      <c r="H76" s="18"/>
      <c r="I76" s="18"/>
      <c r="J76" s="18"/>
      <c r="K76" s="18"/>
      <c r="L76" s="18"/>
      <c r="M76" s="18"/>
      <c r="N76" s="18"/>
      <c r="O76" s="18"/>
      <c r="P76" s="18"/>
      <c r="Q76" s="18"/>
      <c r="R76" s="18"/>
      <c r="S76" s="18"/>
      <c r="T76" s="18"/>
      <c r="U76" s="18"/>
      <c r="V76" s="18"/>
      <c r="W76" s="18"/>
      <c r="X76" s="29"/>
    </row>
    <row r="77" spans="1:25" s="16" customFormat="1" ht="213.75" customHeight="1" x14ac:dyDescent="0.25">
      <c r="B77" s="14"/>
      <c r="C77" s="550" t="s">
        <v>971</v>
      </c>
      <c r="D77" s="551"/>
      <c r="E77" s="551"/>
      <c r="F77" s="551"/>
      <c r="G77" s="551"/>
      <c r="H77" s="551"/>
      <c r="I77" s="552"/>
      <c r="J77" s="18"/>
      <c r="K77" s="18"/>
      <c r="L77" s="18"/>
      <c r="M77" s="18"/>
      <c r="N77" s="18"/>
      <c r="O77" s="18"/>
      <c r="P77" s="18"/>
      <c r="Q77" s="18"/>
      <c r="R77" s="18"/>
      <c r="S77" s="18"/>
      <c r="T77" s="18"/>
      <c r="U77" s="18"/>
      <c r="V77" s="18"/>
      <c r="W77" s="18"/>
      <c r="X77" s="29"/>
    </row>
    <row r="78" spans="1:25" s="16" customFormat="1" ht="18" customHeight="1" x14ac:dyDescent="0.25">
      <c r="B78" s="14"/>
      <c r="C78" s="553"/>
      <c r="D78" s="554"/>
      <c r="E78" s="554"/>
      <c r="F78" s="554"/>
      <c r="G78" s="554"/>
      <c r="H78" s="554"/>
      <c r="I78" s="555"/>
      <c r="J78" s="18"/>
      <c r="K78" s="18"/>
      <c r="L78" s="18"/>
      <c r="M78" s="18"/>
      <c r="N78" s="18"/>
      <c r="O78" s="18"/>
      <c r="P78" s="18"/>
      <c r="Q78" s="18"/>
      <c r="R78" s="18"/>
      <c r="S78" s="18"/>
      <c r="T78" s="18"/>
      <c r="U78" s="18"/>
      <c r="V78" s="18"/>
      <c r="W78" s="18"/>
      <c r="X78" s="29"/>
    </row>
    <row r="79" spans="1:25" s="16" customFormat="1" ht="18" customHeight="1" x14ac:dyDescent="0.25">
      <c r="B79" s="14"/>
      <c r="C79" s="553"/>
      <c r="D79" s="554"/>
      <c r="E79" s="554"/>
      <c r="F79" s="554"/>
      <c r="G79" s="554"/>
      <c r="H79" s="554"/>
      <c r="I79" s="555"/>
      <c r="J79" s="18"/>
      <c r="K79" s="18"/>
      <c r="L79" s="18"/>
      <c r="M79" s="18"/>
      <c r="N79" s="18"/>
      <c r="O79" s="18"/>
      <c r="P79" s="18"/>
      <c r="Q79" s="18"/>
      <c r="R79" s="18"/>
      <c r="S79" s="18"/>
      <c r="T79" s="18"/>
      <c r="U79" s="18"/>
      <c r="V79" s="18"/>
      <c r="W79" s="18"/>
      <c r="X79" s="29"/>
    </row>
    <row r="80" spans="1:25" s="16" customFormat="1" ht="18" customHeight="1" x14ac:dyDescent="0.25">
      <c r="B80" s="14"/>
      <c r="C80" s="553"/>
      <c r="D80" s="554"/>
      <c r="E80" s="554"/>
      <c r="F80" s="554"/>
      <c r="G80" s="554"/>
      <c r="H80" s="554"/>
      <c r="I80" s="555"/>
      <c r="J80" s="18"/>
      <c r="K80" s="18"/>
      <c r="L80" s="18"/>
      <c r="M80" s="18"/>
      <c r="N80" s="18"/>
      <c r="O80" s="18"/>
      <c r="P80" s="18"/>
      <c r="Q80" s="18"/>
      <c r="R80" s="18"/>
      <c r="S80" s="18"/>
      <c r="T80" s="18"/>
      <c r="U80" s="18"/>
      <c r="V80" s="18"/>
      <c r="W80" s="18"/>
      <c r="X80" s="29"/>
    </row>
    <row r="81" spans="1:24" ht="19.5" thickBot="1" x14ac:dyDescent="0.3">
      <c r="A81" s="1"/>
      <c r="B81" s="30"/>
      <c r="C81" s="556"/>
      <c r="D81" s="557"/>
      <c r="E81" s="557"/>
      <c r="F81" s="557"/>
      <c r="G81" s="557"/>
      <c r="H81" s="557"/>
      <c r="I81" s="558"/>
      <c r="J81" s="18"/>
      <c r="K81" s="18"/>
      <c r="L81" s="18"/>
      <c r="M81" s="18"/>
      <c r="N81" s="18"/>
      <c r="O81" s="18"/>
      <c r="P81" s="18"/>
      <c r="Q81" s="18"/>
      <c r="R81" s="18"/>
      <c r="S81" s="18"/>
      <c r="T81" s="18"/>
      <c r="U81" s="18"/>
      <c r="V81" s="18"/>
      <c r="W81" s="18"/>
      <c r="X81" s="29"/>
    </row>
    <row r="82" spans="1:24" ht="18.75" x14ac:dyDescent="0.25">
      <c r="A82" s="1"/>
      <c r="B82" s="30"/>
      <c r="C82" s="66"/>
      <c r="D82" s="18"/>
      <c r="E82" s="18"/>
      <c r="F82" s="18"/>
      <c r="G82" s="18"/>
      <c r="H82" s="18"/>
      <c r="I82" s="18"/>
      <c r="J82" s="18"/>
      <c r="K82" s="18"/>
      <c r="L82" s="18"/>
      <c r="M82" s="18"/>
      <c r="N82" s="18"/>
      <c r="O82" s="18"/>
      <c r="P82" s="18"/>
      <c r="Q82" s="18"/>
      <c r="R82" s="18"/>
      <c r="S82" s="18"/>
      <c r="T82" s="18"/>
      <c r="U82" s="18"/>
      <c r="V82" s="18"/>
      <c r="W82" s="18"/>
      <c r="X82" s="29"/>
    </row>
    <row r="83" spans="1:24" ht="18.75" x14ac:dyDescent="0.25">
      <c r="A83" s="1"/>
      <c r="B83" s="31"/>
      <c r="C83" s="20" t="s">
        <v>972</v>
      </c>
      <c r="D83" s="18"/>
      <c r="E83" s="18"/>
      <c r="F83" s="18"/>
      <c r="G83" s="18"/>
      <c r="H83" s="18"/>
      <c r="I83" s="18"/>
      <c r="J83" s="18"/>
      <c r="K83" s="18"/>
      <c r="L83" s="18"/>
      <c r="M83" s="18"/>
      <c r="N83" s="18"/>
      <c r="O83" s="18"/>
      <c r="P83" s="18"/>
      <c r="Q83" s="18"/>
      <c r="R83" s="18"/>
      <c r="S83" s="18"/>
      <c r="T83" s="18"/>
      <c r="U83" s="18"/>
      <c r="V83" s="18"/>
      <c r="W83" s="18"/>
      <c r="X83" s="29"/>
    </row>
    <row r="84" spans="1:24" ht="18.75" x14ac:dyDescent="0.25">
      <c r="A84" s="1"/>
      <c r="B84" s="31"/>
      <c r="C84" s="20" t="s">
        <v>973</v>
      </c>
      <c r="D84" s="18"/>
      <c r="E84" s="18"/>
      <c r="F84" s="18"/>
      <c r="G84" s="18"/>
      <c r="H84" s="18"/>
      <c r="I84" s="18"/>
      <c r="J84" s="18"/>
      <c r="K84" s="18"/>
      <c r="L84" s="18"/>
      <c r="M84" s="18"/>
      <c r="N84" s="18"/>
      <c r="O84" s="18"/>
      <c r="P84" s="18"/>
      <c r="Q84" s="18"/>
      <c r="R84" s="18"/>
      <c r="S84" s="18"/>
      <c r="T84" s="18"/>
      <c r="U84" s="18"/>
      <c r="V84" s="18"/>
      <c r="W84" s="18"/>
      <c r="X84" s="29"/>
    </row>
    <row r="85" spans="1:24" ht="19.5" thickBot="1" x14ac:dyDescent="0.3">
      <c r="A85" s="1"/>
      <c r="B85" s="31"/>
      <c r="C85" s="20"/>
      <c r="D85" s="18"/>
      <c r="E85" s="18"/>
      <c r="F85" s="18"/>
      <c r="G85" s="18"/>
      <c r="H85" s="18"/>
      <c r="I85" s="18"/>
      <c r="J85" s="18"/>
      <c r="K85" s="18"/>
      <c r="L85" s="18"/>
      <c r="M85" s="18"/>
      <c r="N85" s="18"/>
      <c r="O85" s="18"/>
      <c r="P85" s="18"/>
      <c r="Q85" s="18"/>
      <c r="R85" s="18"/>
      <c r="S85" s="18"/>
      <c r="T85" s="18"/>
      <c r="U85" s="18"/>
      <c r="V85" s="18"/>
      <c r="W85" s="18"/>
      <c r="X85" s="29"/>
    </row>
    <row r="86" spans="1:24" ht="78.95" customHeight="1" thickBot="1" x14ac:dyDescent="0.3">
      <c r="A86" s="1"/>
      <c r="B86" s="30"/>
      <c r="C86" s="566" t="s">
        <v>974</v>
      </c>
      <c r="D86" s="563"/>
      <c r="E86" s="566" t="s">
        <v>975</v>
      </c>
      <c r="F86" s="567"/>
      <c r="G86" s="567"/>
      <c r="H86" s="563"/>
      <c r="I86" s="443" t="s">
        <v>976</v>
      </c>
      <c r="J86" s="301" t="s">
        <v>977</v>
      </c>
      <c r="K86" s="301" t="s">
        <v>978</v>
      </c>
      <c r="L86" s="301" t="s">
        <v>979</v>
      </c>
      <c r="M86" s="301" t="s">
        <v>980</v>
      </c>
      <c r="N86" s="301" t="s">
        <v>981</v>
      </c>
      <c r="O86" s="54" t="s">
        <v>19</v>
      </c>
      <c r="P86" s="18"/>
      <c r="Q86" s="18"/>
      <c r="R86" s="18"/>
      <c r="S86" s="18"/>
      <c r="T86" s="18"/>
      <c r="U86" s="18"/>
      <c r="V86" s="18"/>
      <c r="W86" s="18"/>
      <c r="X86" s="29"/>
    </row>
    <row r="87" spans="1:24" ht="84.75" customHeight="1" x14ac:dyDescent="0.25">
      <c r="A87" s="1"/>
      <c r="B87" s="30"/>
      <c r="C87" s="548" t="s">
        <v>982</v>
      </c>
      <c r="D87" s="549"/>
      <c r="E87" s="548" t="s">
        <v>983</v>
      </c>
      <c r="F87" s="549"/>
      <c r="G87" s="549"/>
      <c r="H87" s="549"/>
      <c r="I87" s="439" t="s">
        <v>984</v>
      </c>
      <c r="J87" s="439" t="s">
        <v>985</v>
      </c>
      <c r="K87" s="439"/>
      <c r="L87" s="439"/>
      <c r="M87" s="439" t="s">
        <v>986</v>
      </c>
      <c r="N87" s="439" t="s">
        <v>987</v>
      </c>
      <c r="O87" s="439" t="s">
        <v>988</v>
      </c>
      <c r="P87" s="18"/>
      <c r="Q87" s="18"/>
      <c r="R87" s="18"/>
      <c r="S87" s="18"/>
      <c r="T87" s="18"/>
      <c r="U87" s="18"/>
      <c r="V87" s="18"/>
      <c r="W87" s="18"/>
      <c r="X87" s="29"/>
    </row>
    <row r="88" spans="1:24" ht="73.5" customHeight="1" x14ac:dyDescent="0.25">
      <c r="A88" s="1"/>
      <c r="B88" s="30"/>
      <c r="C88" s="548" t="s">
        <v>982</v>
      </c>
      <c r="D88" s="549"/>
      <c r="E88" s="548" t="s">
        <v>989</v>
      </c>
      <c r="F88" s="549"/>
      <c r="G88" s="549"/>
      <c r="H88" s="549"/>
      <c r="I88" s="439" t="s">
        <v>984</v>
      </c>
      <c r="J88" s="439" t="s">
        <v>985</v>
      </c>
      <c r="K88" s="439"/>
      <c r="L88" s="439"/>
      <c r="M88" s="439" t="s">
        <v>986</v>
      </c>
      <c r="N88" s="439" t="s">
        <v>987</v>
      </c>
      <c r="O88" s="439" t="s">
        <v>990</v>
      </c>
      <c r="P88" s="18"/>
      <c r="Q88" s="18"/>
      <c r="R88" s="18"/>
      <c r="S88" s="18"/>
      <c r="T88" s="18"/>
      <c r="U88" s="18"/>
      <c r="V88" s="18"/>
      <c r="W88" s="18"/>
      <c r="X88" s="29"/>
    </row>
    <row r="89" spans="1:24" ht="125.25" customHeight="1" x14ac:dyDescent="0.25">
      <c r="A89" s="1"/>
      <c r="B89" s="30"/>
      <c r="C89" s="548" t="s">
        <v>982</v>
      </c>
      <c r="D89" s="549"/>
      <c r="E89" s="548" t="s">
        <v>991</v>
      </c>
      <c r="F89" s="549"/>
      <c r="G89" s="549"/>
      <c r="H89" s="549"/>
      <c r="I89" s="439" t="s">
        <v>984</v>
      </c>
      <c r="J89" s="439" t="s">
        <v>985</v>
      </c>
      <c r="K89" s="439"/>
      <c r="L89" s="439"/>
      <c r="M89" s="439" t="s">
        <v>992</v>
      </c>
      <c r="N89" s="439" t="s">
        <v>987</v>
      </c>
      <c r="O89" s="439" t="s">
        <v>1071</v>
      </c>
      <c r="P89" s="18"/>
      <c r="Q89" s="18"/>
      <c r="R89" s="18"/>
      <c r="S89" s="18"/>
      <c r="T89" s="18"/>
      <c r="U89" s="18"/>
      <c r="V89" s="18"/>
      <c r="W89" s="18"/>
      <c r="X89" s="29"/>
    </row>
    <row r="90" spans="1:24" ht="73.5" customHeight="1" x14ac:dyDescent="0.25">
      <c r="A90" s="1"/>
      <c r="B90" s="30"/>
      <c r="C90" s="548" t="s">
        <v>993</v>
      </c>
      <c r="D90" s="549"/>
      <c r="E90" s="548" t="s">
        <v>994</v>
      </c>
      <c r="F90" s="549"/>
      <c r="G90" s="549"/>
      <c r="H90" s="549"/>
      <c r="I90" s="439" t="s">
        <v>984</v>
      </c>
      <c r="J90" s="439" t="s">
        <v>985</v>
      </c>
      <c r="K90" s="439"/>
      <c r="L90" s="439"/>
      <c r="M90" s="439" t="s">
        <v>986</v>
      </c>
      <c r="N90" s="439" t="s">
        <v>987</v>
      </c>
      <c r="O90" s="453" t="s">
        <v>988</v>
      </c>
      <c r="P90" s="18"/>
      <c r="Q90" s="18"/>
      <c r="R90" s="18"/>
      <c r="S90" s="18"/>
      <c r="T90" s="18"/>
      <c r="U90" s="18"/>
      <c r="V90" s="18"/>
      <c r="W90" s="18"/>
      <c r="X90" s="29"/>
    </row>
    <row r="91" spans="1:24" ht="110.1" customHeight="1" x14ac:dyDescent="0.25">
      <c r="A91" s="1"/>
      <c r="B91" s="30"/>
      <c r="C91" s="548" t="s">
        <v>982</v>
      </c>
      <c r="D91" s="549"/>
      <c r="E91" s="548" t="s">
        <v>995</v>
      </c>
      <c r="F91" s="549"/>
      <c r="G91" s="549"/>
      <c r="H91" s="549"/>
      <c r="I91" s="439" t="s">
        <v>984</v>
      </c>
      <c r="J91" s="439" t="s">
        <v>985</v>
      </c>
      <c r="K91" s="439"/>
      <c r="L91" s="439"/>
      <c r="M91" s="439" t="s">
        <v>996</v>
      </c>
      <c r="N91" s="439" t="s">
        <v>987</v>
      </c>
      <c r="O91" s="439" t="s">
        <v>990</v>
      </c>
      <c r="P91" s="18"/>
      <c r="Q91" s="18"/>
      <c r="R91" s="18"/>
      <c r="S91" s="18"/>
      <c r="T91" s="18"/>
      <c r="U91" s="18"/>
      <c r="V91" s="18"/>
      <c r="W91" s="18"/>
      <c r="X91" s="29"/>
    </row>
    <row r="92" spans="1:24" ht="100.5" customHeight="1" x14ac:dyDescent="0.25">
      <c r="A92" s="1"/>
      <c r="B92" s="30"/>
      <c r="C92" s="548" t="s">
        <v>982</v>
      </c>
      <c r="D92" s="549"/>
      <c r="E92" s="548" t="s">
        <v>997</v>
      </c>
      <c r="F92" s="549"/>
      <c r="G92" s="549"/>
      <c r="H92" s="549"/>
      <c r="I92" s="439" t="s">
        <v>998</v>
      </c>
      <c r="J92" s="439"/>
      <c r="K92" s="439"/>
      <c r="L92" s="439"/>
      <c r="M92" s="439" t="s">
        <v>999</v>
      </c>
      <c r="N92" s="439" t="s">
        <v>987</v>
      </c>
      <c r="O92" s="439"/>
      <c r="P92" s="18"/>
      <c r="Q92" s="18"/>
      <c r="R92" s="18"/>
      <c r="S92" s="18"/>
      <c r="T92" s="18"/>
      <c r="U92" s="18"/>
      <c r="V92" s="18"/>
      <c r="W92" s="18"/>
      <c r="X92" s="29"/>
    </row>
    <row r="93" spans="1:24" ht="110.1" customHeight="1" x14ac:dyDescent="0.25">
      <c r="A93" s="1"/>
      <c r="B93" s="30"/>
      <c r="C93" s="548" t="s">
        <v>993</v>
      </c>
      <c r="D93" s="549"/>
      <c r="E93" s="548" t="s">
        <v>1000</v>
      </c>
      <c r="F93" s="549"/>
      <c r="G93" s="549"/>
      <c r="H93" s="549"/>
      <c r="I93" s="439" t="s">
        <v>998</v>
      </c>
      <c r="J93" s="439"/>
      <c r="K93" s="439"/>
      <c r="L93" s="439"/>
      <c r="M93" s="439"/>
      <c r="N93" s="439" t="s">
        <v>987</v>
      </c>
      <c r="O93" s="439"/>
      <c r="P93" s="18"/>
      <c r="Q93" s="18"/>
      <c r="R93" s="18"/>
      <c r="S93" s="18"/>
      <c r="T93" s="18"/>
      <c r="U93" s="18"/>
      <c r="V93" s="18"/>
      <c r="W93" s="18"/>
      <c r="X93" s="29"/>
    </row>
    <row r="94" spans="1:24" ht="140.25" customHeight="1" x14ac:dyDescent="0.25">
      <c r="A94" s="1"/>
      <c r="B94" s="30"/>
      <c r="C94" s="548" t="s">
        <v>993</v>
      </c>
      <c r="D94" s="549"/>
      <c r="E94" s="548" t="s">
        <v>1080</v>
      </c>
      <c r="F94" s="549"/>
      <c r="G94" s="549"/>
      <c r="H94" s="549"/>
      <c r="I94" s="439" t="s">
        <v>984</v>
      </c>
      <c r="J94" s="439" t="s">
        <v>1001</v>
      </c>
      <c r="K94" s="439"/>
      <c r="L94" s="439"/>
      <c r="M94" s="439" t="s">
        <v>1001</v>
      </c>
      <c r="N94" s="439" t="s">
        <v>1002</v>
      </c>
      <c r="O94" s="439"/>
      <c r="P94" s="18"/>
      <c r="Q94" s="18"/>
      <c r="R94" s="18"/>
      <c r="S94" s="18"/>
      <c r="T94" s="18"/>
      <c r="U94" s="18"/>
      <c r="V94" s="18"/>
      <c r="W94" s="18"/>
      <c r="X94" s="29"/>
    </row>
    <row r="95" spans="1:24" ht="98.25" customHeight="1" x14ac:dyDescent="0.25">
      <c r="B95" s="30"/>
      <c r="C95" s="548" t="s">
        <v>982</v>
      </c>
      <c r="D95" s="549"/>
      <c r="E95" s="548" t="s">
        <v>1003</v>
      </c>
      <c r="F95" s="549"/>
      <c r="G95" s="549"/>
      <c r="H95" s="549"/>
      <c r="I95" s="439" t="s">
        <v>998</v>
      </c>
      <c r="J95" s="439"/>
      <c r="K95" s="439"/>
      <c r="L95" s="439"/>
      <c r="M95" s="439" t="s">
        <v>1004</v>
      </c>
      <c r="N95" s="439" t="s">
        <v>987</v>
      </c>
      <c r="O95" s="439" t="s">
        <v>988</v>
      </c>
      <c r="P95" s="18"/>
      <c r="Q95" s="18"/>
      <c r="R95" s="18"/>
      <c r="S95" s="18"/>
      <c r="T95" s="18"/>
      <c r="U95" s="18"/>
      <c r="V95" s="18"/>
      <c r="W95" s="18"/>
      <c r="X95" s="29"/>
    </row>
    <row r="96" spans="1:24" ht="110.1" customHeight="1" x14ac:dyDescent="0.25">
      <c r="B96" s="30"/>
      <c r="C96" s="548" t="s">
        <v>982</v>
      </c>
      <c r="D96" s="549"/>
      <c r="E96" s="548" t="s">
        <v>1005</v>
      </c>
      <c r="F96" s="549"/>
      <c r="G96" s="549"/>
      <c r="H96" s="549"/>
      <c r="I96" s="439" t="s">
        <v>984</v>
      </c>
      <c r="J96" s="439"/>
      <c r="K96" s="439" t="s">
        <v>1006</v>
      </c>
      <c r="L96" s="439" t="s">
        <v>1007</v>
      </c>
      <c r="M96" s="439" t="s">
        <v>1008</v>
      </c>
      <c r="N96" s="439" t="s">
        <v>987</v>
      </c>
      <c r="O96" s="439"/>
      <c r="P96" s="18"/>
      <c r="Q96" s="18"/>
      <c r="R96" s="18"/>
      <c r="S96" s="18"/>
      <c r="T96" s="18"/>
      <c r="U96" s="18"/>
      <c r="V96" s="18"/>
      <c r="W96" s="18"/>
      <c r="X96" s="29"/>
    </row>
    <row r="97" spans="2:24" ht="157.5" customHeight="1" x14ac:dyDescent="0.25">
      <c r="B97" s="30"/>
      <c r="C97" s="548" t="s">
        <v>982</v>
      </c>
      <c r="D97" s="549"/>
      <c r="E97" s="548" t="s">
        <v>1009</v>
      </c>
      <c r="F97" s="549"/>
      <c r="G97" s="549"/>
      <c r="H97" s="549"/>
      <c r="I97" s="439" t="s">
        <v>998</v>
      </c>
      <c r="J97" s="439"/>
      <c r="K97" s="439" t="s">
        <v>1010</v>
      </c>
      <c r="L97" s="439"/>
      <c r="M97" s="439"/>
      <c r="N97" s="439" t="s">
        <v>1011</v>
      </c>
      <c r="O97" s="439" t="s">
        <v>1012</v>
      </c>
      <c r="P97" s="18"/>
      <c r="Q97" s="18"/>
      <c r="R97" s="18"/>
      <c r="S97" s="18"/>
      <c r="T97" s="18"/>
      <c r="U97" s="18"/>
      <c r="V97" s="18"/>
      <c r="W97" s="18"/>
      <c r="X97" s="29"/>
    </row>
    <row r="98" spans="2:24" ht="84.75" customHeight="1" x14ac:dyDescent="0.25">
      <c r="B98" s="30"/>
      <c r="C98" s="548" t="s">
        <v>1013</v>
      </c>
      <c r="D98" s="549"/>
      <c r="E98" s="548" t="s">
        <v>1014</v>
      </c>
      <c r="F98" s="549"/>
      <c r="G98" s="549"/>
      <c r="H98" s="549"/>
      <c r="I98" s="439" t="s">
        <v>984</v>
      </c>
      <c r="J98" s="439" t="s">
        <v>1015</v>
      </c>
      <c r="K98" s="439"/>
      <c r="L98" s="439" t="s">
        <v>1016</v>
      </c>
      <c r="M98" s="439" t="s">
        <v>1015</v>
      </c>
      <c r="N98" s="439" t="s">
        <v>1017</v>
      </c>
      <c r="O98" s="439" t="s">
        <v>1018</v>
      </c>
      <c r="P98" s="18"/>
      <c r="Q98" s="18"/>
      <c r="R98" s="18"/>
      <c r="S98" s="18"/>
      <c r="T98" s="18"/>
      <c r="U98" s="18"/>
      <c r="V98" s="18"/>
      <c r="W98" s="18"/>
      <c r="X98" s="29"/>
    </row>
    <row r="99" spans="2:24" ht="323.25" customHeight="1" x14ac:dyDescent="0.25">
      <c r="B99" s="30"/>
      <c r="C99" s="548" t="s">
        <v>982</v>
      </c>
      <c r="D99" s="549"/>
      <c r="E99" s="548" t="s">
        <v>1019</v>
      </c>
      <c r="F99" s="549"/>
      <c r="G99" s="549"/>
      <c r="H99" s="549"/>
      <c r="I99" s="439" t="s">
        <v>998</v>
      </c>
      <c r="J99" s="439"/>
      <c r="K99" s="439" t="s">
        <v>1020</v>
      </c>
      <c r="L99" s="439" t="s">
        <v>1021</v>
      </c>
      <c r="M99" s="439"/>
      <c r="N99" s="439" t="s">
        <v>1022</v>
      </c>
      <c r="O99" s="439" t="s">
        <v>1023</v>
      </c>
      <c r="P99" s="18"/>
      <c r="Q99" s="18"/>
      <c r="R99" s="18"/>
      <c r="S99" s="18"/>
      <c r="T99" s="18"/>
      <c r="U99" s="18"/>
      <c r="V99" s="18"/>
      <c r="W99" s="18"/>
      <c r="X99" s="29"/>
    </row>
    <row r="100" spans="2:24" ht="189" customHeight="1" x14ac:dyDescent="0.25">
      <c r="B100" s="30"/>
      <c r="C100" s="548" t="s">
        <v>982</v>
      </c>
      <c r="D100" s="549"/>
      <c r="E100" s="548" t="s">
        <v>1024</v>
      </c>
      <c r="F100" s="549"/>
      <c r="G100" s="549"/>
      <c r="H100" s="549"/>
      <c r="I100" s="439" t="s">
        <v>998</v>
      </c>
      <c r="J100" s="439"/>
      <c r="K100" s="439"/>
      <c r="L100" s="439"/>
      <c r="M100" s="439" t="s">
        <v>1025</v>
      </c>
      <c r="N100" s="439" t="s">
        <v>1026</v>
      </c>
      <c r="O100" s="439" t="s">
        <v>1027</v>
      </c>
      <c r="P100" s="18"/>
      <c r="Q100" s="18"/>
      <c r="R100" s="18"/>
      <c r="S100" s="18"/>
      <c r="T100" s="18"/>
      <c r="U100" s="18"/>
      <c r="V100" s="18"/>
      <c r="W100" s="18"/>
      <c r="X100" s="29"/>
    </row>
    <row r="101" spans="2:24" ht="203.25" customHeight="1" x14ac:dyDescent="0.25">
      <c r="B101" s="30"/>
      <c r="C101" s="548" t="s">
        <v>1028</v>
      </c>
      <c r="D101" s="549"/>
      <c r="E101" s="548" t="s">
        <v>1078</v>
      </c>
      <c r="F101" s="549"/>
      <c r="G101" s="549"/>
      <c r="H101" s="549"/>
      <c r="I101" s="439" t="s">
        <v>998</v>
      </c>
      <c r="J101" s="439"/>
      <c r="K101" s="439"/>
      <c r="L101" s="439"/>
      <c r="M101" s="439"/>
      <c r="N101" s="439" t="s">
        <v>1029</v>
      </c>
      <c r="O101" s="439" t="s">
        <v>1030</v>
      </c>
      <c r="P101" s="18"/>
      <c r="Q101" s="18"/>
      <c r="R101" s="18"/>
      <c r="S101" s="18"/>
      <c r="T101" s="18"/>
      <c r="U101" s="18"/>
      <c r="V101" s="18"/>
      <c r="W101" s="18"/>
      <c r="X101" s="29"/>
    </row>
    <row r="102" spans="2:24" ht="203.25" customHeight="1" x14ac:dyDescent="0.25">
      <c r="B102" s="30"/>
      <c r="C102" s="548" t="s">
        <v>1083</v>
      </c>
      <c r="D102" s="549"/>
      <c r="E102" s="598" t="s">
        <v>1082</v>
      </c>
      <c r="F102" s="599"/>
      <c r="G102" s="599"/>
      <c r="H102" s="600"/>
      <c r="I102" s="455" t="s">
        <v>998</v>
      </c>
      <c r="J102" s="455"/>
      <c r="K102" s="455"/>
      <c r="L102" s="455"/>
      <c r="M102" s="455"/>
      <c r="N102" s="455" t="s">
        <v>1029</v>
      </c>
      <c r="O102" s="455"/>
      <c r="P102" s="18"/>
      <c r="Q102" s="18"/>
      <c r="R102" s="18"/>
      <c r="S102" s="18"/>
      <c r="T102" s="18"/>
      <c r="U102" s="18"/>
      <c r="V102" s="18"/>
      <c r="W102" s="18"/>
      <c r="X102" s="29"/>
    </row>
    <row r="103" spans="2:24" ht="273.75" customHeight="1" x14ac:dyDescent="0.25">
      <c r="B103" s="30"/>
      <c r="C103" s="548" t="s">
        <v>1031</v>
      </c>
      <c r="D103" s="549"/>
      <c r="E103" s="548" t="s">
        <v>1032</v>
      </c>
      <c r="F103" s="549"/>
      <c r="G103" s="549"/>
      <c r="H103" s="549"/>
      <c r="I103" s="439" t="s">
        <v>998</v>
      </c>
      <c r="J103" s="439"/>
      <c r="K103" s="439"/>
      <c r="L103" s="439"/>
      <c r="M103" s="439"/>
      <c r="N103" s="439" t="s">
        <v>1033</v>
      </c>
      <c r="O103" s="439" t="s">
        <v>1034</v>
      </c>
      <c r="P103" s="18"/>
      <c r="Q103" s="18"/>
      <c r="R103" s="18"/>
      <c r="S103" s="18"/>
      <c r="T103" s="18"/>
      <c r="U103" s="18"/>
      <c r="V103" s="18"/>
      <c r="W103" s="18"/>
      <c r="X103" s="29"/>
    </row>
    <row r="104" spans="2:24" ht="72.75" customHeight="1" x14ac:dyDescent="0.25">
      <c r="B104" s="30"/>
      <c r="C104" s="548" t="s">
        <v>982</v>
      </c>
      <c r="D104" s="549"/>
      <c r="E104" s="595" t="s">
        <v>1035</v>
      </c>
      <c r="F104" s="596"/>
      <c r="G104" s="596"/>
      <c r="H104" s="597"/>
      <c r="I104" s="299" t="s">
        <v>998</v>
      </c>
      <c r="J104" s="299"/>
      <c r="K104" s="299"/>
      <c r="L104" s="299" t="s">
        <v>1036</v>
      </c>
      <c r="M104" s="299" t="s">
        <v>1037</v>
      </c>
      <c r="N104" s="299" t="s">
        <v>1038</v>
      </c>
      <c r="O104" s="295" t="s">
        <v>1039</v>
      </c>
      <c r="P104" s="18"/>
      <c r="Q104" s="18"/>
      <c r="R104" s="18"/>
      <c r="S104" s="18"/>
      <c r="T104" s="18"/>
      <c r="U104" s="18"/>
      <c r="V104" s="18"/>
      <c r="W104" s="18"/>
      <c r="X104" s="29"/>
    </row>
    <row r="105" spans="2:24" ht="72" customHeight="1" thickBot="1" x14ac:dyDescent="0.3">
      <c r="B105" s="30"/>
      <c r="C105" s="548" t="s">
        <v>982</v>
      </c>
      <c r="D105" s="549"/>
      <c r="E105" s="570" t="s">
        <v>1040</v>
      </c>
      <c r="F105" s="571"/>
      <c r="G105" s="571"/>
      <c r="H105" s="572"/>
      <c r="I105" s="300" t="s">
        <v>1041</v>
      </c>
      <c r="J105" s="300"/>
      <c r="K105" s="300" t="s">
        <v>1042</v>
      </c>
      <c r="L105" s="300" t="s">
        <v>1043</v>
      </c>
      <c r="M105" s="300" t="s">
        <v>1044</v>
      </c>
      <c r="N105" s="300"/>
      <c r="O105" s="296" t="s">
        <v>1045</v>
      </c>
      <c r="P105" s="18"/>
      <c r="Q105" s="18"/>
      <c r="R105" s="18"/>
      <c r="S105" s="18"/>
      <c r="T105" s="18"/>
      <c r="U105" s="18"/>
      <c r="V105" s="18"/>
      <c r="W105" s="18"/>
      <c r="X105" s="29"/>
    </row>
    <row r="106" spans="2:24" ht="18.75" x14ac:dyDescent="0.25">
      <c r="B106" s="36"/>
      <c r="C106" s="327"/>
      <c r="D106" s="327"/>
      <c r="E106" s="327"/>
      <c r="F106" s="327"/>
      <c r="G106" s="327"/>
      <c r="H106" s="327"/>
      <c r="I106" s="327"/>
      <c r="J106" s="327"/>
      <c r="K106" s="327"/>
      <c r="L106" s="327"/>
      <c r="M106" s="327"/>
      <c r="N106" s="327"/>
      <c r="O106" s="327"/>
      <c r="P106" s="35"/>
      <c r="Q106" s="35"/>
      <c r="R106" s="35"/>
      <c r="S106" s="35"/>
      <c r="T106" s="35"/>
      <c r="U106" s="35"/>
      <c r="V106" s="35"/>
      <c r="W106" s="35"/>
      <c r="X106" s="52"/>
    </row>
    <row r="107" spans="2:24" x14ac:dyDescent="0.25">
      <c r="C107" s="328"/>
      <c r="D107" s="328"/>
      <c r="E107" s="328"/>
      <c r="F107" s="328"/>
      <c r="G107" s="328"/>
      <c r="H107" s="328"/>
      <c r="I107" s="328"/>
      <c r="J107" s="328"/>
      <c r="K107" s="329"/>
      <c r="L107" s="329"/>
      <c r="M107" s="329"/>
      <c r="N107" s="329"/>
      <c r="O107" s="329"/>
    </row>
    <row r="108" spans="2:24" ht="15.75" thickBot="1" x14ac:dyDescent="0.3">
      <c r="C108" s="328"/>
      <c r="D108" s="328"/>
      <c r="E108" s="328"/>
      <c r="F108" s="328"/>
      <c r="G108" s="328"/>
      <c r="H108" s="328"/>
      <c r="I108" s="328"/>
      <c r="J108" s="328"/>
      <c r="K108" s="329"/>
      <c r="L108" s="329"/>
      <c r="M108" s="329"/>
      <c r="N108" s="329"/>
      <c r="O108" s="329"/>
    </row>
    <row r="109" spans="2:24" ht="15.75" thickBot="1" x14ac:dyDescent="0.3">
      <c r="B109" s="68"/>
      <c r="C109" s="569" t="s">
        <v>1046</v>
      </c>
      <c r="D109" s="569"/>
      <c r="E109" s="569"/>
      <c r="F109" s="569"/>
      <c r="G109" s="569"/>
      <c r="H109" s="441"/>
      <c r="I109" s="441"/>
      <c r="J109" s="569"/>
      <c r="K109" s="569"/>
      <c r="L109" s="569"/>
      <c r="M109" s="569"/>
      <c r="N109" s="569"/>
      <c r="O109" s="441"/>
      <c r="P109" s="441"/>
      <c r="Q109" s="569"/>
      <c r="R109" s="569"/>
      <c r="S109" s="569"/>
      <c r="T109" s="569"/>
      <c r="U109" s="441"/>
      <c r="V109" s="441"/>
      <c r="W109" s="441"/>
      <c r="X109" s="76"/>
    </row>
    <row r="110" spans="2:24" x14ac:dyDescent="0.25">
      <c r="B110" s="69"/>
      <c r="C110" s="330"/>
      <c r="D110" s="331"/>
      <c r="E110" s="331"/>
      <c r="F110" s="331"/>
      <c r="G110" s="331"/>
      <c r="H110" s="331"/>
      <c r="I110" s="331"/>
      <c r="J110" s="331"/>
      <c r="K110" s="331"/>
      <c r="L110" s="331"/>
      <c r="M110" s="331"/>
      <c r="N110" s="331"/>
      <c r="O110" s="331"/>
      <c r="P110" s="70"/>
      <c r="Q110" s="70"/>
      <c r="R110" s="70"/>
      <c r="S110" s="70"/>
      <c r="T110" s="70"/>
      <c r="U110" s="70"/>
      <c r="V110" s="70"/>
      <c r="W110" s="70"/>
      <c r="X110" s="71"/>
    </row>
    <row r="111" spans="2:24" ht="60" x14ac:dyDescent="0.25">
      <c r="B111" s="69"/>
      <c r="C111" s="330" t="s">
        <v>1047</v>
      </c>
      <c r="D111" s="330"/>
      <c r="E111" s="330"/>
      <c r="F111" s="331"/>
      <c r="G111" s="331"/>
      <c r="H111" s="331"/>
      <c r="I111" s="331"/>
      <c r="J111" s="331"/>
      <c r="K111" s="331"/>
      <c r="L111" s="331"/>
      <c r="M111" s="331"/>
      <c r="N111" s="331"/>
      <c r="O111" s="331"/>
      <c r="P111" s="70"/>
      <c r="Q111" s="70"/>
      <c r="R111" s="70"/>
      <c r="S111" s="70"/>
      <c r="T111" s="70"/>
      <c r="U111" s="70"/>
      <c r="V111" s="70"/>
      <c r="W111" s="70"/>
      <c r="X111" s="71"/>
    </row>
    <row r="112" spans="2:24" ht="23.25" customHeight="1" thickBot="1" x14ac:dyDescent="0.3">
      <c r="B112" s="72"/>
      <c r="C112" s="330"/>
      <c r="D112" s="331"/>
      <c r="E112" s="331"/>
      <c r="F112" s="331"/>
      <c r="G112" s="331"/>
      <c r="H112" s="331"/>
      <c r="I112" s="331"/>
      <c r="J112" s="331"/>
      <c r="K112" s="331"/>
      <c r="L112" s="331"/>
      <c r="M112" s="331"/>
      <c r="N112" s="331"/>
      <c r="O112" s="331"/>
      <c r="P112" s="70"/>
      <c r="Q112" s="70"/>
      <c r="R112" s="70"/>
      <c r="S112" s="70"/>
      <c r="T112" s="70"/>
      <c r="U112" s="70"/>
      <c r="V112" s="70"/>
      <c r="W112" s="70"/>
      <c r="X112" s="71"/>
    </row>
    <row r="113" spans="2:24" ht="51.75" customHeight="1" x14ac:dyDescent="0.25">
      <c r="B113" s="72"/>
      <c r="C113" s="238" t="s">
        <v>974</v>
      </c>
      <c r="D113" s="594" t="s">
        <v>1048</v>
      </c>
      <c r="E113" s="594"/>
      <c r="F113" s="594"/>
      <c r="G113" s="594"/>
      <c r="H113" s="594"/>
      <c r="I113" s="594" t="s">
        <v>1049</v>
      </c>
      <c r="J113" s="594"/>
      <c r="K113" s="594" t="s">
        <v>1050</v>
      </c>
      <c r="L113" s="594"/>
      <c r="M113" s="594" t="s">
        <v>19</v>
      </c>
      <c r="N113" s="602"/>
      <c r="O113" s="331"/>
      <c r="P113" s="70"/>
      <c r="Q113" s="70"/>
      <c r="R113" s="70"/>
      <c r="S113" s="70"/>
      <c r="T113" s="70"/>
      <c r="U113" s="70"/>
      <c r="V113" s="70"/>
      <c r="W113" s="70"/>
      <c r="X113" s="71"/>
    </row>
    <row r="114" spans="2:24" ht="86.25" customHeight="1" x14ac:dyDescent="0.25">
      <c r="B114" s="72"/>
      <c r="C114" s="440" t="s">
        <v>1051</v>
      </c>
      <c r="D114" s="588" t="s">
        <v>1052</v>
      </c>
      <c r="E114" s="589"/>
      <c r="F114" s="589"/>
      <c r="G114" s="589"/>
      <c r="H114" s="589"/>
      <c r="I114" s="588" t="s">
        <v>998</v>
      </c>
      <c r="J114" s="589"/>
      <c r="K114" s="588" t="s">
        <v>1053</v>
      </c>
      <c r="L114" s="589"/>
      <c r="M114" s="603"/>
      <c r="N114" s="604"/>
      <c r="O114" s="331"/>
      <c r="P114" s="70"/>
      <c r="Q114" s="70"/>
      <c r="R114" s="70"/>
      <c r="S114" s="70"/>
      <c r="T114" s="70"/>
      <c r="U114" s="70"/>
      <c r="V114" s="70"/>
      <c r="W114" s="70"/>
      <c r="X114" s="71"/>
    </row>
    <row r="115" spans="2:24" ht="192.75" customHeight="1" x14ac:dyDescent="0.25">
      <c r="B115" s="72"/>
      <c r="C115" s="440" t="s">
        <v>1054</v>
      </c>
      <c r="D115" s="588" t="s">
        <v>1055</v>
      </c>
      <c r="E115" s="589"/>
      <c r="F115" s="589"/>
      <c r="G115" s="589"/>
      <c r="H115" s="589"/>
      <c r="I115" s="588" t="s">
        <v>998</v>
      </c>
      <c r="J115" s="589"/>
      <c r="K115" s="588" t="s">
        <v>1056</v>
      </c>
      <c r="L115" s="589"/>
      <c r="M115" s="605" t="s">
        <v>1079</v>
      </c>
      <c r="N115" s="606"/>
      <c r="O115" s="331"/>
      <c r="P115" s="70"/>
      <c r="Q115" s="70"/>
      <c r="R115" s="70"/>
      <c r="S115" s="70"/>
      <c r="T115" s="70"/>
      <c r="U115" s="70"/>
      <c r="V115" s="70"/>
      <c r="W115" s="70"/>
      <c r="X115" s="71"/>
    </row>
    <row r="116" spans="2:24" ht="135.75" customHeight="1" x14ac:dyDescent="0.25">
      <c r="B116" s="72"/>
      <c r="C116" s="440" t="s">
        <v>1054</v>
      </c>
      <c r="D116" s="588" t="s">
        <v>1057</v>
      </c>
      <c r="E116" s="589"/>
      <c r="F116" s="589"/>
      <c r="G116" s="589"/>
      <c r="H116" s="589"/>
      <c r="I116" s="588" t="s">
        <v>998</v>
      </c>
      <c r="J116" s="589"/>
      <c r="K116" s="588" t="s">
        <v>1058</v>
      </c>
      <c r="L116" s="589"/>
      <c r="M116" s="607"/>
      <c r="N116" s="608"/>
      <c r="O116" s="331"/>
      <c r="P116" s="70"/>
      <c r="Q116" s="70"/>
      <c r="R116" s="70"/>
      <c r="S116" s="70"/>
      <c r="T116" s="70"/>
      <c r="U116" s="70"/>
      <c r="V116" s="70"/>
      <c r="W116" s="70"/>
      <c r="X116" s="71"/>
    </row>
    <row r="117" spans="2:24" ht="81" customHeight="1" x14ac:dyDescent="0.25">
      <c r="B117" s="72"/>
      <c r="C117" s="440" t="s">
        <v>1059</v>
      </c>
      <c r="D117" s="588" t="s">
        <v>1060</v>
      </c>
      <c r="E117" s="589"/>
      <c r="F117" s="589"/>
      <c r="G117" s="589"/>
      <c r="H117" s="589"/>
      <c r="I117" s="588" t="s">
        <v>998</v>
      </c>
      <c r="J117" s="589"/>
      <c r="K117" s="588" t="s">
        <v>1061</v>
      </c>
      <c r="L117" s="589"/>
      <c r="M117" s="607"/>
      <c r="N117" s="608"/>
      <c r="O117" s="331"/>
      <c r="P117" s="70"/>
      <c r="Q117" s="70"/>
      <c r="R117" s="70"/>
      <c r="S117" s="70"/>
      <c r="T117" s="70"/>
      <c r="U117" s="70"/>
      <c r="V117" s="70"/>
      <c r="W117" s="70"/>
      <c r="X117" s="71"/>
    </row>
    <row r="118" spans="2:24" ht="67.5" customHeight="1" x14ac:dyDescent="0.25">
      <c r="B118" s="72"/>
      <c r="C118" s="440" t="s">
        <v>1059</v>
      </c>
      <c r="D118" s="588" t="s">
        <v>1062</v>
      </c>
      <c r="E118" s="589"/>
      <c r="F118" s="589"/>
      <c r="G118" s="589"/>
      <c r="H118" s="589"/>
      <c r="I118" s="588" t="s">
        <v>998</v>
      </c>
      <c r="J118" s="589"/>
      <c r="K118" s="588" t="s">
        <v>1063</v>
      </c>
      <c r="L118" s="589"/>
      <c r="M118" s="607"/>
      <c r="N118" s="608"/>
      <c r="O118" s="331"/>
      <c r="P118" s="70"/>
      <c r="Q118" s="70"/>
      <c r="R118" s="70"/>
      <c r="S118" s="70"/>
      <c r="T118" s="70"/>
      <c r="U118" s="70"/>
      <c r="V118" s="70"/>
      <c r="W118" s="70"/>
      <c r="X118" s="71"/>
    </row>
    <row r="119" spans="2:24" ht="56.25" customHeight="1" x14ac:dyDescent="0.25">
      <c r="B119" s="72"/>
      <c r="C119" s="454" t="s">
        <v>1059</v>
      </c>
      <c r="D119" s="590" t="s">
        <v>1067</v>
      </c>
      <c r="E119" s="590"/>
      <c r="F119" s="590"/>
      <c r="G119" s="590"/>
      <c r="H119" s="590"/>
      <c r="I119" s="592" t="s">
        <v>998</v>
      </c>
      <c r="J119" s="592"/>
      <c r="K119" s="578" t="s">
        <v>1070</v>
      </c>
      <c r="L119" s="578"/>
      <c r="M119" s="607"/>
      <c r="N119" s="608"/>
      <c r="O119" s="331"/>
      <c r="P119" s="70"/>
      <c r="Q119" s="70"/>
      <c r="R119" s="70"/>
      <c r="S119" s="70"/>
      <c r="T119" s="70"/>
      <c r="U119" s="70"/>
      <c r="V119" s="70"/>
      <c r="W119" s="70"/>
      <c r="X119" s="71"/>
    </row>
    <row r="120" spans="2:24" ht="77.25" customHeight="1" x14ac:dyDescent="0.25">
      <c r="B120" s="72"/>
      <c r="C120" s="454" t="s">
        <v>1059</v>
      </c>
      <c r="D120" s="590" t="s">
        <v>1068</v>
      </c>
      <c r="E120" s="590"/>
      <c r="F120" s="590"/>
      <c r="G120" s="590"/>
      <c r="H120" s="590"/>
      <c r="I120" s="592" t="s">
        <v>1069</v>
      </c>
      <c r="J120" s="592"/>
      <c r="K120" s="578" t="s">
        <v>1081</v>
      </c>
      <c r="L120" s="578"/>
      <c r="M120" s="607"/>
      <c r="N120" s="608"/>
      <c r="O120" s="331"/>
      <c r="P120" s="70"/>
      <c r="Q120" s="70"/>
      <c r="R120" s="70"/>
      <c r="S120" s="70"/>
      <c r="T120" s="70"/>
      <c r="U120" s="70"/>
      <c r="V120" s="70"/>
      <c r="W120" s="70"/>
      <c r="X120" s="71"/>
    </row>
    <row r="121" spans="2:24" ht="40.5" customHeight="1" thickBot="1" x14ac:dyDescent="0.3">
      <c r="B121" s="72"/>
      <c r="C121" s="297"/>
      <c r="D121" s="591"/>
      <c r="E121" s="591"/>
      <c r="F121" s="591"/>
      <c r="G121" s="591"/>
      <c r="H121" s="591"/>
      <c r="I121" s="593"/>
      <c r="J121" s="593"/>
      <c r="K121" s="601"/>
      <c r="L121" s="601"/>
      <c r="M121" s="601"/>
      <c r="N121" s="609"/>
      <c r="O121" s="331"/>
      <c r="P121" s="70"/>
      <c r="Q121" s="70"/>
      <c r="R121" s="70"/>
      <c r="S121" s="70"/>
      <c r="T121" s="70"/>
      <c r="U121" s="70"/>
      <c r="V121" s="70"/>
      <c r="W121" s="70"/>
      <c r="X121" s="71"/>
    </row>
    <row r="122" spans="2:24" x14ac:dyDescent="0.25">
      <c r="B122" s="72"/>
      <c r="C122" s="331"/>
      <c r="D122" s="331"/>
      <c r="E122" s="331"/>
      <c r="F122" s="331"/>
      <c r="G122" s="331"/>
      <c r="H122" s="331"/>
      <c r="I122" s="331"/>
      <c r="J122" s="331"/>
      <c r="K122" s="331"/>
      <c r="L122" s="331"/>
      <c r="M122" s="331"/>
      <c r="N122" s="331"/>
      <c r="O122" s="331"/>
      <c r="P122" s="70"/>
      <c r="Q122" s="70"/>
      <c r="R122" s="70"/>
      <c r="S122" s="70"/>
      <c r="T122" s="70"/>
      <c r="U122" s="70"/>
      <c r="V122" s="70"/>
      <c r="W122" s="70"/>
      <c r="X122" s="71"/>
    </row>
    <row r="123" spans="2:24" x14ac:dyDescent="0.25">
      <c r="B123" s="72"/>
      <c r="C123" s="331"/>
      <c r="D123" s="331"/>
      <c r="E123" s="331"/>
      <c r="F123" s="331"/>
      <c r="G123" s="331"/>
      <c r="H123" s="331"/>
      <c r="I123" s="331"/>
      <c r="J123" s="331"/>
      <c r="K123" s="331"/>
      <c r="L123" s="331"/>
      <c r="M123" s="331"/>
      <c r="N123" s="331"/>
      <c r="O123" s="331"/>
      <c r="P123" s="70"/>
      <c r="Q123" s="70"/>
      <c r="R123" s="70"/>
      <c r="S123" s="70"/>
      <c r="T123" s="70"/>
      <c r="U123" s="70"/>
      <c r="V123" s="70"/>
      <c r="W123" s="70"/>
      <c r="X123" s="71"/>
    </row>
    <row r="124" spans="2:24" ht="60" x14ac:dyDescent="0.25">
      <c r="B124" s="69"/>
      <c r="C124" s="330" t="s">
        <v>1064</v>
      </c>
      <c r="D124" s="331"/>
      <c r="E124" s="331"/>
      <c r="F124" s="331"/>
      <c r="G124" s="331"/>
      <c r="H124" s="331"/>
      <c r="I124" s="331"/>
      <c r="J124" s="331"/>
      <c r="K124" s="331"/>
      <c r="L124" s="331"/>
      <c r="M124" s="331"/>
      <c r="N124" s="331"/>
      <c r="O124" s="331"/>
      <c r="P124" s="70"/>
      <c r="Q124" s="70"/>
      <c r="R124" s="70"/>
      <c r="S124" s="70"/>
      <c r="T124" s="70"/>
      <c r="U124" s="70"/>
      <c r="V124" s="70"/>
      <c r="W124" s="70"/>
      <c r="X124" s="71"/>
    </row>
    <row r="125" spans="2:24" ht="15.75" thickBot="1" x14ac:dyDescent="0.3">
      <c r="B125" s="72"/>
      <c r="C125" s="331"/>
      <c r="D125" s="331"/>
      <c r="E125" s="331"/>
      <c r="F125" s="331"/>
      <c r="G125" s="331"/>
      <c r="H125" s="331"/>
      <c r="I125" s="331"/>
      <c r="J125" s="331"/>
      <c r="K125" s="331"/>
      <c r="L125" s="331"/>
      <c r="M125" s="331"/>
      <c r="N125" s="331"/>
      <c r="O125" s="331"/>
      <c r="P125" s="70"/>
      <c r="Q125" s="70"/>
      <c r="R125" s="70"/>
      <c r="S125" s="70"/>
      <c r="T125" s="70"/>
      <c r="U125" s="70"/>
      <c r="V125" s="70"/>
      <c r="W125" s="70"/>
      <c r="X125" s="71"/>
    </row>
    <row r="126" spans="2:24" x14ac:dyDescent="0.25">
      <c r="B126" s="72"/>
      <c r="C126" s="579"/>
      <c r="D126" s="580"/>
      <c r="E126" s="580"/>
      <c r="F126" s="580"/>
      <c r="G126" s="580"/>
      <c r="H126" s="580"/>
      <c r="I126" s="581"/>
      <c r="J126" s="331"/>
      <c r="K126" s="331"/>
      <c r="L126" s="331"/>
      <c r="M126" s="331"/>
      <c r="N126" s="331"/>
      <c r="O126" s="331"/>
      <c r="P126" s="70"/>
      <c r="Q126" s="70"/>
      <c r="R126" s="70"/>
      <c r="S126" s="70"/>
      <c r="T126" s="70"/>
      <c r="U126" s="70"/>
      <c r="V126" s="70"/>
      <c r="W126" s="70"/>
      <c r="X126" s="71"/>
    </row>
    <row r="127" spans="2:24" x14ac:dyDescent="0.25">
      <c r="B127" s="72"/>
      <c r="C127" s="582"/>
      <c r="D127" s="583"/>
      <c r="E127" s="583"/>
      <c r="F127" s="583"/>
      <c r="G127" s="583"/>
      <c r="H127" s="583"/>
      <c r="I127" s="584"/>
      <c r="J127" s="331"/>
      <c r="K127" s="331"/>
      <c r="L127" s="331"/>
      <c r="M127" s="331"/>
      <c r="N127" s="331"/>
      <c r="O127" s="331"/>
      <c r="P127" s="70"/>
      <c r="Q127" s="70"/>
      <c r="R127" s="70"/>
      <c r="S127" s="70"/>
      <c r="T127" s="70"/>
      <c r="U127" s="70"/>
      <c r="V127" s="70"/>
      <c r="W127" s="70"/>
      <c r="X127" s="71"/>
    </row>
    <row r="128" spans="2:24" x14ac:dyDescent="0.25">
      <c r="B128" s="72"/>
      <c r="C128" s="582"/>
      <c r="D128" s="583"/>
      <c r="E128" s="583"/>
      <c r="F128" s="583"/>
      <c r="G128" s="583"/>
      <c r="H128" s="583"/>
      <c r="I128" s="584"/>
      <c r="J128" s="331"/>
      <c r="K128" s="331"/>
      <c r="L128" s="331"/>
      <c r="M128" s="331"/>
      <c r="N128" s="331"/>
      <c r="O128" s="331"/>
      <c r="P128" s="70"/>
      <c r="Q128" s="70"/>
      <c r="R128" s="70"/>
      <c r="S128" s="70"/>
      <c r="T128" s="70"/>
      <c r="U128" s="70"/>
      <c r="V128" s="70"/>
      <c r="W128" s="70"/>
      <c r="X128" s="71"/>
    </row>
    <row r="129" spans="2:24" x14ac:dyDescent="0.25">
      <c r="B129" s="72"/>
      <c r="C129" s="582"/>
      <c r="D129" s="583"/>
      <c r="E129" s="583"/>
      <c r="F129" s="583"/>
      <c r="G129" s="583"/>
      <c r="H129" s="583"/>
      <c r="I129" s="584"/>
      <c r="J129" s="331"/>
      <c r="K129" s="331"/>
      <c r="L129" s="331"/>
      <c r="M129" s="331"/>
      <c r="N129" s="331"/>
      <c r="O129" s="331"/>
      <c r="P129" s="70"/>
      <c r="Q129" s="70"/>
      <c r="R129" s="70"/>
      <c r="S129" s="70"/>
      <c r="T129" s="70"/>
      <c r="U129" s="70"/>
      <c r="V129" s="70"/>
      <c r="W129" s="70"/>
      <c r="X129" s="71"/>
    </row>
    <row r="130" spans="2:24" x14ac:dyDescent="0.25">
      <c r="B130" s="72"/>
      <c r="C130" s="582"/>
      <c r="D130" s="583"/>
      <c r="E130" s="583"/>
      <c r="F130" s="583"/>
      <c r="G130" s="583"/>
      <c r="H130" s="583"/>
      <c r="I130" s="584"/>
      <c r="J130" s="331"/>
      <c r="K130" s="331"/>
      <c r="L130" s="331"/>
      <c r="M130" s="331"/>
      <c r="N130" s="331"/>
      <c r="O130" s="331"/>
      <c r="P130" s="70"/>
      <c r="Q130" s="70"/>
      <c r="R130" s="70"/>
      <c r="S130" s="70"/>
      <c r="T130" s="70"/>
      <c r="U130" s="70"/>
      <c r="V130" s="70"/>
      <c r="W130" s="70"/>
      <c r="X130" s="71"/>
    </row>
    <row r="131" spans="2:24" ht="15.75" thickBot="1" x14ac:dyDescent="0.3">
      <c r="B131" s="72"/>
      <c r="C131" s="585"/>
      <c r="D131" s="586"/>
      <c r="E131" s="586"/>
      <c r="F131" s="586"/>
      <c r="G131" s="586"/>
      <c r="H131" s="586"/>
      <c r="I131" s="587"/>
      <c r="J131" s="331"/>
      <c r="K131" s="331"/>
      <c r="L131" s="331"/>
      <c r="M131" s="331"/>
      <c r="N131" s="331"/>
      <c r="O131" s="331"/>
      <c r="P131" s="70"/>
      <c r="Q131" s="70"/>
      <c r="R131" s="70"/>
      <c r="S131" s="70"/>
      <c r="T131" s="70"/>
      <c r="U131" s="70"/>
      <c r="V131" s="70"/>
      <c r="W131" s="70"/>
      <c r="X131" s="71"/>
    </row>
    <row r="132" spans="2:24" x14ac:dyDescent="0.25">
      <c r="B132" s="73"/>
      <c r="C132" s="74"/>
      <c r="D132" s="74"/>
      <c r="E132" s="74"/>
      <c r="F132" s="74"/>
      <c r="G132" s="74"/>
      <c r="H132" s="74"/>
      <c r="I132" s="74"/>
      <c r="J132" s="74"/>
      <c r="K132" s="74"/>
      <c r="L132" s="74"/>
      <c r="M132" s="74"/>
      <c r="N132" s="74"/>
      <c r="O132" s="74"/>
      <c r="P132" s="74"/>
      <c r="Q132" s="74"/>
      <c r="R132" s="74"/>
      <c r="S132" s="74"/>
      <c r="T132" s="74"/>
      <c r="U132" s="74"/>
      <c r="V132" s="74"/>
      <c r="W132" s="74"/>
      <c r="X132" s="75"/>
    </row>
    <row r="133" spans="2:24" x14ac:dyDescent="0.25">
      <c r="B133" s="302" t="s">
        <v>1065</v>
      </c>
      <c r="V133" s="4"/>
    </row>
    <row r="134" spans="2:24" x14ac:dyDescent="0.25">
      <c r="V134" s="4"/>
    </row>
    <row r="135" spans="2:24" x14ac:dyDescent="0.25">
      <c r="V135" s="4"/>
    </row>
    <row r="136" spans="2:24" x14ac:dyDescent="0.25">
      <c r="V136" s="4"/>
    </row>
    <row r="137" spans="2:24" x14ac:dyDescent="0.25">
      <c r="V137" s="4"/>
    </row>
    <row r="138" spans="2:24" x14ac:dyDescent="0.25">
      <c r="V138" s="4"/>
    </row>
    <row r="139" spans="2:24" x14ac:dyDescent="0.25">
      <c r="V139" s="4"/>
    </row>
    <row r="140" spans="2:24" x14ac:dyDescent="0.25">
      <c r="V140" s="4"/>
    </row>
    <row r="141" spans="2:24" x14ac:dyDescent="0.25">
      <c r="V141" s="4"/>
    </row>
    <row r="142" spans="2:24" x14ac:dyDescent="0.25">
      <c r="V142" s="4"/>
    </row>
    <row r="143" spans="2:24" x14ac:dyDescent="0.25">
      <c r="V143" s="4"/>
    </row>
    <row r="144" spans="2:24" x14ac:dyDescent="0.25">
      <c r="V144" s="4"/>
    </row>
    <row r="145" spans="22:22" x14ac:dyDescent="0.25">
      <c r="V145" s="4"/>
    </row>
    <row r="146" spans="22:22" x14ac:dyDescent="0.25">
      <c r="V146" s="4"/>
    </row>
    <row r="147" spans="22:22" x14ac:dyDescent="0.25">
      <c r="V147" s="4"/>
    </row>
    <row r="148" spans="22:22" x14ac:dyDescent="0.25">
      <c r="V148"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160">
    <mergeCell ref="C92:D92"/>
    <mergeCell ref="C93:D93"/>
    <mergeCell ref="C94:D94"/>
    <mergeCell ref="C95:D95"/>
    <mergeCell ref="S62:T62"/>
    <mergeCell ref="S63:T63"/>
    <mergeCell ref="S64:T64"/>
    <mergeCell ref="S65:T65"/>
    <mergeCell ref="S66:T66"/>
    <mergeCell ref="S67:T67"/>
    <mergeCell ref="S68:T68"/>
    <mergeCell ref="S69:T69"/>
    <mergeCell ref="S70:T70"/>
    <mergeCell ref="K121:L121"/>
    <mergeCell ref="M113:N113"/>
    <mergeCell ref="M114:N114"/>
    <mergeCell ref="M115:N115"/>
    <mergeCell ref="M116:N116"/>
    <mergeCell ref="M117:N117"/>
    <mergeCell ref="M118:N118"/>
    <mergeCell ref="M119:N119"/>
    <mergeCell ref="M120:N120"/>
    <mergeCell ref="M121:N121"/>
    <mergeCell ref="K120:L120"/>
    <mergeCell ref="K113:L113"/>
    <mergeCell ref="K114:L114"/>
    <mergeCell ref="K115:L115"/>
    <mergeCell ref="K116:L116"/>
    <mergeCell ref="K117:L117"/>
    <mergeCell ref="K118:L118"/>
    <mergeCell ref="K119:L119"/>
    <mergeCell ref="D113:H113"/>
    <mergeCell ref="E96:H96"/>
    <mergeCell ref="E97:H97"/>
    <mergeCell ref="E98:H98"/>
    <mergeCell ref="E99:H99"/>
    <mergeCell ref="E100:H100"/>
    <mergeCell ref="E101:H101"/>
    <mergeCell ref="I114:J114"/>
    <mergeCell ref="I113:J113"/>
    <mergeCell ref="E103:H103"/>
    <mergeCell ref="E104:H104"/>
    <mergeCell ref="C96:D96"/>
    <mergeCell ref="C97:D97"/>
    <mergeCell ref="C98:D98"/>
    <mergeCell ref="C99:D99"/>
    <mergeCell ref="C100:D100"/>
    <mergeCell ref="C101:D101"/>
    <mergeCell ref="C103:D103"/>
    <mergeCell ref="C104:D104"/>
    <mergeCell ref="C105:D105"/>
    <mergeCell ref="C102:D102"/>
    <mergeCell ref="E102:H102"/>
    <mergeCell ref="C126:I131"/>
    <mergeCell ref="D114:H114"/>
    <mergeCell ref="D115:H115"/>
    <mergeCell ref="D116:H116"/>
    <mergeCell ref="D117:H117"/>
    <mergeCell ref="D118:H118"/>
    <mergeCell ref="D120:H120"/>
    <mergeCell ref="D121:H121"/>
    <mergeCell ref="D119:H119"/>
    <mergeCell ref="I115:J115"/>
    <mergeCell ref="I116:J116"/>
    <mergeCell ref="I117:J117"/>
    <mergeCell ref="I118:J118"/>
    <mergeCell ref="I119:J119"/>
    <mergeCell ref="I120:J120"/>
    <mergeCell ref="I121:J121"/>
    <mergeCell ref="Q109:T109"/>
    <mergeCell ref="I65:J65"/>
    <mergeCell ref="I66:J66"/>
    <mergeCell ref="I67:J67"/>
    <mergeCell ref="I68:J68"/>
    <mergeCell ref="I69:J69"/>
    <mergeCell ref="I70:J70"/>
    <mergeCell ref="I71:J71"/>
    <mergeCell ref="I72:J72"/>
    <mergeCell ref="K65:L65"/>
    <mergeCell ref="K66:L66"/>
    <mergeCell ref="K67:L67"/>
    <mergeCell ref="K68:L68"/>
    <mergeCell ref="K69:L69"/>
    <mergeCell ref="S73:T73"/>
    <mergeCell ref="K73:L73"/>
    <mergeCell ref="S71:T71"/>
    <mergeCell ref="S72:T72"/>
    <mergeCell ref="K72:L72"/>
    <mergeCell ref="N46:O46"/>
    <mergeCell ref="N47:O47"/>
    <mergeCell ref="C109:G109"/>
    <mergeCell ref="J109:N109"/>
    <mergeCell ref="E105:H105"/>
    <mergeCell ref="E95:H95"/>
    <mergeCell ref="D47:F47"/>
    <mergeCell ref="D48:F48"/>
    <mergeCell ref="D49:F49"/>
    <mergeCell ref="E86:H86"/>
    <mergeCell ref="E87:H87"/>
    <mergeCell ref="E88:H88"/>
    <mergeCell ref="E89:H89"/>
    <mergeCell ref="E90:H90"/>
    <mergeCell ref="E91:H91"/>
    <mergeCell ref="E92:H92"/>
    <mergeCell ref="E93:H93"/>
    <mergeCell ref="E94:H94"/>
    <mergeCell ref="C86:D86"/>
    <mergeCell ref="C87:D87"/>
    <mergeCell ref="C88:D88"/>
    <mergeCell ref="C89:D89"/>
    <mergeCell ref="C90:D90"/>
    <mergeCell ref="C91:D91"/>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N34:O34"/>
    <mergeCell ref="N35:O35"/>
    <mergeCell ref="N36:O36"/>
    <mergeCell ref="N37:O37"/>
    <mergeCell ref="N38:O38"/>
    <mergeCell ref="N39:O39"/>
    <mergeCell ref="N40:O40"/>
    <mergeCell ref="N48:O48"/>
    <mergeCell ref="N49:O49"/>
    <mergeCell ref="K62:L62"/>
    <mergeCell ref="K63:L63"/>
    <mergeCell ref="K64:L64"/>
    <mergeCell ref="C53:I57"/>
    <mergeCell ref="C77:I81"/>
    <mergeCell ref="I73:J73"/>
    <mergeCell ref="D41:F41"/>
    <mergeCell ref="D44:F44"/>
    <mergeCell ref="D45:F45"/>
    <mergeCell ref="D46:F46"/>
    <mergeCell ref="D42:F42"/>
    <mergeCell ref="D43:F43"/>
    <mergeCell ref="K70:L70"/>
    <mergeCell ref="K71:L71"/>
    <mergeCell ref="I64:J64"/>
    <mergeCell ref="I63:J63"/>
    <mergeCell ref="I62:J62"/>
    <mergeCell ref="N41:O41"/>
    <mergeCell ref="N42:O42"/>
    <mergeCell ref="N43:O43"/>
    <mergeCell ref="N44:O44"/>
    <mergeCell ref="N45:O45"/>
  </mergeCells>
  <conditionalFormatting sqref="D17:O21 D23:O23">
    <cfRule type="expression" dxfId="0" priority="5">
      <formula>$D$14="N/A"</formula>
    </cfRule>
  </conditionalFormatting>
  <dataValidations count="15">
    <dataValidation allowBlank="1" sqref="N62 O86:O105 O62:O73" xr:uid="{00000000-0002-0000-0200-000000000000}"/>
    <dataValidation sqref="M86:N105 R62 S62:S73" xr:uid="{00000000-0002-0000-0200-000001000000}"/>
    <dataValidation type="list" allowBlank="1" showInputMessage="1" sqref="I87:I93 I114:I121" xr:uid="{00000000-0002-0000-0200-000004000000}">
      <formula1>PartnershipRole</formula1>
    </dataValidation>
    <dataValidation type="list" allowBlank="1" sqref="N25:O28 N53:O61 N1:O2 N14:O15 N6:O7 N106:N112 N122:N1048576 O106:O1048576 N63:N73" xr:uid="{00000000-0002-0000-0200-000005000000}">
      <formula1>Behaviour</formula1>
    </dataValidation>
    <dataValidation type="list" sqref="M14:M15 M25:M28 M53:M61 M6:M7 M1:M2 M106:M112 M122:M1048576 I63:I73" xr:uid="{00000000-0002-0000-0200-000006000000}">
      <formula1>ProjectStatus</formula1>
    </dataValidation>
    <dataValidation type="list" sqref="R6:U7 R1:U2 R107:U108 R149:U1048576 R109:T148" xr:uid="{00000000-0002-0000-0200-000007000000}">
      <formula1>"FundingStatus"</formula1>
    </dataValidation>
    <dataValidation type="list" sqref="Q6:Q7 Q1:Q2 Q107:Q1048576" xr:uid="{00000000-0002-0000-0200-000008000000}">
      <formula1>FundingSource</formula1>
    </dataValidation>
    <dataValidation type="decimal" operator="greaterThan" allowBlank="1" showInputMessage="1" showErrorMessage="1" sqref="J30:J49 H30:H49 F63:F73" xr:uid="{00000000-0002-0000-0200-000009000000}">
      <formula1>0</formula1>
    </dataValidation>
    <dataValidation type="decimal" operator="greaterThanOrEqual" allowBlank="1" showInputMessage="1" showErrorMessage="1" sqref="L30:L49 P63:Q71 P73:Q73 H63:H73" xr:uid="{00000000-0002-0000-0200-00000A000000}">
      <formula1>0</formula1>
    </dataValidation>
    <dataValidation type="list" allowBlank="1" showInputMessage="1" showErrorMessage="1" sqref="C30:C49 C63:C73" xr:uid="{00000000-0002-0000-0200-00000B000000}">
      <formula1>RPP_Sector</formula1>
    </dataValidation>
    <dataValidation type="list" allowBlank="1" showInputMessage="1" showErrorMessage="1" sqref="P17:P24 C114 G30:G49 K30:K49 I30:I49 M30:M49 C22 C24 D14:D15 G63:G68 D63:E71 C87:C101 C103:C105 D73:E73 G70:G73" xr:uid="{00000000-0002-0000-0200-00000C000000}">
      <formula1>#REF!</formula1>
    </dataValidation>
    <dataValidation operator="greaterThanOrEqual" allowBlank="1" showInputMessage="1" showErrorMessage="1" sqref="P72:Q72" xr:uid="{46ABBA41-74C9-4061-8C3F-BE635B7FCC8E}"/>
    <dataValidation type="list" allowBlank="1" sqref="I94:I105" xr:uid="{00000000-0002-0000-0200-000003000000}">
      <formula1>PartnershipRole</formula1>
    </dataValidation>
    <dataValidation type="list" allowBlank="1" showInputMessage="1" showErrorMessage="1" sqref="M63:M73" xr:uid="{00000000-0002-0000-0200-000002000000}">
      <formula1>actiontype</formula1>
    </dataValidation>
    <dataValidation type="list" sqref="R63:R73"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75" max="16383" man="1"/>
    <brk id="82" max="16383" man="1"/>
    <brk id="83" max="16383" man="1"/>
    <brk id="111"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C115:C121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7900CC3E8B3642A1C2F980D5B41B5B" ma:contentTypeVersion="11" ma:contentTypeDescription="Create a new document." ma:contentTypeScope="" ma:versionID="a6d74c71d545987d7aae17bc17229e44">
  <xsd:schema xmlns:xsd="http://www.w3.org/2001/XMLSchema" xmlns:xs="http://www.w3.org/2001/XMLSchema" xmlns:p="http://schemas.microsoft.com/office/2006/metadata/properties" xmlns:ns2="d2d0950b-f83f-49f4-b995-03484bf2ce11" xmlns:ns3="2f320996-0000-4507-924e-e664170d2460" targetNamespace="http://schemas.microsoft.com/office/2006/metadata/properties" ma:root="true" ma:fieldsID="d1afbb87247af9e63a909ec563e9cd81" ns2:_="" ns3:_="">
    <xsd:import namespace="d2d0950b-f83f-49f4-b995-03484bf2ce11"/>
    <xsd:import namespace="2f320996-0000-4507-924e-e664170d246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0950b-f83f-49f4-b995-03484bf2c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320996-0000-4507-924e-e664170d246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2DEDAC75-AFE4-4935-A847-518AFBC73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0950b-f83f-49f4-b995-03484bf2ce11"/>
    <ds:schemaRef ds:uri="2f320996-0000-4507-924e-e664170d24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688B67-A514-4F65-8D34-4151D53BBBBE}">
  <ds:schemaRefs>
    <ds:schemaRef ds:uri="http://schemas.microsoft.com/sharepoint/v3/contenttype/forms"/>
  </ds:schemaRefs>
</ds:datastoreItem>
</file>

<file path=customXml/itemProps3.xml><?xml version="1.0" encoding="utf-8"?>
<ds:datastoreItem xmlns:ds="http://schemas.openxmlformats.org/officeDocument/2006/customXml" ds:itemID="{AB6EF770-FF36-4A22-B108-72BA82A54D7F}">
  <ds:schemaRefs>
    <ds:schemaRef ds:uri="d2d0950b-f83f-49f4-b995-03484bf2ce11"/>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2f320996-0000-4507-924e-e664170d2460"/>
    <ds:schemaRef ds:uri="http://www.w3.org/XML/1998/namespace"/>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David Stutchfield</cp:lastModifiedBy>
  <cp:revision/>
  <dcterms:created xsi:type="dcterms:W3CDTF">2014-10-29T16:20:01Z</dcterms:created>
  <dcterms:modified xsi:type="dcterms:W3CDTF">2020-11-27T17:03:58Z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0x010100967900CC3E8B3642A1C2F980D5B41B5B</vt:lpwstr>
  </property>
</Properties>
</file>