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240" windowWidth="11520" windowHeight="5850"/>
  </bookViews>
  <sheets>
    <sheet name="Required section" sheetId="7" r:id="rId1"/>
    <sheet name="ListsReq" sheetId="8"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_xlnm._FilterDatabase" localSheetId="0" hidden="1">'Required section'!$B$112:$I$112</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Influence'!$A$1:$W$177</definedName>
    <definedName name="_xlnm.Print_Area" localSheetId="0">'Required section'!$A$1:$M$431</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Influence'!$C$62:$W$103</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P207" i="7" l="1"/>
  <c r="D270" i="7" l="1"/>
  <c r="I256" i="7" l="1"/>
  <c r="I255" i="7"/>
  <c r="I254" i="7"/>
  <c r="I253" i="7"/>
  <c r="I252" i="7"/>
  <c r="I251" i="7"/>
  <c r="I250" i="7"/>
  <c r="E134" i="7" l="1"/>
  <c r="F134" i="7"/>
  <c r="G134" i="7"/>
  <c r="E133" i="7"/>
  <c r="F133" i="7"/>
  <c r="G133" i="7"/>
  <c r="E135" i="7"/>
  <c r="F135" i="7"/>
  <c r="G135" i="7"/>
  <c r="E127" i="7"/>
  <c r="F127" i="7"/>
  <c r="G127" i="7"/>
  <c r="E114" i="7"/>
  <c r="F114" i="7"/>
  <c r="G114" i="7"/>
  <c r="F116" i="7"/>
  <c r="G116" i="7"/>
  <c r="E116" i="7"/>
  <c r="E122" i="7"/>
  <c r="E130" i="7" l="1"/>
  <c r="F130" i="7"/>
  <c r="G130" i="7"/>
  <c r="E131" i="7"/>
  <c r="F131" i="7"/>
  <c r="G131" i="7"/>
  <c r="E132" i="7"/>
  <c r="F132" i="7"/>
  <c r="G132" i="7"/>
  <c r="E136" i="7"/>
  <c r="F136" i="7"/>
  <c r="G136" i="7"/>
  <c r="E137" i="7"/>
  <c r="F137" i="7"/>
  <c r="G137" i="7"/>
  <c r="E138" i="7"/>
  <c r="F138" i="7"/>
  <c r="G138" i="7"/>
  <c r="E117" i="7" l="1"/>
  <c r="F117" i="7"/>
  <c r="G117" i="7"/>
  <c r="H92" i="7" l="1"/>
  <c r="H93" i="7"/>
  <c r="H94" i="7"/>
  <c r="H95" i="7"/>
  <c r="H96" i="7"/>
  <c r="H97" i="7"/>
  <c r="H98" i="7"/>
  <c r="H99" i="7"/>
  <c r="H100"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C20" i="7"/>
  <c r="C21" i="7"/>
  <c r="C22" i="7"/>
  <c r="C93" i="7"/>
  <c r="D93" i="7"/>
  <c r="D94" i="7" s="1"/>
  <c r="D95" i="7" s="1"/>
  <c r="D96" i="7" s="1"/>
  <c r="D97" i="7" s="1"/>
  <c r="D98" i="7" s="1"/>
  <c r="D99" i="7" s="1"/>
  <c r="D100" i="7" s="1"/>
  <c r="D101" i="7" s="1"/>
  <c r="D102" i="7" s="1"/>
  <c r="D103" i="7" s="1"/>
  <c r="D104" i="7" s="1"/>
  <c r="D105" i="7" s="1"/>
  <c r="D106" i="7" s="1"/>
  <c r="D107" i="7" s="1"/>
  <c r="C95" i="7"/>
  <c r="C96" i="7"/>
  <c r="C98" i="7"/>
  <c r="C100" i="7"/>
  <c r="H101" i="7"/>
  <c r="C102" i="7"/>
  <c r="H102" i="7"/>
  <c r="H103" i="7"/>
  <c r="C104" i="7"/>
  <c r="H104" i="7"/>
  <c r="H105" i="7"/>
  <c r="C106" i="7"/>
  <c r="H106" i="7"/>
  <c r="H107" i="7"/>
  <c r="E113" i="7"/>
  <c r="F113" i="7"/>
  <c r="G113" i="7"/>
  <c r="E115" i="7"/>
  <c r="F115" i="7"/>
  <c r="G115" i="7"/>
  <c r="E118" i="7"/>
  <c r="F118" i="7"/>
  <c r="G118" i="7"/>
  <c r="E119" i="7"/>
  <c r="F119" i="7"/>
  <c r="G119" i="7"/>
  <c r="E120" i="7"/>
  <c r="F120" i="7"/>
  <c r="G120" i="7"/>
  <c r="E121" i="7"/>
  <c r="F121" i="7"/>
  <c r="G121" i="7"/>
  <c r="F122" i="7"/>
  <c r="G122" i="7"/>
  <c r="E123" i="7"/>
  <c r="F123" i="7"/>
  <c r="G123" i="7"/>
  <c r="E124" i="7"/>
  <c r="F124" i="7"/>
  <c r="G124" i="7"/>
  <c r="E125" i="7"/>
  <c r="F125" i="7"/>
  <c r="G125" i="7"/>
  <c r="E126" i="7"/>
  <c r="F126" i="7"/>
  <c r="G126" i="7"/>
  <c r="E128" i="7"/>
  <c r="F128" i="7"/>
  <c r="G128" i="7"/>
  <c r="E129" i="7"/>
  <c r="F129" i="7"/>
  <c r="G129" i="7"/>
  <c r="E139" i="7"/>
  <c r="F139" i="7"/>
  <c r="G139" i="7"/>
  <c r="E140" i="7"/>
  <c r="F140" i="7"/>
  <c r="G140" i="7"/>
  <c r="E141" i="7"/>
  <c r="F141" i="7"/>
  <c r="G141" i="7"/>
  <c r="E142" i="7"/>
  <c r="F142" i="7"/>
  <c r="G142" i="7"/>
  <c r="E143" i="7"/>
  <c r="F143" i="7"/>
  <c r="G143" i="7"/>
  <c r="E144" i="7"/>
  <c r="F144" i="7"/>
  <c r="G144" i="7"/>
  <c r="E145" i="7"/>
  <c r="F145" i="7"/>
  <c r="G145" i="7"/>
  <c r="E146" i="7"/>
  <c r="F146" i="7"/>
  <c r="G146" i="7"/>
  <c r="E147" i="7"/>
  <c r="F147" i="7"/>
  <c r="G147" i="7"/>
  <c r="E148" i="7"/>
  <c r="F148" i="7"/>
  <c r="G148" i="7"/>
  <c r="E149" i="7"/>
  <c r="F149" i="7"/>
  <c r="G149" i="7"/>
  <c r="E150" i="7"/>
  <c r="F150" i="7"/>
  <c r="G150" i="7"/>
  <c r="E151" i="7"/>
  <c r="F151" i="7"/>
  <c r="G151" i="7"/>
  <c r="E152" i="7"/>
  <c r="F152" i="7"/>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E205" i="7"/>
  <c r="F205" i="7"/>
  <c r="H205" i="7" s="1"/>
  <c r="G205" i="7"/>
  <c r="E206" i="7"/>
  <c r="F206" i="7"/>
  <c r="H206" i="7" s="1"/>
  <c r="G206" i="7"/>
  <c r="C245" i="7"/>
  <c r="C285" i="7"/>
  <c r="D296" i="7"/>
  <c r="I21" i="8" l="1"/>
  <c r="H22" i="8" s="1"/>
  <c r="G23" i="8" s="1"/>
  <c r="F24" i="8" s="1"/>
  <c r="E25" i="8" s="1"/>
  <c r="D26" i="8" s="1"/>
  <c r="C99" i="7"/>
  <c r="C94" i="7"/>
  <c r="C105" i="7"/>
  <c r="C103" i="7"/>
  <c r="C101" i="7"/>
  <c r="C97" i="7"/>
  <c r="H207"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J22" i="3"/>
  <c r="H18" i="3"/>
  <c r="F17" i="3"/>
  <c r="E21" i="3"/>
  <c r="G23" i="3"/>
  <c r="G18" i="3"/>
  <c r="I22" i="3"/>
  <c r="E19" i="3"/>
  <c r="K21" i="3"/>
  <c r="I20" i="3"/>
  <c r="M17" i="3"/>
  <c r="E17" i="3"/>
  <c r="M21" i="3"/>
  <c r="L19" i="3"/>
  <c r="L23" i="3"/>
  <c r="M19" i="3"/>
  <c r="M20" i="3"/>
  <c r="F23" i="3"/>
  <c r="H20" i="3"/>
  <c r="J20" i="3"/>
  <c r="E20" i="3"/>
  <c r="L20" i="3"/>
  <c r="K20" i="3"/>
  <c r="J23" i="3"/>
  <c r="M23" i="3"/>
  <c r="H21" i="3"/>
  <c r="I21" i="3"/>
  <c r="F21" i="3"/>
  <c r="K23" i="3"/>
  <c r="K17" i="3"/>
  <c r="F22" i="3"/>
  <c r="J19" i="3"/>
  <c r="H23" i="3"/>
  <c r="K18" i="3"/>
  <c r="F20" i="3"/>
  <c r="L17" i="3"/>
  <c r="E23" i="3"/>
  <c r="L22" i="3"/>
  <c r="H17" i="3"/>
  <c r="J18" i="3"/>
  <c r="L21" i="3"/>
  <c r="E18" i="3"/>
  <c r="M22" i="3"/>
  <c r="G21" i="3"/>
  <c r="G20" i="3"/>
  <c r="K22" i="3"/>
  <c r="I23" i="3"/>
  <c r="I19" i="3"/>
  <c r="G17" i="3"/>
  <c r="I18" i="3"/>
  <c r="H19" i="3"/>
  <c r="E22" i="3"/>
  <c r="F19" i="3"/>
  <c r="I17" i="3"/>
  <c r="H22" i="3"/>
  <c r="L18" i="3"/>
  <c r="G19" i="3"/>
  <c r="J17" i="3"/>
  <c r="G22" i="3"/>
  <c r="F18" i="3"/>
  <c r="K19" i="3"/>
  <c r="J21" i="3"/>
  <c r="M18" i="3"/>
</calcChain>
</file>

<file path=xl/comments1.xml><?xml version="1.0" encoding="utf-8"?>
<comments xmlns="http://schemas.openxmlformats.org/spreadsheetml/2006/main">
  <authors>
    <author>Ben Murray</author>
  </authors>
  <commentList>
    <comment ref="B10" authorId="0" shapeId="0">
      <text>
        <r>
          <rPr>
            <b/>
            <sz val="9"/>
            <color indexed="81"/>
            <rFont val="Tahoma"/>
            <family val="2"/>
          </rPr>
          <t>Ben Murray:</t>
        </r>
        <r>
          <rPr>
            <sz val="9"/>
            <color indexed="81"/>
            <rFont val="Tahoma"/>
            <family val="2"/>
          </rPr>
          <t xml:space="preserve">
From the headcount figure 2014/15 Annual Return (3389) adjusted for FTE using figures supplied by PWOD.</t>
        </r>
      </text>
    </comment>
    <comment ref="B26" authorId="0" shapeId="0">
      <text>
        <r>
          <rPr>
            <b/>
            <sz val="9"/>
            <color indexed="81"/>
            <rFont val="Tahoma"/>
            <family val="2"/>
          </rPr>
          <t>Ben Murray:</t>
        </r>
        <r>
          <rPr>
            <sz val="9"/>
            <color indexed="81"/>
            <rFont val="Tahoma"/>
            <family val="2"/>
          </rPr>
          <t xml:space="preserve">
This is the 2014/15 revenue from our regulated water and waste water services; it does not include revenue for the unregulated parts of the Scottish Water Group such as Business Stream, Scottish Water Horizons and Scottish Water International. 
The figure is taken from the Segmental Analysis on p79 of our 2014/15 Annual Report and Accounts, available at https://www.scottishwater.co.uk/about-us/publications/ar201415</t>
        </r>
      </text>
    </comment>
  </commentList>
</comments>
</file>

<file path=xl/comments2.xml><?xml version="1.0" encoding="utf-8"?>
<comments xmlns="http://schemas.openxmlformats.org/spreadsheetml/2006/main">
  <authors>
    <author>Ben Murray</author>
  </authors>
  <commentList>
    <comment ref="AE25" authorId="0" shapeId="0">
      <text>
        <r>
          <rPr>
            <b/>
            <sz val="9"/>
            <color indexed="81"/>
            <rFont val="Tahoma"/>
            <family val="2"/>
          </rPr>
          <t>Ben Murray:</t>
        </r>
        <r>
          <rPr>
            <sz val="9"/>
            <color indexed="81"/>
            <rFont val="Tahoma"/>
            <family val="2"/>
          </rPr>
          <t xml:space="preserve">
Changed as per CAW - Scottish Water claims credits for REGO accredited exports to grid - same EF as regular grid</t>
        </r>
      </text>
    </comment>
    <comment ref="AE54" authorId="0" shapeId="0">
      <text>
        <r>
          <rPr>
            <b/>
            <sz val="9"/>
            <color indexed="81"/>
            <rFont val="Tahoma"/>
            <family val="2"/>
          </rPr>
          <t>Ben Murray:</t>
        </r>
        <r>
          <rPr>
            <sz val="9"/>
            <color indexed="81"/>
            <rFont val="Tahoma"/>
            <family val="2"/>
          </rPr>
          <t xml:space="preserve">
EF slightly modified to match EF in CAW for average HGV</t>
        </r>
      </text>
    </comment>
  </commentList>
</comments>
</file>

<file path=xl/sharedStrings.xml><?xml version="1.0" encoding="utf-8"?>
<sst xmlns="http://schemas.openxmlformats.org/spreadsheetml/2006/main" count="4630" uniqueCount="1122">
  <si>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</si>
  <si>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</si>
  <si>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</si>
  <si>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</si>
  <si>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</si>
  <si>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</si>
  <si>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</si>
  <si>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</si>
  <si>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</si>
  <si>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</si>
  <si>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</si>
  <si>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</si>
  <si>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</si>
  <si>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</si>
  <si>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</si>
  <si>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</si>
  <si>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</si>
  <si>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</si>
  <si>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</si>
  <si>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</si>
  <si>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</si>
  <si>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</si>
  <si>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</si>
  <si>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</si>
  <si>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</si>
  <si>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</si>
  <si>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</si>
  <si>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</si>
  <si>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</si>
  <si>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</si>
  <si>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</si>
  <si>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</si>
  <si>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</si>
  <si>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</si>
  <si>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</si>
  <si>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</si>
  <si>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</si>
  <si>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</si>
  <si>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</si>
  <si>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</si>
  <si>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</si>
  <si>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</si>
  <si>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</si>
  <si>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</si>
  <si>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</si>
  <si>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</si>
  <si>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</si>
  <si>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</si>
  <si>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</si>
  <si>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</si>
  <si>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</si>
  <si>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</si>
  <si>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</si>
  <si>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</si>
  <si>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</si>
  <si>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</si>
  <si>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</si>
  <si>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</si>
  <si>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</si>
  <si>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</si>
  <si>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</si>
  <si>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</si>
  <si>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</si>
  <si>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</si>
  <si>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</si>
  <si>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</si>
  <si>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</si>
  <si>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</si>
  <si>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</si>
  <si>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</si>
  <si>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</si>
  <si>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</si>
  <si>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</si>
  <si>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</si>
  <si>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</si>
  <si>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</si>
  <si>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</si>
  <si>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</si>
  <si>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</si>
  <si>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</si>
  <si>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</si>
  <si>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</si>
  <si>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</si>
  <si>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</si>
  <si>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</si>
  <si>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</si>
  <si>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</si>
  <si>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</si>
  <si>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</si>
  <si>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</si>
  <si>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</si>
  <si>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</si>
  <si>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</si>
  <si>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</si>
  <si>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</si>
  <si>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</si>
  <si>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</si>
  <si>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</si>
  <si>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</si>
  <si>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</si>
  <si>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</si>
  <si>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</si>
  <si>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</si>
  <si>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</si>
  <si>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</si>
  <si>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</si>
  <si>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</si>
  <si>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</si>
  <si>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</si>
  <si>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</si>
  <si>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</si>
  <si>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</si>
  <si>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</si>
  <si>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</si>
  <si>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</si>
  <si>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</si>
  <si>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</si>
  <si>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</si>
  <si>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</si>
  <si>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</si>
  <si>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</si>
  <si>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</si>
  <si>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</si>
  <si>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</si>
  <si>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</si>
  <si>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</si>
  <si>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</si>
  <si>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</si>
  <si>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</si>
  <si>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</si>
  <si>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</si>
  <si>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</si>
  <si>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</si>
  <si>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</si>
  <si>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</si>
  <si>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</si>
  <si>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</si>
  <si>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</si>
  <si>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</si>
  <si>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</si>
  <si>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</si>
  <si>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</si>
  <si>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</si>
  <si>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</si>
  <si>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</si>
  <si>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</si>
  <si>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</si>
  <si>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</si>
  <si>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</si>
  <si>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</si>
  <si>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</si>
  <si>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</si>
  <si>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</si>
  <si>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</si>
  <si>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</si>
  <si>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</si>
  <si>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</si>
  <si>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</si>
  <si>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</si>
  <si>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</si>
  <si>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</si>
  <si>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</si>
  <si>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</si>
  <si>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</si>
  <si>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</si>
  <si>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</si>
  <si>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</si>
  <si>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</si>
  <si>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</si>
  <si>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</si>
  <si>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</si>
  <si>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</si>
  <si>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</si>
  <si>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</si>
  <si>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</si>
  <si>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</si>
  <si>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</si>
  <si>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</si>
  <si>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</si>
  <si>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</si>
  <si>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</si>
  <si>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</si>
  <si>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</si>
  <si>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</si>
  <si>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</si>
  <si>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</si>
  <si>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</si>
  <si>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</si>
  <si>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</si>
  <si>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</si>
  <si>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</si>
  <si>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</si>
  <si>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</si>
  <si>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</si>
  <si>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</si>
  <si>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</si>
  <si>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</si>
  <si>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</si>
  <si>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</si>
  <si>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</si>
  <si>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</si>
  <si>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</si>
  <si>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</si>
  <si>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</si>
  <si>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</si>
  <si>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</si>
  <si>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</si>
  <si>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</si>
  <si>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</si>
  <si>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</si>
  <si>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</si>
  <si>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</si>
  <si>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</si>
  <si>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</si>
  <si>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</si>
  <si>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</si>
  <si>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</si>
  <si>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</si>
  <si>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</si>
  <si>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</si>
  <si>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</si>
  <si>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</si>
  <si>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</si>
  <si>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</si>
  <si>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</si>
  <si>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</si>
  <si>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</si>
  <si>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</si>
  <si>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</si>
  <si>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</si>
  <si>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</si>
  <si>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</si>
  <si>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</si>
  <si>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</si>
  <si>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</si>
  <si>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</si>
  <si>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</si>
  <si>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</si>
  <si>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</si>
  <si>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</si>
  <si>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</si>
  <si>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</si>
  <si>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</si>
  <si>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</si>
  <si>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</si>
  <si>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</si>
  <si>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</si>
  <si>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</si>
  <si>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</si>
  <si>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</si>
  <si>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</si>
  <si>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</si>
  <si>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</si>
  <si>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</si>
  <si>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</si>
  <si>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</si>
  <si>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</si>
  <si>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</si>
  <si>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</si>
  <si>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</si>
  <si>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</si>
  <si>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</si>
  <si>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</si>
  <si>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</si>
  <si>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</si>
  <si>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</si>
  <si>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</si>
  <si>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</si>
  <si>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</si>
  <si>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</si>
  <si>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</si>
  <si>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</si>
  <si>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</si>
  <si>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</si>
  <si>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</si>
  <si>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</si>
  <si>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</si>
  <si>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</si>
  <si>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</si>
  <si>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</si>
  <si>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</si>
  <si>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</si>
  <si>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</si>
  <si>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</si>
  <si>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</si>
  <si>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</si>
  <si>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</si>
  <si>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</si>
  <si>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</si>
  <si>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</si>
  <si>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</si>
  <si>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</si>
  <si>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</si>
  <si>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</si>
  <si>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</si>
  <si>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</si>
  <si>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</si>
  <si>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</si>
  <si>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</si>
  <si>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</si>
  <si>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</si>
  <si>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</si>
  <si>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</si>
  <si>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</si>
  <si>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</si>
  <si>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</si>
  <si>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</si>
  <si>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</si>
  <si>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</si>
  <si>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</si>
  <si>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</si>
  <si>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</si>
  <si>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</si>
  <si>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</si>
  <si>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</si>
  <si>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</si>
  <si>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</si>
  <si>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</si>
  <si>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</si>
  <si>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</si>
  <si>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</si>
  <si>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</si>
  <si>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</si>
  <si>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</si>
  <si>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</si>
  <si>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</si>
  <si>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</si>
  <si>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</si>
  <si>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</si>
  <si>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</si>
  <si>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</si>
  <si>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</si>
  <si>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</si>
  <si>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</si>
  <si>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</si>
  <si>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</si>
  <si>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</si>
  <si>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</si>
  <si>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</si>
  <si>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</si>
  <si>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</si>
  <si>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</si>
  <si>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</si>
  <si>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</si>
  <si>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</si>
  <si>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</si>
  <si>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</si>
  <si>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</si>
  <si>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</si>
  <si>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</si>
  <si>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</si>
  <si>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</si>
  <si>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</si>
  <si>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</si>
  <si>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</si>
  <si>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</si>
  <si>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</si>
  <si>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</si>
  <si>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</si>
  <si>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</si>
  <si>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</si>
  <si>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</si>
  <si>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</si>
  <si>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</si>
  <si>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</si>
  <si>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</si>
  <si>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</si>
  <si>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</si>
  <si>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</si>
  <si>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</si>
  <si>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</si>
  <si>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</si>
  <si>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</si>
  <si>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</si>
  <si>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</si>
  <si>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</si>
  <si>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</si>
  <si>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</si>
  <si>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</si>
  <si>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</si>
  <si>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</si>
  <si>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</si>
  <si>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</si>
  <si>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</si>
  <si>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</si>
  <si>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</si>
  <si>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</si>
  <si>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</si>
  <si>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</si>
  <si>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</si>
  <si>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</si>
  <si>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</si>
  <si>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</si>
  <si>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</si>
  <si>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</si>
  <si>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</si>
  <si>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</si>
  <si>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</si>
  <si>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</si>
  <si>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</si>
  <si>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</si>
  <si>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</si>
  <si>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</si>
  <si>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</si>
  <si>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</si>
  <si>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</si>
  <si>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</si>
  <si>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</si>
  <si>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</si>
  <si>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</si>
  <si>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</si>
  <si>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</si>
  <si>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</si>
  <si>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</si>
  <si>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</si>
  <si>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</si>
  <si>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</si>
  <si>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</si>
  <si>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</si>
  <si>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</si>
  <si>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</si>
  <si>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</si>
  <si>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</si>
  <si>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</si>
  <si>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</si>
  <si>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</si>
  <si>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</si>
  <si>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</si>
  <si>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</si>
  <si>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</si>
  <si>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</si>
  <si>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</si>
  <si>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</si>
  <si>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</si>
  <si>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</si>
  <si>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</si>
  <si>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</si>
  <si>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</si>
  <si>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</si>
  <si>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</si>
  <si>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</si>
  <si>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</si>
  <si>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</si>
  <si>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</si>
  <si>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</si>
  <si>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</si>
  <si>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</si>
  <si>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</si>
  <si>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</si>
  <si>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</si>
  <si>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</si>
  <si>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</si>
  <si>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</si>
  <si>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</si>
  <si>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</si>
  <si>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</si>
  <si>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</si>
  <si>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</si>
  <si>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</si>
  <si>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</si>
  <si>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</si>
  <si>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</si>
  <si>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</si>
  <si>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</si>
  <si>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</si>
  <si>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</si>
  <si>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</si>
  <si>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</si>
  <si>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</si>
  <si>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</si>
  <si>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</si>
  <si>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</si>
  <si>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</si>
  <si>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</si>
  <si>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</si>
  <si>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</si>
  <si>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</si>
  <si>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</si>
  <si>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</si>
  <si>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</si>
  <si>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</si>
  <si>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</si>
  <si>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</si>
  <si>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</si>
  <si>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</si>
  <si>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</si>
  <si>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</si>
  <si>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</si>
  <si>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</si>
  <si>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</si>
  <si>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</si>
  <si>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</si>
  <si>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</si>
  <si>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</si>
  <si>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</si>
  <si>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</si>
  <si>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</si>
  <si>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</si>
  <si>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</si>
  <si>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</si>
  <si>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</si>
  <si>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</si>
  <si>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</si>
  <si>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</si>
  <si>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</si>
  <si>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</si>
  <si>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</si>
  <si>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</si>
  <si>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</si>
  <si>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</si>
  <si>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</si>
  <si>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</si>
  <si>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</si>
  <si>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</si>
  <si>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</si>
  <si>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</si>
  <si>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</si>
  <si>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</si>
  <si>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</si>
  <si>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</si>
  <si>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</si>
  <si>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</si>
  <si>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</si>
  <si>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</si>
  <si>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</si>
  <si>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</si>
  <si>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</si>
  <si>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</si>
  <si>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</si>
  <si>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</si>
  <si>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</si>
  <si>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</si>
  <si>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</si>
  <si>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</si>
  <si>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</si>
  <si>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</si>
  <si>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</si>
  <si>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</si>
  <si>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</si>
  <si>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</si>
  <si>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</si>
  <si>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</si>
  <si>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</si>
  <si>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</si>
  <si>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</si>
  <si>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</si>
  <si>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</si>
  <si>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</si>
  <si>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</si>
  <si>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</si>
  <si>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</si>
  <si>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</si>
  <si>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</si>
  <si>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</si>
  <si>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</si>
  <si>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</si>
  <si>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</si>
  <si>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</si>
  <si>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</si>
  <si>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</si>
  <si>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</si>
  <si>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</si>
  <si>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</si>
  <si>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</si>
  <si>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</si>
  <si>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</si>
  <si>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</si>
  <si>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</si>
  <si>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</si>
  <si>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</si>
  <si>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</si>
  <si>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</si>
  <si>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</si>
  <si>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</si>
  <si>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</si>
  <si>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</si>
  <si>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</si>
  <si>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</si>
  <si>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</si>
  <si>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</si>
  <si>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</si>
  <si>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</si>
  <si>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</si>
  <si>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</si>
  <si>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</si>
  <si>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</si>
  <si>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</si>
  <si>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</si>
  <si>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</si>
  <si>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</si>
  <si>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</si>
  <si>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</si>
  <si>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</si>
  <si>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</si>
  <si>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</si>
  <si>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</si>
  <si>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</si>
  <si>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</si>
  <si>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</si>
  <si>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</si>
  <si>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</si>
  <si>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</si>
  <si>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</si>
  <si>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</si>
  <si>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</si>
  <si>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</si>
  <si>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</si>
  <si>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</si>
  <si>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</si>
  <si>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</si>
  <si>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</si>
  <si>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</si>
  <si>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</si>
  <si>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</si>
  <si>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</si>
  <si>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</si>
  <si>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</si>
  <si>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</si>
  <si>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</si>
  <si>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</si>
  <si>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</si>
  <si>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</si>
  <si>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</si>
  <si>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</si>
  <si>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</si>
  <si>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</si>
  <si>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</si>
  <si>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</si>
  <si>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</si>
  <si>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</si>
  <si>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</si>
  <si>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</si>
  <si>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</si>
  <si>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</si>
  <si>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</si>
  <si>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</si>
  <si>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</si>
  <si>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</si>
  <si>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</si>
  <si>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</si>
  <si>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</si>
  <si>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</si>
  <si>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</si>
  <si>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</si>
  <si>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</si>
  <si>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</si>
  <si>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</si>
  <si>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</si>
  <si>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</si>
  <si>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</si>
  <si>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</si>
  <si>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</si>
  <si>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</si>
  <si>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</si>
  <si>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</si>
  <si>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</si>
  <si>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</si>
  <si>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</si>
  <si>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</si>
  <si>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</si>
  <si>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</si>
  <si>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</si>
  <si>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</si>
  <si>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</si>
  <si>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</si>
  <si>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</si>
  <si>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</si>
  <si>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</si>
  <si>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</si>
  <si>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</si>
  <si>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</si>
  <si>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</si>
  <si>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</si>
  <si>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</si>
  <si>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</si>
  <si>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</si>
  <si>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</si>
  <si>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</si>
  <si>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</si>
  <si>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</si>
  <si>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</si>
  <si>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</si>
  <si>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</si>
  <si>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</si>
  <si>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</si>
  <si>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</si>
  <si>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</si>
  <si>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</si>
  <si>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</si>
  <si>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</si>
  <si>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</si>
  <si>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</si>
  <si>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</si>
  <si>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</si>
  <si>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</si>
  <si>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</si>
  <si>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</si>
  <si>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</si>
  <si>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</si>
  <si>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</si>
  <si>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</si>
  <si>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</si>
  <si>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</si>
  <si>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</si>
  <si>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</si>
  <si>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</si>
  <si>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</si>
  <si>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</si>
  <si>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</si>
  <si>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</si>
  <si>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</si>
  <si>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</si>
  <si>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</si>
  <si>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</si>
  <si>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</si>
  <si>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</si>
  <si>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</si>
  <si>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</si>
  <si>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</si>
  <si>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</si>
  <si>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</si>
  <si>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</si>
  <si>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</si>
  <si>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</si>
  <si>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</si>
  <si>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</si>
  <si>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</si>
  <si>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</si>
  <si>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</si>
  <si>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</si>
  <si>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</si>
  <si>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</si>
  <si>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</si>
  <si>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</si>
  <si>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</si>
  <si>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</si>
  <si>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</si>
  <si>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</si>
  <si>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</si>
  <si>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</si>
  <si>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</si>
  <si>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</si>
  <si>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</si>
  <si>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</si>
  <si>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</si>
  <si>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</si>
  <si>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</si>
  <si>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</si>
  <si>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</si>
  <si>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</si>
  <si>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</si>
  <si>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</si>
  <si>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</si>
  <si>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</si>
  <si>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</si>
  <si>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</si>
  <si>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</si>
  <si>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</si>
  <si>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</si>
  <si>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</si>
  <si>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</si>
  <si>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</si>
  <si>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</si>
  <si>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</si>
  <si>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</si>
  <si>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</si>
  <si>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</si>
  <si>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</si>
  <si>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</si>
  <si>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</si>
  <si>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</si>
  <si>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</si>
  <si>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</si>
  <si>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</si>
  <si>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</si>
  <si>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</si>
  <si>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</si>
  <si>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</si>
  <si>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</si>
  <si>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</si>
  <si>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</si>
  <si>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</si>
  <si>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</si>
  <si>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</si>
  <si>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</si>
  <si>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</si>
  <si>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</si>
  <si>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</si>
  <si>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</si>
  <si>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</si>
  <si>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</si>
  <si>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</si>
  <si>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</si>
  <si>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</si>
  <si>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</si>
  <si>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</si>
  <si>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</si>
  <si>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</si>
  <si>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</si>
  <si>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</si>
  <si>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</si>
  <si>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</si>
  <si>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</si>
  <si>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</si>
  <si>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</si>
  <si>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</si>
  <si>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</si>
  <si>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</si>
  <si>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</si>
  <si>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</si>
  <si>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</si>
  <si>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</si>
  <si>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</si>
  <si>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</si>
  <si>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</si>
  <si>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</si>
  <si>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</si>
  <si>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</si>
  <si>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</si>
  <si>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</si>
  <si>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</si>
  <si>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</si>
  <si>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</si>
  <si>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</si>
  <si>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</si>
  <si>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</si>
  <si>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</si>
  <si>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</si>
  <si>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</si>
  <si>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</si>
  <si>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</si>
  <si>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</si>
  <si>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</si>
  <si>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</si>
  <si>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</si>
  <si>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</si>
  <si>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</si>
  <si>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</si>
  <si>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</si>
  <si>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</si>
  <si>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</si>
  <si>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</si>
  <si>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</si>
  <si>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</si>
  <si>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</si>
  <si>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</si>
  <si>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</si>
  <si>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</si>
  <si>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</si>
  <si>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</si>
  <si>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</si>
  <si>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</si>
  <si>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</si>
  <si>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</si>
  <si>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</si>
  <si>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</si>
  <si>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</si>
  <si>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</si>
  <si>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</si>
  <si>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</si>
  <si>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</si>
  <si>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</si>
  <si>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</si>
  <si>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</si>
  <si>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</si>
  <si>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</si>
  <si>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</si>
  <si>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</si>
  <si>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</si>
  <si>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</si>
  <si>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</si>
  <si>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</si>
  <si>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</si>
  <si>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</si>
  <si>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</si>
  <si>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</si>
  <si>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</si>
  <si>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</si>
  <si>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</si>
  <si>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</si>
  <si>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</si>
  <si>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</si>
  <si>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</si>
  <si>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</si>
  <si>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</si>
  <si>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</si>
  <si>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</si>
  <si>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</si>
  <si>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</si>
  <si>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</si>
  <si>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</si>
  <si>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</si>
  <si>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</si>
  <si>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</si>
  <si>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</si>
  <si>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</si>
  <si>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</si>
  <si>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</si>
  <si>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</si>
  <si>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</si>
  <si>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</si>
  <si>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</si>
  <si>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</si>
  <si>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</si>
  <si>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</si>
  <si>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</si>
  <si>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</si>
  <si>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</si>
  <si>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</si>
  <si>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</si>
  <si>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</si>
  <si>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</si>
  <si>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</si>
  <si>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</si>
  <si>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</si>
  <si>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</si>
  <si>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</si>
  <si>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</si>
  <si>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</si>
  <si>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</si>
  <si>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</si>
  <si>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</si>
  <si>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</si>
  <si>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</si>
  <si>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</si>
  <si>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</si>
  <si>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</si>
  <si>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</si>
  <si>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</si>
  <si>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</si>
  <si>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</si>
  <si>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</si>
  <si>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</si>
  <si>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</si>
  <si>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</si>
  <si>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</si>
  <si>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</si>
  <si>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</si>
  <si>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</si>
  <si>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</si>
  <si>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</si>
  <si>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</si>
  <si>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</si>
  <si>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</si>
  <si>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</si>
  <si>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</si>
  <si>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</si>
  <si>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</si>
  <si>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</si>
  <si>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</si>
  <si>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</si>
  <si>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</si>
  <si>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</si>
  <si>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</si>
  <si>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</si>
  <si>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</si>
  <si>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</si>
  <si>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Scottish Water</t>
  </si>
  <si>
    <t>See above.</t>
  </si>
  <si>
    <t>2021/22</t>
  </si>
  <si>
    <r>
      <t>Scottish Water must improve Sco</t>
    </r>
    <r>
      <rPr>
        <sz val="11"/>
        <color rgb="FF393B3A"/>
        <rFont val="Calibri"/>
        <family val="2"/>
        <scheme val="minor"/>
      </rPr>
      <t>t</t>
    </r>
    <r>
      <rPr>
        <sz val="11"/>
        <color rgb="FF060606"/>
        <rFont val="Calibri"/>
        <family val="2"/>
        <scheme val="minor"/>
      </rPr>
      <t>land's resilience to climate change by</t>
    </r>
    <r>
      <rPr>
        <sz val="11"/>
        <color rgb="FF000000"/>
        <rFont val="Calibri"/>
        <family val="2"/>
        <scheme val="minor"/>
      </rPr>
      <t xml:space="preserve">- </t>
    </r>
    <r>
      <rPr>
        <sz val="11"/>
        <color rgb="FF060606"/>
        <rFont val="Calibri"/>
        <family val="2"/>
        <scheme val="minor"/>
      </rPr>
      <t>(a) continuing to invest in model</t>
    </r>
    <r>
      <rPr>
        <sz val="11"/>
        <color rgb="FF393B3A"/>
        <rFont val="Calibri"/>
        <family val="2"/>
        <scheme val="minor"/>
      </rPr>
      <t>l</t>
    </r>
    <r>
      <rPr>
        <sz val="11"/>
        <color rgb="FF060606"/>
        <rFont val="Calibri"/>
        <family val="2"/>
        <scheme val="minor"/>
      </rPr>
      <t>ing the likely impact of climate change on its assets; and (b) where appropriate, investing to manage risks arising from climate change impacts.</t>
    </r>
  </si>
  <si>
    <t>2015-2021</t>
  </si>
  <si>
    <r>
      <t>Scottish Water must contribute towards Scotland meeting its climate change obligations of achieving greenhouse gas emissions reductions in Scotland of 42% by 2020, and of 80% by 2050, by taking all necessary steps to fu</t>
    </r>
    <r>
      <rPr>
        <sz val="11"/>
        <color rgb="FF393B3A"/>
        <rFont val="Calibri"/>
        <family val="2"/>
        <scheme val="minor"/>
      </rPr>
      <t>l</t>
    </r>
    <r>
      <rPr>
        <sz val="11"/>
        <color rgb="FF060606"/>
        <rFont val="Calibri"/>
        <family val="2"/>
        <scheme val="minor"/>
      </rPr>
      <t>fil its duties and obligations required of it as set out in the Climate Change (Scotland) Act 2009.</t>
    </r>
  </si>
  <si>
    <t>Data from CAW</t>
  </si>
  <si>
    <t xml:space="preserve"> </t>
  </si>
  <si>
    <t>Scottish Water Vision and Pillar Aspirations - internal document</t>
  </si>
  <si>
    <t>Energy efficiency (SR15)</t>
  </si>
  <si>
    <t>Renewable energy generation (SR10)</t>
  </si>
  <si>
    <t>Renewable energy generation (SR15)</t>
  </si>
  <si>
    <t>Indirectly via operator awareness</t>
  </si>
  <si>
    <t>Emissions reductions calculated from cost savings</t>
  </si>
  <si>
    <t>Castlehill Reservoir Hydro</t>
  </si>
  <si>
    <t>Udston Hydro</t>
  </si>
  <si>
    <t>Camps Hydro</t>
  </si>
  <si>
    <t>Firhill Hydro</t>
  </si>
  <si>
    <t>Loch Coulter Reservoir Hydro</t>
  </si>
  <si>
    <t>Glendevon Upper Reservoir Hydro</t>
  </si>
  <si>
    <t>Megget Reservoir Hydro</t>
  </si>
  <si>
    <t>Leakage reduction (2014/15)</t>
  </si>
  <si>
    <t>Business mileage reduction</t>
  </si>
  <si>
    <t>Yes, via Green Travel Strategy</t>
  </si>
  <si>
    <t>Reduction in claimed business mileage; fuels saved are both petrol and diesel</t>
  </si>
  <si>
    <t>The Scottish Water (Objectives: 2015 to 2021) Directions 2014, Schedule, Section 9</t>
  </si>
  <si>
    <t>The Scottish Water (Objectives: 2015 to 2021) Directions 2014, Schedule, Section 10</t>
  </si>
  <si>
    <t>Scottish Water Business Plan, 2015-21, Page 34</t>
  </si>
  <si>
    <t>Target for reduction in business mileage. Baseline value taken from 2014/15 carbon accounting workbook. A 15% reduction should deliver carbon savings of c. 28 tonnes based on emissions from business mileage in 2014/15</t>
  </si>
  <si>
    <t>Reduction in emissions from business mileage following introduction of Green Travel Strategy</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</si>
  <si>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</si>
  <si>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r>
      <t>tCO</t>
    </r>
    <r>
      <rPr>
        <vertAlign val="subscript"/>
        <sz val="11"/>
        <color theme="1"/>
        <rFont val="Calibri"/>
        <family val="2"/>
        <scheme val="minor"/>
      </rPr>
      <t>2</t>
    </r>
    <r>
      <rPr>
        <sz val="11"/>
        <color theme="1"/>
        <rFont val="Calibri"/>
        <family val="2"/>
        <scheme val="minor"/>
      </rPr>
      <t>e</t>
    </r>
  </si>
  <si>
    <r>
      <t xml:space="preserve">If the organisation’s corporate emissions increased or decreased for any </t>
    </r>
    <r>
      <rPr>
        <b/>
        <sz val="11"/>
        <color theme="1"/>
        <rFont val="Calibri"/>
        <family val="2"/>
        <scheme val="minor"/>
      </rPr>
      <t>other</t>
    </r>
    <r>
      <rPr>
        <sz val="11"/>
        <color theme="1"/>
        <rFont val="Calibri"/>
        <family val="2"/>
        <scheme val="minor"/>
      </rPr>
      <t xml:space="preserve"> reason in the report year, provide an estimate of the amount and direction.</t>
    </r>
  </si>
  <si>
    <t>Speak to DL @ FMH</t>
  </si>
  <si>
    <t xml:space="preserve">Scottish Water does not have any formal targets for carbon reduction outside the business. There are, however, a number of projects and initiatives likely to result in carbon reductions (whether or not carbon reduction is a primary driver) that involve engagement with organisations, communities and businesses outside Scottish Water, and some of these are described in Table 3 below. </t>
  </si>
  <si>
    <t>•  We are active members of the SUDS Working Party
•  In May 2015 we published Sewers for Scotland (3rd Edition) detailed technical standards for SUDS to be vested by Scottish Water
•  We are working on developing technical standards for additional vestable SUDS; this is due to be released in December 2015
•  We are developing a process for vesting SUDS designed before Sewers for Scotland (2nd Edition) was published, i.e. prior to 2007.</t>
  </si>
  <si>
    <t>Provide any other relevant supporting information and any examples of best practice by the organisation in relation to adaptation.</t>
  </si>
  <si>
    <t>Cross-checking between expert climate change members of the Environmental Science &amp; Regulation team</t>
  </si>
  <si>
    <t>This is the sum of all emissions reductions since the baseline year, calculated at a constant 2006/07 electricity emissions factor. Likely to be a significant underestimate, as there has been a large increase in service provision during this period.</t>
  </si>
  <si>
    <t>Total natural gas used by SW for WT, WWT, ST and admin</t>
  </si>
  <si>
    <t>Total propane used by SW for WT, WWT and admin (consumption data in litres, conversion factor of 1.500132 kgCO2e/litre)</t>
  </si>
  <si>
    <t>Total mineral diesel used by SW for WT, WWT and admin (consumption data in litres, conversion factor of 2.648076 kgCO2e/litre - this is higher than for forecourt diesel which has a biodiesel part)</t>
  </si>
  <si>
    <t xml:space="preserve">Consumption of wood pellets by SW in kg. Conversion factor from UKWIR carbon accounting workbook. </t>
  </si>
  <si>
    <t>Petrol miles in SW owned/leased vehicles - includes different sized vehicles. Conversion factor &amp; methodology from UKWIR carbon accounting worksheet.</t>
  </si>
  <si>
    <t>Diesel miles in SW owned/leased vehicles - includes different sized vehicles. Conversion factor &amp; methodology from UKWIR carbon accounting worksheet.</t>
  </si>
  <si>
    <t>Emissions resulting from combustion of biomethane by SW in CHP. Conversion factor &amp; methodology from UKWIR carbon accounting worksheet.</t>
  </si>
  <si>
    <t>Emissions resulting from the combustion of biomethane by SW not in CHP. Conversion factor &amp; methodology from UKWIR carbon accounting worksheet.</t>
  </si>
  <si>
    <t>Emissions from recycling of WTW sludges to land by SW. Conversion factor &amp; methodology from UKWIR carbon accounting worksheet.</t>
  </si>
  <si>
    <t>Emissions from ozonation treatment by SW. Conversion factor &amp; methodology from UKWIR carbon accounting worksheet.</t>
  </si>
  <si>
    <t>Emissions from treatment (includes methane from mechanical treatment and storage) by SW. Conversion factor &amp; methodology from UKWIR carbon accounting worksheet.</t>
  </si>
  <si>
    <t>Emissions from sludge digestion by SW. Conversion factor &amp; methodology from UKWIR carbon accounting worksheet.</t>
  </si>
  <si>
    <t>On site generated REGO and non-REGO accredited electricity by SW for WT, WWT and admin.</t>
  </si>
  <si>
    <t>Diesel used by SW for freight</t>
  </si>
  <si>
    <t>Emissions reduction for REGO accredited electricity. Conversion factor &amp; methodology from UKWIR carbon accounting worksheet.</t>
  </si>
  <si>
    <t>Total grid electricity used by SW for WT, WWT, ST and admin - generation</t>
  </si>
  <si>
    <t>Consumption of refrigerant (HFC-134a) by SW. Conversion factor of 1,300 kgCO2e/kg</t>
  </si>
  <si>
    <t>Total grid electricity used by SW for WT, WWT, ST and admin - T&amp;D</t>
  </si>
  <si>
    <t>Total grid electricity used by outsourced operators for WWT and ST - generation</t>
  </si>
  <si>
    <t>Total grid electricity used by outsourced operators for WWT and ST - T&amp;D</t>
  </si>
  <si>
    <t>Total natural gas used by outsourced operators for WWT &amp; ST (including CHP)</t>
  </si>
  <si>
    <t>Total LPG used by outsourced operators for ST</t>
  </si>
  <si>
    <t>Total mineral diesel used by outsourced operators for WWT and ST (consumption data in litres, conversion factor of 2.648076 kgCO2e/litre - this is higher than for forecourt diesel which has a biodiesel part)</t>
  </si>
  <si>
    <t>Air travel by Scottish Water - includes domestic, short haul and long haul. Conversion factors from UKWIR carbon accounting workbook</t>
  </si>
  <si>
    <t>Other public transport travel by Scottish Water - includes train and taxi. Conversion factors from UKWIR carbon accounting workbook</t>
  </si>
  <si>
    <t>Other public transport travel by outsourced operators - includes train. Conversion factors from UKWIR carbon accounting workbook</t>
  </si>
  <si>
    <t>Diesel miles in private vehicles by SW staff - includes different sized vehicles. Conversion factors from UKWIR carbon accounting workbook</t>
  </si>
  <si>
    <t>Diesel/petrol miles from outsourced operators - includes different sized vehicles. Conversion factors from UKWIR carbon accounting workbook</t>
  </si>
  <si>
    <t>HGV tonne km for outsourced operators. Conversion factor from UKWIR carbon accounting workbook</t>
  </si>
  <si>
    <t>Emissions resulting from combustion of biomethane by outsourced operators in CHP. Conversion factor &amp; methodology from UKWIR carbon accounting worksheet.</t>
  </si>
  <si>
    <t>Emissions resulting from the combustion of biomethane by outsourced operators not in CHP. Conversion factor &amp; methodology from UKWIR carbon accounting worksheet.</t>
  </si>
  <si>
    <t>Emissions from recycling of WTW sludges to landfill by SW. Conversion factor &amp; methodology from UKWIR carbon accounting worksheet.</t>
  </si>
  <si>
    <t>Emissions from treatment (includes methane from mechanical treatment and storage) by outsourced operators. Conversion factor &amp; methodology from UKWIR carbon accounting worksheet.</t>
  </si>
  <si>
    <t>Emissions from sewage and screening grit sent to landfill by outsourced operators. Conversion factor &amp; methodology from UKWIR carbon accounting worksheet.</t>
  </si>
  <si>
    <t>Emissions from sludge treatments by outsourced operators. Conversion factor &amp; methodology from UKWIR carbon accounting worksheet.</t>
  </si>
  <si>
    <t>Emissions from raw sludge to landfill by outsourced operators. Conversion factor &amp; methodology from UKWIR carbon accounting worksheet.</t>
  </si>
  <si>
    <t>All those listed in 3 involved partnership working.</t>
  </si>
  <si>
    <t>These programmes inform UK water companies on mitigation and adaptation.</t>
  </si>
  <si>
    <r>
      <rPr>
        <b/>
        <sz val="11"/>
        <color theme="1"/>
        <rFont val="Calibri"/>
        <family val="2"/>
        <scheme val="minor"/>
      </rPr>
      <t>Sustainable land management</t>
    </r>
    <r>
      <rPr>
        <sz val="11"/>
        <color theme="1"/>
        <rFont val="Calibri"/>
        <family val="2"/>
        <scheme val="minor"/>
      </rPr>
      <t xml:space="preserve"> - the  aim of this initiative is to improve water quality more sustainably by preventing pollution at source and avoiding the use of additional, resource intensive treatments. We work with landowners, farmers and regulators within water catchments across Scotland; extensive monitoring and catchment surveys allow us to understand the risks to water quality. Together, we can then work promote actions to improve and protect drinking water sources. There is an additional Sustainable Land Management Incentive Scheme to finance practical measures in six specific drinking water catchments, addressing concerns for drinking water protection including: pesticides, nutrient loadings, colour and protection of groundwater sources.</t>
    </r>
  </si>
  <si>
    <t>Our SLM project will have a bearing on carbon emissions through the amount of energy used in treatment works, and may help avoid or postpone the need to build new treatment. But addressing carbon emissions is not the primary objective and we do not have data on carbon emissions avoided.</t>
  </si>
  <si>
    <t>Anticipated decrease in emissions from grid electricity, based on 2014/15 electricity consumption data and published grid carbon intensity for 2015/16</t>
  </si>
  <si>
    <t>Some actions in CMP are 'outwith footprint'. E.g. procurement supply chain; enabing renewables.</t>
  </si>
  <si>
    <t>The Green Travel Strategy is an internal document describing a package of measures aimed at promoting sustainable travel; this covers activities both inside and outside the boundaries of our reportable carbon footprint.  Also covered in section 6.6 (Workplace Management) of the Carbon Management Plan</t>
  </si>
  <si>
    <t>Household populations, from Scottish Water key corporate data 2014/15</t>
  </si>
  <si>
    <t>Household populations, from Scottish Water key corporate data 2014/16</t>
  </si>
  <si>
    <t>Ml per year, from 2014/15 Annual Report (1.34bn l/d)</t>
  </si>
  <si>
    <t>Ml per year, from 2014/15 Annual Report (847m l/d)</t>
  </si>
  <si>
    <t xml:space="preserve">The Green Travel Strategy is an internal document describing a package of measures aimed at promoting sustainable travel; this covers activities both inside and outside the boundaries of our reportable carbon footprint. Staff travel is also covered in section 6.6 (Workplace Management) of the Carbon Management Plan </t>
  </si>
  <si>
    <t>Total is slightly higher (5 tonnes; 0.0012%) than total in table 3a above due to rounding.</t>
  </si>
  <si>
    <r>
      <rPr>
        <b/>
        <sz val="11"/>
        <color theme="1"/>
        <rFont val="Calibri"/>
        <family val="2"/>
        <scheme val="minor"/>
      </rPr>
      <t>Hosting of private renewables installations</t>
    </r>
    <r>
      <rPr>
        <sz val="11"/>
        <color theme="1"/>
        <rFont val="Calibri"/>
        <family val="2"/>
        <scheme val="minor"/>
      </rPr>
      <t xml:space="preserve"> - Scottish Water has considerable rural land holdings suitable for large-scale onshore wind developments. We have entered into a number of "silent landlord" agreements with wind farm developers to enable the construction of wind farms. </t>
    </r>
  </si>
  <si>
    <t>This is not primarily focussed on tackling climate change, but reducing the number of inappropriate items in our drainage networks will help reduce work clearing blockages and  the carbon emissions associated with this work.</t>
  </si>
  <si>
    <r>
      <t xml:space="preserve">UK Water Industry Research Ltd (UKWIR) is the collaborative research agency of the UK water industry that undertakes research projects across all areas of industry activity. Scottish Water has led UKWIR's climate research programme since 2009. An overview of projects is available at </t>
    </r>
    <r>
      <rPr>
        <u/>
        <sz val="11"/>
        <color rgb="FF0000FF"/>
        <rFont val="Calibri"/>
        <family val="2"/>
        <scheme val="minor"/>
      </rPr>
      <t>www.ukwir.org.uk</t>
    </r>
  </si>
  <si>
    <r>
      <rPr>
        <b/>
        <sz val="11"/>
        <color theme="1"/>
        <rFont val="Calibri"/>
        <family val="2"/>
        <scheme val="minor"/>
      </rPr>
      <t xml:space="preserve">Working with our domestic customers to reduce the incidence of blockages in drains and sewers. </t>
    </r>
    <r>
      <rPr>
        <sz val="11"/>
        <color theme="1"/>
        <rFont val="Calibri"/>
        <family val="2"/>
        <scheme val="minor"/>
      </rPr>
      <t>Scottish Water attends around 40,000 blockages a year, 80% of which are the result of inappropriate items being flushed down toilets or poured down sinks. Clearing these blockages costs us around £7 million each year. We believe that the best way to tackle this issue is to work with our customers to prevent the blockages at source, by raising awareness of what can and cannot be flushed or poured into the drainage network. Our "Keeping the Water Cycle Running" campaign was launched in 2013 and used national advertising and social media to raise the profile of this issue. A key objective of the campaign is to promote correct ways of of disposing of items that have no place in the sewer, such as fat, oil and grease from the kitchen, and wipes, cotton buds and sanitary items from the bathroom.</t>
    </r>
  </si>
  <si>
    <t>Cost savings calculated from estimated carbon savings. Leakage reduction is ongoing work within Scottish Water. Carbon reduction is not its primary objective, but reducing the volume of water that needs to be treated and pumped does have an impact on our carbon emissions.</t>
  </si>
  <si>
    <t>The discrepancy between scopes 1 &amp; 3 is due to lack of detail in historic activity data for 2007/08 and 2008/09. Overall total figure is reliable.</t>
  </si>
  <si>
    <t>Adaptation actions are set put in our Regulatory Business Plan; a further adaptation plan is in development</t>
  </si>
  <si>
    <t>Energy efficiency objectives are set out in our Regulatory Business Plan and  included in the Carbon Management Plan</t>
  </si>
  <si>
    <t>Fleet transport is covered in the Carbon Management Plan</t>
  </si>
  <si>
    <t>ICT is covered in the Carbon Management Plan</t>
  </si>
  <si>
    <t>Renewable energy (including heat) is covered in the Carbon Management Plan</t>
  </si>
  <si>
    <t>We have not used the Climate Change Assessment Tool, instead using tools and guidance developed with the wider water industry over the past 10 years.  Using these enables us to have a good understanding of our existing capability and performance through the annual publication of operating carbon footprint data, the development of our Carbon Management and Adaptation Plans, and our on-going work to develop the capacity to  assess the whole life carbon emissions associated with our new investments.</t>
  </si>
  <si>
    <t>How is climate change action managed and embedded in the organisation?</t>
  </si>
  <si>
    <t>Over the past 5 years we have reduced our carbon footprint by 10%. We forecast that our carbon footprint will reduce by around a further 2% by 2021 as a result of this plan. This is due to the proposed improvements in energy efficiency and investments in renewable power generation (3%) off-setting the upward pressures from increased operational emissions arising from the planned service improvements (1%). We also forecast that if the electricity grid decarbonises, in accordance with UK Government targets, our carbon footprint could potentially be reduced by a further 27% by 2021.</t>
  </si>
  <si>
    <r>
      <t xml:space="preserve">In our 2015-21 regulatory period, we </t>
    </r>
    <r>
      <rPr>
        <b/>
        <u/>
        <sz val="11"/>
        <rFont val="Calibri"/>
        <family val="2"/>
        <scheme val="minor"/>
      </rPr>
      <t>aspire</t>
    </r>
    <r>
      <rPr>
        <sz val="11"/>
        <rFont val="Calibri"/>
        <family val="2"/>
        <scheme val="minor"/>
      </rPr>
      <t xml:space="preserve"> to reduce our operational carbon by 10% and the carbon in new investment by 30%.</t>
    </r>
  </si>
  <si>
    <t>Scottish Water has a climate change strategy, which was used to develop the current regulatory business plan as agreed with Government and Regulators.  The strategy is set out in our published Regulatory Business Plan,  which informed the specific projects developed for delivery in the 2015-21 regulatory period.</t>
  </si>
  <si>
    <t>Water and wastewater are covered in the Carbon Management Plan</t>
  </si>
  <si>
    <r>
      <rPr>
        <sz val="11"/>
        <rFont val="Calibri"/>
        <family val="2"/>
        <scheme val="minor"/>
      </rPr>
      <t xml:space="preserve">The regulatory framework governing Scottish Water's regulatory business plan is a good example of collective governance and management.  It requires close involvement, agreement and sign off from regulators and government.  This supports appropriate prioritisation of measures for service and quality, and acts as a vehicle for SW to identify particular carbon and climate investment that may be required.  These are then developed for inclusion in the business plan, signed off by all stakeholders. 
We have been monitoring and reporting our annual operational carbon emissions for nine years using a carbon accounting workbook developed by UK Water Industry Research in partnership with the Carbon Trust, which is updated annually to reflect the latest emission factors, accounting rules and guidance from Defra and DECC. Building on these foundations, we have recently begun calculating operational emissions on a monthly basis. Developing monthly carbon  data should allow us to identify intra-year variation in energy consumption and emissions. This will increase our understanding and management of the factors that affect emissions. 
</t>
    </r>
    <r>
      <rPr>
        <sz val="11"/>
        <color theme="1"/>
        <rFont val="Calibri"/>
        <family val="2"/>
        <scheme val="minor"/>
      </rPr>
      <t xml:space="preserve">
We </t>
    </r>
    <r>
      <rPr>
        <sz val="11"/>
        <rFont val="Calibri"/>
        <family val="2"/>
        <scheme val="minor"/>
      </rPr>
      <t xml:space="preserve">are improving </t>
    </r>
    <r>
      <rPr>
        <sz val="11"/>
        <color theme="1"/>
        <rFont val="Calibri"/>
        <family val="2"/>
        <scheme val="minor"/>
      </rPr>
      <t>tools and procedures to manage the whole-life carbon emissions associated with our capital investment programme. These emissions are outwith the scope of our annual operational carbon footprint, and w</t>
    </r>
    <r>
      <rPr>
        <sz val="11"/>
        <rFont val="Calibri"/>
        <family val="2"/>
        <scheme val="minor"/>
      </rPr>
      <t>ork is focussed both</t>
    </r>
    <r>
      <rPr>
        <sz val="11"/>
        <color theme="1"/>
        <rFont val="Calibri"/>
        <family val="2"/>
        <scheme val="minor"/>
      </rPr>
      <t xml:space="preserve"> on specific tools to monitor whole life (embodied, </t>
    </r>
    <r>
      <rPr>
        <sz val="11"/>
        <rFont val="Calibri"/>
        <family val="2"/>
        <scheme val="minor"/>
      </rPr>
      <t>maintenance and operati</t>
    </r>
    <r>
      <rPr>
        <sz val="11"/>
        <color theme="1"/>
        <rFont val="Calibri"/>
        <family val="2"/>
        <scheme val="minor"/>
      </rPr>
      <t>onal) emissions at a project level, and on the governance structures to embed these systems alongside our existing project management framework.  As well as these technical measures, we are working to advance a low-carbon culture within the teams developing capital projects so that innovative low-carbon solutions are considered as well as conventional approaches. The benefits to the wider business go beyond simple carbon savings, and have the potential to deliver improved decision-making and cost effectiveness in our capital investment planning.</t>
    </r>
  </si>
  <si>
    <t xml:space="preserve">Total gas oil used by SW for WT, WWT, ST and admin (measured in litres). Conversion methodology from UKWIR carbon accounting workbook </t>
  </si>
  <si>
    <t>Flood Risk Management Plans - Scottish Water provides datasets and local information as required as part of our engagement with SEPA, Local Authorities and other agencies through our active involvement with Local Plan District Partnerships (see reference N1-8 above)</t>
  </si>
  <si>
    <t>In our 2010-15 investment period we undertook a high-level strategic climate change risk assessment of our assets.  This was followed by more detailed vulnerability assessments of the risks deemed to increase most under climate change.</t>
  </si>
  <si>
    <t xml:space="preserve">Scottish Water encourages its supply base to propose innovative opportunities, with a particular focus on energy efficiency.  One example is the adoption of a small electronic control device for sewage pumping stations.  It was developed by a Scottish based small enterprise.  It detects when pumps  are beginning to get clogged up and clears the blockage. This reduces pump malfunction and the need for manual intervention. It also improves pump efficiency - trials have shown a 67% reduction in pump run times and a 52% improvement in energy efficiency.   We have retrofitted this device to c.90 sewage pumping stations with a significant reduction in electricity use (and carbon emissions).
Scottish Water has recently finalised a new framework for contractors carrying out maintenance work in rural areas.  The framework was awarded by geographical area with 60 contractors in total, meaning that locally based SMEs were given the opportunity to work directly for Scottish Water.  Previously, Scottish Water had used larger contractors to carry out this work.   Now Scottish Water can award work directly to a locally based contractor minimising the requirement for travel from the Central Belt with a consequent reduction in carbon emissions.  </t>
  </si>
  <si>
    <t>This is the impact on emissions from the higher grid carbon intensity in 2014/15 relative to 2013/14. The 2014/15 grid emissions factor caused the first annual increase in Scottish Water's carbon footprint since we began monitoring and reporting it in 20016/07.</t>
  </si>
  <si>
    <t>Higher emissions caused by increased sludge from water treatment works, and slight increase in fleet transport.</t>
  </si>
  <si>
    <t>Scottish Water is a public corporation that provides water and wastewater services to 2.46 million households and 150,000 businesses across Scotland. Each day we provide 1.34 billion litres of fresh drinking water and take away 847 million litres of wastewater, which we treat before returning it to the environment. Our assets include:
•  29,986 miles of water pipes
•  32,007 miles of wastewater pipes
•  249 water treatment works
•  1,826 wastewater treatment works.</t>
  </si>
  <si>
    <t xml:space="preserve">Renewable energy is included in our Regulatory Business Plan and the Carbon Management Plan </t>
  </si>
  <si>
    <t>Sustainable land management activity is set out in our Regulatory Business Plan, and will be  included in the revised Carbon Management Plan</t>
  </si>
  <si>
    <r>
      <rPr>
        <b/>
        <sz val="11"/>
        <rFont val="Calibri"/>
        <family val="2"/>
        <scheme val="minor"/>
      </rPr>
      <t>The principal management priorities</t>
    </r>
    <r>
      <rPr>
        <sz val="11"/>
        <rFont val="Calibri"/>
        <family val="2"/>
        <scheme val="minor"/>
      </rPr>
      <t xml:space="preserve"> (covering a large number of strategic areas) are to progress the delivery of actions set out in our Regulatory Business Plan and Delivery Plan, as agreed with Government and Regulators for carbon and climate change.  These cover significant areas of work including (but not limited to): 
• Energy efficiency and renewable energy programmes
• The continued piloting and appraising of sustainable options for water and wastewater (including Sustainable Land Management)
• Progressing adaptation studies and risk assessments; developing new models to understand implications for drainage; and integrating climate change models into water resource plans.
• Extensive integrated drainage catchment studies to understand and address service risk and contribute to SW's responsibilities under the Flood Risk Management Act
</t>
    </r>
    <r>
      <rPr>
        <b/>
        <sz val="11"/>
        <rFont val="Calibri"/>
        <family val="2"/>
        <scheme val="minor"/>
      </rPr>
      <t xml:space="preserve">
With respect to wider governance and management </t>
    </r>
    <r>
      <rPr>
        <sz val="11"/>
        <rFont val="Calibri"/>
        <family val="2"/>
        <scheme val="minor"/>
      </rPr>
      <t xml:space="preserve">the focus is to support the mainstreaming of carbon and climate change across Scottish Water through the completion of updated Carbon and Adaptation plans for business areas
</t>
    </r>
    <r>
      <rPr>
        <b/>
        <sz val="11"/>
        <rFont val="Calibri"/>
        <family val="2"/>
        <scheme val="minor"/>
      </rPr>
      <t xml:space="preserve">
A further priority is the delivery of a longer term business change project</t>
    </r>
    <r>
      <rPr>
        <sz val="11"/>
        <rFont val="Calibri"/>
        <family val="2"/>
        <scheme val="minor"/>
      </rPr>
      <t xml:space="preserve"> to develop a culture and capability to provide broader support to the carbon agenda.  This work includes frameworks and tools to optimise low carbon investments (from internal specification to delivery through supply chains); and engagement and guidance for staff to support making  appropriate decisions
</t>
    </r>
    <r>
      <rPr>
        <b/>
        <sz val="11"/>
        <rFont val="Calibri"/>
        <family val="2"/>
        <scheme val="minor"/>
      </rPr>
      <t>A climate and carbon liaison group</t>
    </r>
    <r>
      <rPr>
        <sz val="11"/>
        <rFont val="Calibri"/>
        <family val="2"/>
        <scheme val="minor"/>
      </rPr>
      <t xml:space="preserve"> has recently been established between SW, SEPA and Scottish Government with the objective to support both the delivery of the regulatory programme, and  enable wider perspectives and identification of further challenges to co-ordinate action between the organisations.</t>
    </r>
  </si>
  <si>
    <t xml:space="preserve">Total kerosene used by SW for WT, WWT, ST and admin (measured in litres). Conversion methodology from UKWIR carbon accounting workbook </t>
  </si>
  <si>
    <t xml:space="preserve">Total gas oil used by outsourced operators for WWT and ST (measured in litres). Conversion methodology from UKWIR carbon accounting workbook </t>
  </si>
  <si>
    <t>Petrol miles in private vehicles by SW staff - includes different sized vehicles and minimal motorbike miles. Conversion factors from UKWIR carbon accounting workbook</t>
  </si>
  <si>
    <t>Total consumed by the organisation (kWh)</t>
  </si>
  <si>
    <t>Reduced emissions caused by lower wastewater sludge production, and a change in the proportion of sludge treated via digestion vs. liming.</t>
  </si>
  <si>
    <r>
      <t xml:space="preserve">The studies and work above have informed the development of our 2015-21 Regulatory Business Plan, with specific projects to update risk assessments, focus on further modelling and monitoring, and to undertake additional water resource modelling, and it is worth noting a focus in 2 areas:
</t>
    </r>
    <r>
      <rPr>
        <b/>
        <sz val="11"/>
        <rFont val="Calibri"/>
        <family val="2"/>
        <scheme val="minor"/>
      </rPr>
      <t xml:space="preserve">Water Service Strategy </t>
    </r>
    <r>
      <rPr>
        <sz val="11"/>
        <rFont val="Calibri"/>
        <family val="2"/>
        <scheme val="minor"/>
      </rPr>
      <t xml:space="preserve">–  we are currently developing our long term resilience strategy which incorporates Water Resource Planning to ensure  customers have access to reliable supply of drinking water with a time horizon of 2040, and avoiding long term supply interruptions. Climate change related activities currently underway include: improving data availability and confidence, incorporating climate change projections and running a range of scenarios for uncertainty.  this will continue to inform future investment planning periods.
</t>
    </r>
    <r>
      <rPr>
        <b/>
        <sz val="11"/>
        <rFont val="Calibri"/>
        <family val="2"/>
        <scheme val="minor"/>
      </rPr>
      <t>Flood risk management</t>
    </r>
    <r>
      <rPr>
        <sz val="11"/>
        <rFont val="Calibri"/>
        <family val="2"/>
        <scheme val="minor"/>
      </rPr>
      <t xml:space="preserve"> – our strategy is to ensure that our sewer systems and assets provide appropriate service levels, factoring in the likely impacts of future climate change to ensure that our networks remain resilient. To achieve this, we carry out assessment of the sensitivity of the sewer network to climate change parameters, providing indicators of where existing deficiencies may be exacerbated by potential changes in rainfall, and also to highlight where the performance of other assets in the sewer system may be vulnerable to future climate change (for instance, where they are at or near their maximum capacity). These assessments inform the selection of building solutions to address flooding from our sewers taking account of climate change parameters to “future proof” our networks and assets.</t>
    </r>
  </si>
  <si>
    <t>•  In 2011 we led the procurement of a joint project, in partnership with SEPA and Scottish Government, to provide 7430km sq. of new LiDAR data for use by all public bodies. This approach was mirrored by Scottish Government to procure a second LiDAR dataset providing further coverage.
•  We led the delivery of 5 Integrated Catchment Studies (ICS) in collaboration with Local Authorities and SEPA. These help us understand interaction between above- and below-ground drainage within a complex urban environment, and provide more detailed understanding of the sources and mechanism of flood risk in the study catchments.</t>
  </si>
  <si>
    <t>•  A commitment to continued research on the impact of flows on wastewater networks was included in our 2015-21 Business Plan
•  We are developing new tools in partnership with the Met Office and Newcastle University to understand and integrate convectional storm events into local drainage time series. This will enable us to take account of climate change more effectively in future sewer flow models.</t>
  </si>
  <si>
    <t>Project to trial CONVEX for drainage planning completed through UK Water Industry Research, phase 2 to commence in 2016 to support future drainage planning.</t>
  </si>
  <si>
    <t>• Part of our Surface Water Management strategy is to deliver a series of collaborative demonstration projects in urban settings, aimed at resolving current service issues and providing wider health, wellbeing and environmental benefits.
• An initial list of ten potential locations has been identified. These are currently being promoted in our business plan to deliver feasibility and optioneering studies by way of existing flooding, uID or other investment plan projects
• The scale of these initial locations is street level. The retrofit interventions are expected to include the full range of sustainable drainage options including storm drainage, rain gardens, swales, filter drains, water butts and green roofs.</t>
  </si>
  <si>
    <t>The approach to adaptation is largely framed by sector-specific guidance and tools developed through UK Water Industry Research Limited.  This collaborative research partnership has developed guidance to water companies on climate change risks and responses, as well as providing bespoke 'best practice' tools for water resource planning and drainage management.  In particular UKWIR was a key part of the 'future flows' project led by Defra to understand the implication of future rainfall on rivers, surface waters and groundwaters.  This has informed the development of tools to take climate change into account.</t>
  </si>
  <si>
    <t>Scottish Water Business Plan</t>
  </si>
  <si>
    <t>Our annual carbon emissions, expressed in terms of the carbon intensity of water and wastewater services, are compared against the carbon footprints of the other UK water companies.</t>
  </si>
  <si>
    <t>We have a number of climate adaptation priorities set out in our Business Plan, including: our 25 year Water Resource Plan; Integrated Catchment Studies; updated Climate Change Risk Assessment; and working with the Scottish Environment Protection Agency to develop evidence-led solutions.</t>
  </si>
  <si>
    <t xml:space="preserve">Scottish Water believes all its suppliers should demonstrate their commitment to reducing their carbon footprint and, whenever possible, support us with our climate change duties.
We operate a standardised pre-qualification assessment which all suppliers must complete.  This includes an assessment of each supplier’s capability to maintain and improve environmental performance, and includes a review of their policies on environmental impact. At the tender stage, suppliers are informed that we intend to reduce the level of embodied carbon associated with our capital investment programme and aim to reduce the level of carbon emissions from our activities and its supply base.  Suppliers working for Scottish Water are expected to:
•  Reduce and recycle waste
•  Measure their carbon footprint
•  Work with Scottish Water to identify and implement initiatives to reduce their carbon footprint
All new procurements awarded since 2014 include a contractual requirement for the supplier to measure their carbon footprint. The evaluation criteria for award of framework agreements and major contracts include an assessment of each bidder’s potential contribution to our low carbon objectives, typically accounting for 2 – 5% of the overall evaluation score. Suppliers are evaluated against:
1. Measurement of carbon footprint at organisational level
2. Measurement of carbon emissions from activities directly related to Scottish Water
3. Actions taken and planned to reduce carbon emissions
4. Measurement of the embodied within the goods/materials they supply 
Where relevant to the nature of the goods/services procured, Scottish Water will include other aspects of climate change related capability and delivery in its procurements.  For instance, when procuring equipment that consumes energy, the evaluation takes into account the whole life cost of running the equipment to ensure that the benefit of more energy efficient equipment is properly considered even if it has a higher initial purchase price. We currently measures the performance of our major suppliers using a balanced scorecard approach, summarised on a ranked supplier leader board.  One element in this measure is the alignment of each supplier with our low carbon objectives.  Suppliers are considered to be aligned if they measure and take action to reduce their carbon footprint. We are developing our processes for integrated supply chain management.  This is at an early stage but will include a more robust assessment of each supplier’s carbon management performance, which is expected to include:
• Specific annual targets for reductions in carbon emissions both at the organisational level and from activities directly associated with Scottish Water activities.
• Opportunities and initiatives proposed and realised to support delivery of Scottish Water’s climate change duties, which may include:
o Re-organisation of service provision
o Opportunities for innovation
o Advice and technical support </t>
  </si>
  <si>
    <t>•  Along with SEPA and Local Authorities, Scottish Water is an active member of each Local Plan District Partnership.
•  During SR10 we worked with partner organisations to ensure information related to risk associated with our assets was provided as part of coastal flooding assessments, and any coastal flooding defences took account of potential impacts on our assets.
•  We will continue to support the work of these partnerships through SR15.</t>
  </si>
  <si>
    <t>Our updated Climate Change Risk Assessment, to be carried out during SR15, will enable us to determine the effectiveness of our climate adaptation actions; ultimately, this will be reflected in our ability to maintain water and wastewater services to customers. We will review the outcomes of the regulatory investment programme through the output monitoring groups with the Scottish Government and our regulators.</t>
  </si>
  <si>
    <t>Reduced emissions from leakage reduction in 2014/15, based on average carbon intensity of water services and leakage reduced.</t>
  </si>
  <si>
    <t>Where applicable, what progress has the organisation made in delivering the policies and proposals included in the Scottish Climate Change Adaptation Programme (a) (“the Programme”)?</t>
  </si>
  <si>
    <t>From projected annual output of renewables projects commissioned in 2014/15. Our wider renewables portfolio reduced our overall emissions by 10,315 tCO2e in 2014/15</t>
  </si>
  <si>
    <t>Draft emissions reduction based on projected leakage reduction figures for 2015/16 and water/carbon intensity from 2014/15</t>
  </si>
  <si>
    <t>The baseline is the total grid electricity consumption for 2014/15. 10.5 GWh of the target applies to wastewater services; the remaining 0.5 GWh to water services</t>
  </si>
  <si>
    <t>Draft emissions reduction based on projected annual output of new renewables/energy efficiency schemes due to be completed in 2015/16. Current figure is 2.70 GWh of additional capacity in this period, combined with total electricity emissions factor of 0.50035 kg CO2e/kWh</t>
  </si>
  <si>
    <t xml:space="preserve">Provided that proposed developments go ahead, total annual carbon reduction figures (for existing and proposed wind farm developments to 2021) are projected to exceed Scottish Water's current annual operational carbon footprint. </t>
  </si>
  <si>
    <t>The baseline is total grid electricity consumption for 2014/15. The target is for the SR15 investment period and is contingent on government support mechanisms being maintained. The figure excludes an advanced anaerobic digestion plant that remains in our business plan, but is due to be logged down as its viability is in question.</t>
  </si>
  <si>
    <t>The baseline was the total electricity consumption figure for 2009/10. This target has now been achieved for the SR10 investment period</t>
  </si>
  <si>
    <r>
      <t xml:space="preserve">•  A key objective of Scottish Water's Leakage Strategy is to operate at the Economic Level of Leakage (ELL), as agreed with our regulator
•  During SR10 we reached our ELL a year ahead of target, and during the final year of the investment period we reduced leakage from 566 to 544 Ml/d
•  Our </t>
    </r>
    <r>
      <rPr>
        <i/>
        <sz val="11"/>
        <color theme="1"/>
        <rFont val="Calibri"/>
        <family val="2"/>
        <scheme val="minor"/>
      </rPr>
      <t>current</t>
    </r>
    <r>
      <rPr>
        <sz val="11"/>
        <color theme="1"/>
        <rFont val="Calibri"/>
        <family val="2"/>
        <scheme val="minor"/>
      </rPr>
      <t xml:space="preserve"> ELL target is to reduce leakage to 500Ml/d by end of March 2018, and we are forecasting leakage at the end of March 2016 to be 529 Ml/d</t>
    </r>
  </si>
  <si>
    <t xml:space="preserve">Scottish Water has been recognised as a world leader in the field of procurement by the Chartered Institute of Procurement and Supply (CIPS). In October 2013 we became the first company in Scotland, the first utility company in the UK and the first water company in the world to receive the CIPS Gold Award. In July 2015 we built on that success to become the first public sector organisation, and one of only nine organisations worldwide, to receive the CIPS Platinum Award. </t>
  </si>
  <si>
    <t xml:space="preserve">Office waste management is covered in the Carbon Management Plan. Waste arisings from capital work are managed in accordance with Zero Waste Scotland objectives.  </t>
  </si>
  <si>
    <t>We have our annual carbon footprint data subjected to external verification to ISO 14064-1; this process provides valuable assurance that our reported footprint is accurate, complete and consistent.
In addition, our 2010 Carbon Plan (now the Carbon Management Plan) was reviewed by the Carbon Trust. The latest iteration of the draft CMP (due to be published in late 2015) takes into account the feedback provided and will be more comprehensive and effective as a result.</t>
  </si>
  <si>
    <t>Draft Adaptation Plan</t>
  </si>
  <si>
    <t>Green Travel Strategy / Draft Carbon Management Plan</t>
  </si>
  <si>
    <t>Draft Carbon Management Plan</t>
  </si>
  <si>
    <t xml:space="preserve">
Governance of Scottish Water's climate and carbon actions takes place at a number of levels both within Scottish Water, and through external stakeholders.  As a regulated business we are required to deliver ministerial objectives, including for climate change, as set by the Scottish Government in agreement with regulators and customers.  Progress against these objectives is reviewed quarterly by regulators and government.  The way in which we will do this is set out in our Regulatory Business Plan, approved by Scottish Water Board, by government and by regulators.
We are currently delivery the 2015-21 Regulatory Business Plan (which includes our climate and carbon strategies and commitments) and progress is reported to Government and regulators quarterly.
A climate and carbon liaison group has recently been established between SW, SEPA and Scottish Government with the objective to support both the delivery of the regulatory programme, and  enable co-ordination of the wider carbon and climate agenda.
Within the organisation there is director level approval of climate and carbon strategies to inform the regulatory business plan and general manager level accountability for delivering the commitments set out in the business plan.
Carbon reporting and tracking of activities and actions in  carbon and climate plans is carried out by the  Environmental Science and Regulation Team within the Strategic Customer Service Planning directorate, with actions and activities  signed off at Business Manager level for the appropriate business area.
</t>
  </si>
  <si>
    <r>
      <t xml:space="preserve">Within Scottish Water,  climate change is set out within our regulatory business plan which establishes the agreed priorities for Scottish Water within the regulatory period.   Given the nature of water and wastewater services this drives specific actions across a number of teams within Scottish Water including Water Resources, Flood Risk Management, Water and Wastewater Asset Management, Energy and Operations.
Scottish Water published a Carbon Management Plan on our website in 2010, which is currently being refreshed in light of our longer term business plans.  A new Adaptation Plan is similarly being developed.  
Details of our annual carbon emissions are published in each year’s Sustainability Report. For more information, go to </t>
    </r>
    <r>
      <rPr>
        <b/>
        <u/>
        <sz val="11"/>
        <color theme="8" tint="-0.249977111117893"/>
        <rFont val="Calibri"/>
        <family val="2"/>
        <scheme val="minor"/>
      </rPr>
      <t>www.scottishwater.co.uk/climatechange</t>
    </r>
    <r>
      <rPr>
        <sz val="11"/>
        <color theme="1"/>
        <rFont val="Calibri"/>
        <family val="2"/>
        <scheme val="minor"/>
      </rPr>
      <t xml:space="preserve">
Our </t>
    </r>
    <r>
      <rPr>
        <b/>
        <sz val="11"/>
        <color theme="1"/>
        <rFont val="Calibri"/>
        <family val="2"/>
        <scheme val="minor"/>
      </rPr>
      <t>Carbon Management Plan</t>
    </r>
    <r>
      <rPr>
        <sz val="11"/>
        <color theme="1"/>
        <rFont val="Calibri"/>
        <family val="2"/>
        <scheme val="minor"/>
      </rPr>
      <t xml:space="preserve"> (CMP) published in 2010  sets out the drivers for Scottish Water’s carbon mitigation policies and describes the actions taken to monitor, report and reduce emissions across the business. Many of the steps that we have taken since 2010 have been enabling actions, designed to enable more effective carbon management in the future.
We have also taken a number of actions to cut emissions directly, adopting a clear hierarchy of carbon mitigation measures. These are to:
• Reduce</t>
    </r>
    <r>
      <rPr>
        <b/>
        <sz val="11"/>
        <color theme="1"/>
        <rFont val="Calibri"/>
        <family val="2"/>
        <scheme val="minor"/>
      </rPr>
      <t xml:space="preserve"> demand</t>
    </r>
    <r>
      <rPr>
        <sz val="11"/>
        <color theme="1"/>
        <rFont val="Calibri"/>
        <family val="2"/>
        <scheme val="minor"/>
      </rPr>
      <t xml:space="preserve"> for energy, through measures such as leakage reduction
• Improve the </t>
    </r>
    <r>
      <rPr>
        <b/>
        <sz val="11"/>
        <color theme="1"/>
        <rFont val="Calibri"/>
        <family val="2"/>
        <scheme val="minor"/>
      </rPr>
      <t>energy efficiency</t>
    </r>
    <r>
      <rPr>
        <sz val="11"/>
        <color theme="1"/>
        <rFont val="Calibri"/>
        <family val="2"/>
        <scheme val="minor"/>
      </rPr>
      <t xml:space="preserve"> of our water and wastewater operations
• Increase the capacity and output of our </t>
    </r>
    <r>
      <rPr>
        <b/>
        <sz val="11"/>
        <color theme="1"/>
        <rFont val="Calibri"/>
        <family val="2"/>
        <scheme val="minor"/>
      </rPr>
      <t>renewable energy installations</t>
    </r>
    <r>
      <rPr>
        <sz val="11"/>
        <color theme="1"/>
        <rFont val="Calibri"/>
        <family val="2"/>
        <scheme val="minor"/>
      </rPr>
      <t xml:space="preserve">, and secure REGO accreditation where this is feasible
• Reduce the carbon associated with </t>
    </r>
    <r>
      <rPr>
        <b/>
        <sz val="11"/>
        <color theme="1"/>
        <rFont val="Calibri"/>
        <family val="2"/>
        <scheme val="minor"/>
      </rPr>
      <t>capital delivery</t>
    </r>
    <r>
      <rPr>
        <sz val="11"/>
        <color theme="1"/>
        <rFont val="Calibri"/>
        <family val="2"/>
        <scheme val="minor"/>
      </rPr>
      <t xml:space="preserve">
• Reduce other </t>
    </r>
    <r>
      <rPr>
        <b/>
        <sz val="11"/>
        <color theme="1"/>
        <rFont val="Calibri"/>
        <family val="2"/>
        <scheme val="minor"/>
      </rPr>
      <t>operational emissions</t>
    </r>
    <r>
      <rPr>
        <sz val="11"/>
        <color theme="1"/>
        <rFont val="Calibri"/>
        <family val="2"/>
        <scheme val="minor"/>
      </rPr>
      <t>, such as water-specific process emissions.</t>
    </r>
  </si>
  <si>
    <r>
      <t xml:space="preserve">The rise in emissions in this reporting year is wholly attributed to the change in Grid Emissions Factor, and masks an underlying continuation of the downward trend in Scottish Water operational emissions.
We have been monitoring and reporting our operational carbon emissions since 2006/07, using a Carbon Accounting Workbook (CAW) developed by UK Water Industry Research (UKWIR) and used by all UK water companies. This common reporting standard allows emissions, in terms of carbon intensities per unit of water supplied and treated, to be directly compared between companies. The CAW is updated each year with appropriate emissions factors; it has also evolved to become more sophisticated and now has a greater scope than when it was first introduced. To address the issue of shifting boundaries, we conducted a rebaselining exercise in early 2014 to ensure that carbon footprint data going back to our baseline year was directly comparable. The rebaselining also allowed us to take into account changes in the way certain emissions factors were calculated by the UK Government, particular factors for grid electricity and civil aviation. Our annual operational carbon footprint is externally verified, a process which has been extremely valuable to us in improving the overall quality of our data gathering, analysis and reporting. We have a high degree of confidence in our annual carbon footprint statement.
We are also aware that our capital investment projects have embodied carbon emissions associated with them, and are working to develop tools and governance systems that will enable us to measure and manage them directly. Building on work carried out during our last investment period, we are implementing a carbon accounting system for new investments that will sit alongside the existing financial accounting framework.
Effects such as weather and grid emissions factors, quality drivers to meet other needs and customer requirements mean that we will not set  binding annual emissions reductions targets.  75% of our emissions are associated with electricity imported from the grid, so the grid emissions factor has a direct bearing on our annual emissions figure. Total reportable emissions for 2014/15 were 25,127 tonnes CO2e higher than in 2013/14, but had the grid emissions factor remained constant from the previous year, our total emissions would have been 5,251 tonnes CO2e lower. The rate at which the UK’s electricity generation system decarbonises will have a huge bearing on our overall emissions figures.
</t>
    </r>
    <r>
      <rPr>
        <sz val="11"/>
        <rFont val="Calibri"/>
        <family val="2"/>
        <scheme val="minor"/>
      </rPr>
      <t xml:space="preserve">
Since we began monitoring and reporting our operational carbon footprint in 2006/07, our annual carbon footprint (adjusted for the impact of external factors such as grid carbon intensity) has fallen by over 15%,</t>
    </r>
    <r>
      <rPr>
        <b/>
        <sz val="11"/>
        <rFont val="Calibri"/>
        <family val="2"/>
        <scheme val="minor"/>
      </rPr>
      <t xml:space="preserve"> despite continued improvements to deliver higher service levels, meet growth in demand and improve statutory compliance.</t>
    </r>
    <r>
      <rPr>
        <b/>
        <sz val="11"/>
        <color rgb="FFFF0000"/>
        <rFont val="Calibri"/>
        <family val="2"/>
        <scheme val="minor"/>
      </rPr>
      <t xml:space="preserve"> </t>
    </r>
  </si>
  <si>
    <r>
      <t xml:space="preserve">Scottish Water has assessed current and future climate-related risks in several ways:
• During our 2010-15 investment period (SR10) we conducted three adaptation studies:
1) Assessment of climate change (CC) impacts on water and wastewater assets. Phase 1 used the high emissions scenarios within UKCP09 to identify a range of potentially significant impacts on our services. Phase 2 used these outputs to develop a more detailed vulnerability assessment of the main risks identified and the consideration of potential adaptation responses.
2) Integrated surface water management planning for CC. Updated the technical guidance for Scottish Water's drainage networks, ensuring it is consistent with an industry-wide surface water management planning approach and taking into account the effects of CC. The study resulted in the development of a series of effective guidance documents on surface water management.
3) Multi-agency monitoring assessment. Helped Scottish Water to meet its obligations under the Flood Risk Management (Scotland) Act 2009 in relation to improved monitoring in partnership with other agencies. The findings of this study were used to inform our future monitoring programme, and the resulting data will inform catchment modelling and future asset management decision making.
• 25 year Water Resource Plan - We recently completed a vulnerability assessment of water availability based on projected climate change scenarios at 2040. This assessment used a number of equally probable climate scenarios applying the latest Met Office climate projections within our existing water resource planning tools. The work identified zones that require more detailed assessment. 
</t>
    </r>
    <r>
      <rPr>
        <sz val="11"/>
        <rFont val="Calibri"/>
        <family val="2"/>
        <scheme val="minor"/>
      </rPr>
      <t>• Integrated Catchment Studies – during SR10 we led the delivery of five ICS in collaboration with local authorities and SEPA; during SR15 we plan to deliver a further 15 ICS across Scotland. These will help us understand interaction between above- and below-ground drainage within a complex urban environment, and provide more detailed understanding of the sources and mechanism of flood risk in the study catchments.</t>
    </r>
    <r>
      <rPr>
        <sz val="11"/>
        <color theme="1"/>
        <rFont val="Calibri"/>
        <family val="2"/>
        <scheme val="minor"/>
      </rPr>
      <t xml:space="preserve">
• Asset Flood Risk Assessments - During SR10 we undertook a flood risk assessment of critical assets to ensure we understand the vulnerability of assets to flooding, and took steps to support resilience</t>
    </r>
  </si>
  <si>
    <t>On the basis of the assessments and evaluations detailed in 4a above, our principle adaptation actions have been in line with our strategy to understand how climate change impacts on our water and wastewater services. To that end, these studies have enabled us to include in our Regulatory Business Plan a range of actions to support the integration of climate change.</t>
  </si>
  <si>
    <t>•  We have already carried out a high assessment of vulnerability to climate change for all of our source catchments
•  This has identified zones where full climate change modelling will be carried out to  understand potential impacts, so that adaptation measures can be planned and implemented
•  We are also installing additional rainfall and river flow gauges to supplement the existing monitoring network.</t>
  </si>
  <si>
    <t>•  The Climate Change Risk Assessment and vulnerability assessment (project 1 mentioned in 4a) is being improved in our 2015-21 investment period to take into account research findings, updated scenarios and risks  since our earlier work.  For the current update we are working with Adaptation Scotland to develop a clear scope that fits with the latest thinking.
•  Project 3 in 4a has led to an increase in monitoring of asset performance and weather conditions to improve the evidence base on which to plan for future asset performance.
•  Our 25 year Water Resource Plan is updated in line with the regulatory investment planning process, and the current climate focus is to build on previous vulnerability assessments and integrate climate models as appropriate
•  Within this regulatory period we are undertaking extensive, detailed, integrated catchment studies in 15 urban areas as agreed with SEPA and Scottish Government to understand our assets and the current/future operating challenges to secure service
•  Separate to this, through our role in UK Water Industry Research we are actively engaged in the latest climate thinking as it pertains to the water sector, and this is applied to our work.</t>
  </si>
  <si>
    <r>
      <rPr>
        <b/>
        <sz val="11"/>
        <color theme="1"/>
        <rFont val="Calibri"/>
        <family val="2"/>
        <scheme val="minor"/>
      </rPr>
      <t>Biodiversity</t>
    </r>
    <r>
      <rPr>
        <sz val="11"/>
        <color theme="1"/>
        <rFont val="Calibri"/>
        <family val="2"/>
        <scheme val="minor"/>
      </rPr>
      <t xml:space="preserve"> - Scottish Water relies on a good quality environment both to supply drinking water and to receive treated wastewater. As such, we provide stewardship of many of Scotland's water resources and provide the barrier between society's wastewater and the environment. We have a statutory duty to further the conservation of biodiversity that sits alongside our statutory functions to provide water and wastewater services.
Our 3-yearly Biodiversity Report (published as part of our 2014 Sustainability Report) describes some of the actions we have taken/are taking to protect and enhance biodiversity, and how we are integrating this function into the wider operation of our business. </t>
    </r>
  </si>
  <si>
    <t>Our  2014 Sustainability Report can be found at www.scottishwater.co.uk/climatechange</t>
  </si>
  <si>
    <t>Partner</t>
  </si>
  <si>
    <t xml:space="preserve">Support the resilience of Glasgow's drainage infrastructure </t>
  </si>
  <si>
    <r>
      <rPr>
        <b/>
        <sz val="11"/>
        <color theme="1"/>
        <rFont val="Calibri"/>
        <family val="2"/>
        <scheme val="minor"/>
      </rPr>
      <t>Metropolitan Glasgow Strategic Drainage Partnership</t>
    </r>
    <r>
      <rPr>
        <sz val="11"/>
        <color theme="1"/>
        <rFont val="Calibri"/>
        <family val="2"/>
        <scheme val="minor"/>
      </rPr>
      <t xml:space="preserve"> - Investment in Glasgow's drainage systems, a multi-agency initiative (in partnership with SEPA, Glasgow City Council, Clyde Gateway, Glasgow and Clyde Valley Strategic Development Planning Authority, South Lanarkshire Council, Scottish Canals and Scottish Enterprise).
Using extensive strategic studies, the Glasgow wastewater strategy has been completed to set out how we can improve services and the environment. Between 2013 and 2018, we are delivering a £250 million investment programme that will help us to:
- Improve the natural environment of the River Clyde and its tributaries
- Upgrade a number of combined sewer overflows to help modernise our infrastructure and protect the water quality of rivers and burns
- Tackle the effects of climate change and flooding
- Help the Greater Glasgow area grow and prosper through potential new development
- Boost the local economy and growth in communities
- Create new job opportunities
Scottish Water's primary role is to deliver the investments that support the drainage strategy through actions set out in its Regulatory Business Plan</t>
    </r>
  </si>
  <si>
    <r>
      <rPr>
        <b/>
        <sz val="11"/>
        <color theme="1"/>
        <rFont val="Calibri"/>
        <family val="2"/>
        <scheme val="minor"/>
      </rPr>
      <t>Improving the environment through surface water action plans</t>
    </r>
    <r>
      <rPr>
        <sz val="11"/>
        <color theme="1"/>
        <rFont val="Calibri"/>
        <family val="2"/>
        <scheme val="minor"/>
      </rPr>
      <t>. In areas with separate foul/surface water networks, any contaminants that get into surface water drains flow directly to a watercourse. It is therefore preferable to prevent such pollution at source before it enters the drainage network than to have it pollute the environment. Although Scottish Water is responsible for surface water outfalls, we are very unlikely to have contributed to their contents. Instead, such contamination is likely to include:
- Petrol- and oil-based products
- Traces of metals from vehicle brakes
- Litter
- Detergents from washing vehicles in drives and roads.
During the period 2010-2015, Scottish Water worked wtih SEPA to develop and trial Surface Water Action Plans (SWAPs) at six locations in the central belt where industrial activity was linked with urban water pollution. By working with industrial sites to reduce pollution at source we can reduce the energy and other resources required to treat the pollution later.  Further such approaches are planned in the current inverstment period.</t>
    </r>
  </si>
  <si>
    <t xml:space="preserve">Preventing pollution at source could reduce costly and time-consuming remediation activities. </t>
  </si>
  <si>
    <t>Dr Mark Williams</t>
  </si>
  <si>
    <t>Head of Environmental Science and Regulation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</si>
</sst>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quot;£&quot;#,##0"/>
    <numFmt numFmtId="176" formatCode="#,##0.000_ ;\-#,##0.000\ "/>
  </numFmts>
  <fonts count="2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sz val="11"/>
      <color rgb="FF060606"/>
      <name val="Calibri"/>
      <family val="2"/>
      <scheme val="minor"/>
    </font>
    <font>
      <sz val="11"/>
      <color rgb="FF393B3A"/>
      <name val="Calibri"/>
      <family val="2"/>
      <scheme val="minor"/>
    </font>
    <font>
      <sz val="11"/>
      <color rgb="FF000000"/>
      <name val="Calibri"/>
      <family val="2"/>
      <scheme val="minor"/>
    </font>
    <font>
      <b/>
      <sz val="14"/>
      <color rgb="FFFF0000"/>
      <name val="Calibri"/>
      <family val="2"/>
      <scheme val="minor"/>
    </font>
    <font>
      <sz val="11"/>
      <color rgb="FF00B0F0"/>
      <name val="Calibri"/>
      <family val="2"/>
      <scheme val="minor"/>
    </font>
    <font>
      <u/>
      <sz val="11"/>
      <color rgb="FF0000FF"/>
      <name val="Calibri"/>
      <family val="2"/>
      <scheme val="minor"/>
    </font>
    <font>
      <b/>
      <u/>
      <sz val="11"/>
      <name val="Calibri"/>
      <family val="2"/>
      <scheme val="minor"/>
    </font>
    <font>
      <b/>
      <sz val="11"/>
      <color rgb="FFFF0000"/>
      <name val="Calibri"/>
      <family val="2"/>
      <scheme val="minor"/>
    </font>
    <font>
      <b/>
      <u/>
      <sz val="11"/>
      <color theme="8" tint="-0.249977111117893"/>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7" tint="0.79998168889431442"/>
      </left>
      <right style="thin">
        <color theme="7" tint="0.79998168889431442"/>
      </right>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639">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2" fillId="15" borderId="72" xfId="0" applyFont="1" applyFill="1" applyBorder="1" applyAlignment="1">
      <alignment vertical="center"/>
    </xf>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2" fillId="6" borderId="0" xfId="0" applyFont="1" applyFill="1" applyBorder="1" applyAlignment="1">
      <alignment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2" fillId="20" borderId="85" xfId="0" applyFont="1" applyFill="1" applyBorder="1" applyAlignment="1">
      <alignment vertical="center"/>
    </xf>
    <xf numFmtId="0" fontId="2" fillId="21" borderId="0" xfId="0" applyFont="1" applyFill="1" applyBorder="1" applyAlignment="1">
      <alignment vertical="center"/>
    </xf>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3" borderId="6" xfId="0" applyFont="1" applyFill="1" applyBorder="1" applyAlignment="1">
      <alignment vertical="center"/>
    </xf>
    <xf numFmtId="173" fontId="0" fillId="2" borderId="3" xfId="0" applyNumberFormat="1"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2" fillId="24" borderId="0" xfId="0" applyFont="1" applyFill="1" applyBorder="1" applyAlignment="1">
      <alignment vertical="center"/>
    </xf>
    <xf numFmtId="0" fontId="2" fillId="25" borderId="97" xfId="0" applyFont="1" applyFill="1" applyBorder="1" applyAlignment="1">
      <alignment vertical="center"/>
    </xf>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16" fillId="27" borderId="105" xfId="0" applyFont="1" applyFill="1" applyBorder="1" applyAlignment="1">
      <alignment vertical="center"/>
    </xf>
    <xf numFmtId="0" fontId="16" fillId="27" borderId="106" xfId="0" applyFont="1" applyFill="1" applyBorder="1" applyAlignment="1">
      <alignment vertical="center"/>
    </xf>
    <xf numFmtId="0" fontId="2" fillId="15" borderId="107" xfId="0" applyFont="1" applyFill="1" applyBorder="1" applyAlignment="1">
      <alignment horizontal="center" vertical="center"/>
    </xf>
    <xf numFmtId="0" fontId="2" fillId="15" borderId="108" xfId="0" applyFont="1" applyFill="1" applyBorder="1" applyAlignment="1">
      <alignment vertical="center"/>
    </xf>
    <xf numFmtId="0" fontId="2" fillId="25" borderId="114" xfId="0" applyFont="1" applyFill="1" applyBorder="1" applyAlignment="1">
      <alignment horizontal="center" vertical="center"/>
    </xf>
    <xf numFmtId="0" fontId="2" fillId="25" borderId="115" xfId="0" applyFont="1" applyFill="1" applyBorder="1" applyAlignment="1">
      <alignment vertical="center"/>
    </xf>
    <xf numFmtId="0" fontId="2" fillId="24" borderId="44" xfId="0" applyFont="1" applyFill="1" applyBorder="1" applyAlignment="1">
      <alignment horizontal="center" vertical="center"/>
    </xf>
    <xf numFmtId="0" fontId="2" fillId="24" borderId="116" xfId="0" applyFont="1" applyFill="1" applyBorder="1" applyAlignment="1">
      <alignment vertic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19" xfId="0" applyFont="1" applyFill="1" applyBorder="1" applyAlignment="1">
      <alignment horizontal="center" vertical="center"/>
    </xf>
    <xf numFmtId="0" fontId="2" fillId="3" borderId="120"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2" fillId="20" borderId="123" xfId="0" applyFont="1" applyFill="1" applyBorder="1" applyAlignment="1">
      <alignment horizontal="center" vertical="center"/>
    </xf>
    <xf numFmtId="0" fontId="2" fillId="20" borderId="124" xfId="0" applyFont="1" applyFill="1" applyBorder="1" applyAlignment="1">
      <alignment vertical="center"/>
    </xf>
    <xf numFmtId="0" fontId="2" fillId="6" borderId="44" xfId="0" applyFont="1" applyFill="1" applyBorder="1" applyAlignment="1">
      <alignment horizontal="center" vertical="center"/>
    </xf>
    <xf numFmtId="0" fontId="2" fillId="6" borderId="125" xfId="0" applyFont="1" applyFill="1" applyBorder="1" applyAlignment="1">
      <alignment vertical="center"/>
    </xf>
    <xf numFmtId="0" fontId="2" fillId="6" borderId="45" xfId="0" applyFont="1" applyFill="1" applyBorder="1" applyAlignment="1">
      <alignment vertical="center"/>
    </xf>
    <xf numFmtId="0" fontId="3" fillId="5" borderId="127" xfId="0" applyFont="1" applyFill="1" applyBorder="1" applyAlignment="1">
      <alignment horizontal="center" vertical="center"/>
    </xf>
    <xf numFmtId="0" fontId="2" fillId="19" borderId="130" xfId="0" applyFont="1" applyFill="1" applyBorder="1" applyAlignment="1">
      <alignment horizontal="center" vertical="center"/>
    </xf>
    <xf numFmtId="0" fontId="2" fillId="19"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2" fillId="15" borderId="133" xfId="0" applyFont="1" applyFill="1" applyBorder="1" applyAlignment="1">
      <alignment horizontal="center" vertical="center"/>
    </xf>
    <xf numFmtId="0" fontId="2" fillId="15" borderId="134" xfId="0" applyFont="1" applyFill="1" applyBorder="1" applyAlignment="1">
      <alignment vertic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20" fillId="0" borderId="7" xfId="0" applyFont="1" applyBorder="1" applyAlignment="1">
      <alignment vertical="center" wrapText="1"/>
    </xf>
    <xf numFmtId="170" fontId="0" fillId="2" borderId="3" xfId="1" applyNumberFormat="1" applyFont="1" applyFill="1" applyBorder="1" applyAlignment="1">
      <alignment horizontal="center" vertical="center"/>
    </xf>
    <xf numFmtId="0" fontId="1" fillId="25" borderId="56" xfId="0" applyFont="1" applyFill="1" applyBorder="1" applyAlignment="1">
      <alignment horizontal="left" vertical="center"/>
    </xf>
    <xf numFmtId="0" fontId="1" fillId="25" borderId="53" xfId="0" applyFont="1" applyFill="1" applyBorder="1" applyAlignment="1">
      <alignment horizontal="left" vertical="center"/>
    </xf>
    <xf numFmtId="0" fontId="1" fillId="25" borderId="56" xfId="0" applyFont="1" applyFill="1" applyBorder="1" applyAlignment="1">
      <alignment vertical="center"/>
    </xf>
    <xf numFmtId="0" fontId="4" fillId="2" borderId="7" xfId="3" applyFont="1" applyFill="1" applyBorder="1" applyAlignment="1">
      <alignment vertical="center"/>
    </xf>
    <xf numFmtId="0" fontId="4" fillId="2" borderId="9" xfId="3" applyFont="1" applyFill="1" applyBorder="1" applyAlignment="1">
      <alignment vertical="center"/>
    </xf>
    <xf numFmtId="170" fontId="0" fillId="2" borderId="3" xfId="1" applyNumberFormat="1" applyFont="1" applyFill="1" applyBorder="1" applyAlignment="1">
      <alignment vertical="center"/>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2" borderId="99" xfId="0" applyFont="1" applyFill="1" applyBorder="1" applyAlignment="1">
      <alignment vertical="center"/>
    </xf>
    <xf numFmtId="175" fontId="0" fillId="0" borderId="99" xfId="0" applyNumberFormat="1" applyFont="1" applyFill="1" applyBorder="1" applyAlignment="1">
      <alignment vertical="center"/>
    </xf>
    <xf numFmtId="169" fontId="0" fillId="2" borderId="99" xfId="0" applyNumberFormat="1" applyFont="1" applyFill="1" applyBorder="1" applyAlignment="1">
      <alignment vertical="center"/>
    </xf>
    <xf numFmtId="0" fontId="0" fillId="2" borderId="3" xfId="0" applyFont="1" applyFill="1" applyBorder="1" applyAlignment="1">
      <alignment vertical="center"/>
    </xf>
    <xf numFmtId="0" fontId="0" fillId="2" borderId="3"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14" borderId="8" xfId="0" applyFont="1" applyFill="1" applyBorder="1" applyAlignment="1">
      <alignment horizontal="center" vertical="center"/>
    </xf>
    <xf numFmtId="0" fontId="0" fillId="2" borderId="83" xfId="0" applyFont="1" applyFill="1" applyBorder="1" applyAlignment="1">
      <alignment horizontal="center" vertical="center"/>
    </xf>
    <xf numFmtId="0" fontId="0" fillId="14" borderId="21"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2" borderId="10" xfId="0" applyFont="1" applyFill="1" applyBorder="1" applyAlignment="1">
      <alignment horizontal="center" vertical="center" wrapText="1"/>
    </xf>
    <xf numFmtId="0" fontId="0" fillId="14" borderId="11" xfId="0" applyFont="1" applyFill="1" applyBorder="1" applyAlignment="1">
      <alignment horizontal="center" vertical="center"/>
    </xf>
    <xf numFmtId="0" fontId="0" fillId="2" borderId="64" xfId="0" applyFont="1" applyFill="1" applyBorder="1" applyAlignment="1">
      <alignment horizontal="center" vertical="center" wrapText="1"/>
    </xf>
    <xf numFmtId="0" fontId="0" fillId="2" borderId="34" xfId="0" applyFont="1" applyFill="1" applyBorder="1" applyAlignment="1">
      <alignment horizontal="center" vertical="center"/>
    </xf>
    <xf numFmtId="0" fontId="0" fillId="2" borderId="37" xfId="0" applyFont="1" applyFill="1" applyBorder="1" applyAlignment="1">
      <alignment horizontal="center" vertical="center" wrapText="1"/>
    </xf>
    <xf numFmtId="0" fontId="0" fillId="14" borderId="84" xfId="0" applyFont="1" applyFill="1" applyBorder="1" applyAlignment="1">
      <alignment horizontal="center" vertical="center"/>
    </xf>
    <xf numFmtId="0" fontId="0" fillId="10" borderId="3" xfId="0" applyFont="1" applyFill="1" applyBorder="1" applyAlignment="1">
      <alignment horizontal="center" vertical="center"/>
    </xf>
    <xf numFmtId="0" fontId="0" fillId="0" borderId="3" xfId="0" applyFont="1" applyBorder="1" applyAlignment="1">
      <alignment vertical="center" wrapText="1"/>
    </xf>
    <xf numFmtId="0" fontId="0" fillId="0" borderId="3" xfId="0" applyFont="1" applyFill="1" applyBorder="1" applyAlignment="1">
      <alignment vertical="center" wrapText="1"/>
    </xf>
    <xf numFmtId="0" fontId="0" fillId="14" borderId="8"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55" xfId="0" applyFont="1" applyBorder="1" applyAlignment="1" applyProtection="1">
      <alignment vertical="center" wrapText="1"/>
      <protection locked="0"/>
    </xf>
    <xf numFmtId="0" fontId="0" fillId="2" borderId="4" xfId="0" applyFont="1" applyFill="1" applyBorder="1" applyAlignment="1">
      <alignment vertical="center"/>
    </xf>
    <xf numFmtId="0" fontId="0" fillId="2" borderId="5" xfId="0" applyFont="1" applyFill="1" applyBorder="1" applyAlignment="1">
      <alignment vertical="center"/>
    </xf>
    <xf numFmtId="0" fontId="0" fillId="2" borderId="7" xfId="0" applyFont="1" applyFill="1" applyBorder="1" applyAlignment="1">
      <alignment vertical="center"/>
    </xf>
    <xf numFmtId="0" fontId="0" fillId="0" borderId="3" xfId="0" applyFont="1" applyFill="1" applyBorder="1" applyAlignment="1">
      <alignment vertical="center"/>
    </xf>
    <xf numFmtId="0" fontId="0" fillId="2" borderId="20"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4" fillId="0" borderId="7" xfId="0" applyFont="1" applyFill="1" applyBorder="1" applyAlignment="1">
      <alignment vertical="center" wrapText="1"/>
    </xf>
    <xf numFmtId="0" fontId="1" fillId="4" borderId="122" xfId="0" applyFont="1" applyFill="1" applyBorder="1" applyAlignment="1">
      <alignment horizontal="center" vertical="center"/>
    </xf>
    <xf numFmtId="0" fontId="0" fillId="0" borderId="2" xfId="0" applyFont="1" applyBorder="1" applyAlignment="1">
      <alignment vertical="center"/>
    </xf>
    <xf numFmtId="0" fontId="0" fillId="0" borderId="1" xfId="0" applyFont="1" applyBorder="1" applyAlignment="1">
      <alignment vertical="center"/>
    </xf>
    <xf numFmtId="0" fontId="4" fillId="2" borderId="20" xfId="3" applyFont="1" applyFill="1" applyBorder="1" applyAlignment="1">
      <alignment vertical="center"/>
    </xf>
    <xf numFmtId="0" fontId="0" fillId="2" borderId="83" xfId="0" applyFont="1" applyFill="1" applyBorder="1" applyAlignment="1">
      <alignment vertical="center"/>
    </xf>
    <xf numFmtId="170" fontId="0" fillId="2" borderId="83" xfId="1" applyNumberFormat="1" applyFont="1" applyFill="1" applyBorder="1" applyAlignment="1">
      <alignment vertical="center"/>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0" fillId="0" borderId="7" xfId="0" applyFont="1" applyBorder="1" applyAlignment="1" applyProtection="1">
      <alignment vertical="center" wrapText="1"/>
      <protection locked="0"/>
    </xf>
    <xf numFmtId="0" fontId="3" fillId="5" borderId="0" xfId="0" applyFont="1" applyFill="1" applyBorder="1" applyAlignment="1">
      <alignment horizontal="center" vertical="center"/>
    </xf>
    <xf numFmtId="0" fontId="3" fillId="5" borderId="45" xfId="0" applyFont="1" applyFill="1" applyBorder="1" applyAlignment="1">
      <alignment horizontal="center" vertical="center"/>
    </xf>
    <xf numFmtId="0" fontId="4" fillId="0" borderId="3" xfId="0" applyFont="1" applyBorder="1" applyAlignment="1">
      <alignment vertical="center" wrapText="1"/>
    </xf>
    <xf numFmtId="0" fontId="3" fillId="23" borderId="0" xfId="0" applyFont="1" applyFill="1" applyBorder="1" applyAlignment="1">
      <alignment horizontal="left" vertical="center" wrapText="1"/>
    </xf>
    <xf numFmtId="0" fontId="3" fillId="23" borderId="0" xfId="0" applyFont="1" applyFill="1" applyBorder="1" applyAlignment="1">
      <alignment horizontal="center" vertical="center"/>
    </xf>
    <xf numFmtId="0" fontId="0" fillId="2" borderId="4" xfId="0" applyFont="1" applyFill="1" applyBorder="1" applyAlignment="1">
      <alignment vertical="center" wrapText="1"/>
    </xf>
    <xf numFmtId="0" fontId="1" fillId="14" borderId="109" xfId="0" applyFont="1" applyFill="1" applyBorder="1" applyAlignment="1">
      <alignment horizontal="center" vertical="center"/>
    </xf>
    <xf numFmtId="0" fontId="1" fillId="14" borderId="70" xfId="0" applyFont="1" applyFill="1" applyBorder="1" applyAlignment="1">
      <alignment vertical="center"/>
    </xf>
    <xf numFmtId="0" fontId="1" fillId="14" borderId="68" xfId="0" applyFont="1" applyFill="1" applyBorder="1" applyAlignment="1">
      <alignment horizontal="center" vertical="center"/>
    </xf>
    <xf numFmtId="0" fontId="1" fillId="14" borderId="0" xfId="0" applyFont="1" applyFill="1" applyBorder="1" applyAlignment="1">
      <alignment horizontal="center" vertical="center"/>
    </xf>
    <xf numFmtId="0" fontId="1" fillId="14" borderId="110" xfId="0" applyFont="1" applyFill="1" applyBorder="1" applyAlignment="1">
      <alignment horizontal="center" vertical="center"/>
    </xf>
    <xf numFmtId="0" fontId="1" fillId="14" borderId="111" xfId="0" applyFont="1" applyFill="1" applyBorder="1" applyAlignment="1">
      <alignment horizontal="center" vertical="center"/>
    </xf>
    <xf numFmtId="0" fontId="0" fillId="14" borderId="71" xfId="0" applyFont="1" applyFill="1" applyBorder="1" applyAlignment="1">
      <alignment vertical="center"/>
    </xf>
    <xf numFmtId="0" fontId="1" fillId="14" borderId="102" xfId="0" applyFont="1" applyFill="1" applyBorder="1" applyAlignment="1">
      <alignment horizontal="center" vertical="center"/>
    </xf>
    <xf numFmtId="0" fontId="1" fillId="14" borderId="45" xfId="0" applyFont="1" applyFill="1" applyBorder="1" applyAlignment="1">
      <alignment horizontal="center" vertical="center"/>
    </xf>
    <xf numFmtId="0" fontId="1" fillId="14" borderId="112" xfId="0" applyFont="1" applyFill="1" applyBorder="1" applyAlignment="1">
      <alignment horizontal="center" vertical="center"/>
    </xf>
    <xf numFmtId="0" fontId="1" fillId="14" borderId="101" xfId="0" applyFont="1" applyFill="1" applyBorder="1" applyAlignment="1">
      <alignment horizontal="center" vertical="center"/>
    </xf>
    <xf numFmtId="0" fontId="1" fillId="14" borderId="113" xfId="0" applyFont="1" applyFill="1" applyBorder="1" applyAlignment="1">
      <alignment horizontal="center" vertical="center"/>
    </xf>
    <xf numFmtId="0" fontId="1" fillId="14" borderId="68" xfId="0" applyFont="1" applyFill="1" applyBorder="1" applyAlignment="1">
      <alignment vertical="center"/>
    </xf>
    <xf numFmtId="0" fontId="1" fillId="14" borderId="66" xfId="0" applyFont="1" applyFill="1" applyBorder="1" applyAlignment="1">
      <alignment horizontal="center" vertical="center"/>
    </xf>
    <xf numFmtId="0" fontId="1" fillId="14" borderId="98" xfId="0" applyFont="1" applyFill="1" applyBorder="1" applyAlignment="1">
      <alignment horizontal="center" vertical="center"/>
    </xf>
    <xf numFmtId="0" fontId="1" fillId="14" borderId="44" xfId="0" applyFont="1" applyFill="1" applyBorder="1" applyAlignment="1">
      <alignment horizontal="center" vertical="center"/>
    </xf>
    <xf numFmtId="3" fontId="0" fillId="2" borderId="3" xfId="0" applyNumberFormat="1" applyFont="1" applyFill="1" applyBorder="1" applyAlignment="1">
      <alignment vertical="center"/>
    </xf>
    <xf numFmtId="0" fontId="0" fillId="15" borderId="8" xfId="0" applyFont="1" applyFill="1" applyBorder="1" applyAlignment="1">
      <alignment vertical="center"/>
    </xf>
    <xf numFmtId="2" fontId="0" fillId="2" borderId="3" xfId="0" applyNumberFormat="1" applyFont="1" applyFill="1" applyBorder="1" applyAlignment="1">
      <alignment vertical="center"/>
    </xf>
    <xf numFmtId="0" fontId="0" fillId="15" borderId="11" xfId="0" applyFont="1" applyFill="1" applyBorder="1" applyAlignment="1">
      <alignment vertical="center"/>
    </xf>
    <xf numFmtId="0" fontId="1" fillId="14" borderId="68" xfId="0" applyFont="1" applyFill="1" applyBorder="1" applyAlignment="1">
      <alignment horizontal="left" vertical="center"/>
    </xf>
    <xf numFmtId="0" fontId="1" fillId="14" borderId="98" xfId="0" applyFont="1" applyFill="1" applyBorder="1" applyAlignment="1">
      <alignment horizontal="left" vertical="center"/>
    </xf>
    <xf numFmtId="0" fontId="3" fillId="23" borderId="117" xfId="0" applyFont="1" applyFill="1" applyBorder="1" applyAlignment="1">
      <alignment horizontal="center" vertical="center"/>
    </xf>
    <xf numFmtId="0" fontId="3" fillId="23" borderId="45" xfId="0" applyFont="1" applyFill="1" applyBorder="1" applyAlignment="1">
      <alignment horizontal="center" vertical="center"/>
    </xf>
    <xf numFmtId="0" fontId="3" fillId="23" borderId="118" xfId="0" applyFont="1" applyFill="1" applyBorder="1" applyAlignment="1">
      <alignment vertical="center"/>
    </xf>
    <xf numFmtId="0" fontId="3" fillId="23" borderId="44" xfId="0" applyFont="1" applyFill="1" applyBorder="1" applyAlignment="1">
      <alignment vertical="center"/>
    </xf>
    <xf numFmtId="0" fontId="3" fillId="23" borderId="44" xfId="0" applyFont="1" applyFill="1" applyBorder="1" applyAlignment="1">
      <alignment horizontal="center" vertical="center"/>
    </xf>
    <xf numFmtId="0" fontId="4" fillId="23" borderId="95" xfId="0" applyFont="1" applyFill="1" applyBorder="1" applyAlignment="1">
      <alignment vertical="center"/>
    </xf>
    <xf numFmtId="0" fontId="23" fillId="23" borderId="0" xfId="0" applyFont="1" applyFill="1" applyBorder="1" applyAlignment="1">
      <alignment horizontal="left" vertical="center"/>
    </xf>
    <xf numFmtId="0" fontId="0" fillId="0" borderId="137" xfId="0" applyFont="1" applyBorder="1" applyAlignment="1">
      <alignment vertical="center"/>
    </xf>
    <xf numFmtId="0" fontId="4" fillId="23" borderId="0" xfId="0" applyFont="1" applyFill="1" applyBorder="1" applyAlignment="1">
      <alignment horizontal="left" vertical="center"/>
    </xf>
    <xf numFmtId="0" fontId="3" fillId="23" borderId="93" xfId="0" applyFont="1" applyFill="1" applyBorder="1" applyAlignment="1">
      <alignment horizontal="left" vertical="center"/>
    </xf>
    <xf numFmtId="0" fontId="3" fillId="23" borderId="93" xfId="0" applyFont="1" applyFill="1" applyBorder="1" applyAlignment="1">
      <alignment horizontal="center" vertical="center"/>
    </xf>
    <xf numFmtId="0" fontId="3" fillId="23" borderId="95" xfId="0" applyFont="1" applyFill="1" applyBorder="1" applyAlignment="1">
      <alignment horizontal="center" vertical="center"/>
    </xf>
    <xf numFmtId="0" fontId="4" fillId="23" borderId="91" xfId="0" applyFont="1" applyFill="1" applyBorder="1" applyAlignment="1">
      <alignment vertical="center"/>
    </xf>
    <xf numFmtId="0" fontId="3" fillId="23" borderId="91" xfId="0" applyFont="1" applyFill="1" applyBorder="1" applyAlignment="1">
      <alignment horizontal="center" vertical="center"/>
    </xf>
    <xf numFmtId="0" fontId="15" fillId="23" borderId="0" xfId="3" applyFont="1" applyFill="1" applyBorder="1" applyAlignment="1">
      <alignment vertical="center"/>
    </xf>
    <xf numFmtId="0" fontId="4" fillId="23" borderId="0" xfId="0" applyFont="1" applyFill="1" applyBorder="1" applyAlignment="1">
      <alignment vertical="center"/>
    </xf>
    <xf numFmtId="0" fontId="1" fillId="4" borderId="121" xfId="0" applyFont="1" applyFill="1" applyBorder="1" applyAlignment="1">
      <alignment horizontal="center" vertical="center"/>
    </xf>
    <xf numFmtId="0" fontId="1" fillId="4" borderId="87" xfId="0" applyFont="1" applyFill="1" applyBorder="1" applyAlignment="1">
      <alignment vertical="center"/>
    </xf>
    <xf numFmtId="0" fontId="1" fillId="4" borderId="87"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45" xfId="0" applyFont="1" applyFill="1" applyBorder="1" applyAlignment="1">
      <alignment horizontal="center" vertical="center"/>
    </xf>
    <xf numFmtId="0" fontId="0" fillId="15" borderId="8" xfId="0" applyFont="1" applyFill="1" applyBorder="1" applyAlignment="1">
      <alignment vertical="center" wrapText="1"/>
    </xf>
    <xf numFmtId="170" fontId="0" fillId="2" borderId="10" xfId="1" applyNumberFormat="1" applyFont="1" applyFill="1" applyBorder="1" applyAlignment="1">
      <alignment vertical="center"/>
    </xf>
    <xf numFmtId="0" fontId="0" fillId="15" borderId="11" xfId="0" applyFont="1" applyFill="1" applyBorder="1" applyAlignment="1">
      <alignment vertical="center" wrapText="1"/>
    </xf>
    <xf numFmtId="0" fontId="1" fillId="4" borderId="88" xfId="0" applyFont="1" applyFill="1" applyBorder="1" applyAlignment="1">
      <alignment vertical="center"/>
    </xf>
    <xf numFmtId="0" fontId="1" fillId="4" borderId="88" xfId="0" applyFont="1" applyFill="1" applyBorder="1" applyAlignment="1">
      <alignment horizontal="center" vertical="center"/>
    </xf>
    <xf numFmtId="176" fontId="1" fillId="4" borderId="0" xfId="0" applyNumberFormat="1" applyFont="1" applyFill="1" applyBorder="1" applyAlignment="1">
      <alignment horizontal="center" vertical="center"/>
    </xf>
    <xf numFmtId="0" fontId="0" fillId="2" borderId="23" xfId="0" applyFont="1" applyFill="1" applyBorder="1" applyAlignment="1">
      <alignment vertical="center"/>
    </xf>
    <xf numFmtId="170" fontId="0" fillId="0" borderId="3" xfId="1" applyNumberFormat="1" applyFont="1" applyBorder="1" applyAlignment="1">
      <alignment vertical="center"/>
    </xf>
    <xf numFmtId="172" fontId="0" fillId="2" borderId="3" xfId="0" applyNumberFormat="1" applyFont="1" applyFill="1" applyBorder="1" applyAlignment="1">
      <alignment vertical="center"/>
    </xf>
    <xf numFmtId="173" fontId="0" fillId="2" borderId="3" xfId="0" applyNumberFormat="1" applyFont="1" applyFill="1" applyBorder="1" applyAlignment="1">
      <alignment vertical="center"/>
    </xf>
    <xf numFmtId="164" fontId="0" fillId="2" borderId="3" xfId="1" applyNumberFormat="1" applyFont="1" applyFill="1" applyBorder="1" applyAlignment="1">
      <alignment vertical="center"/>
    </xf>
    <xf numFmtId="164" fontId="4" fillId="0" borderId="0" xfId="1" applyNumberFormat="1" applyFont="1" applyAlignment="1">
      <alignment vertical="center"/>
    </xf>
    <xf numFmtId="0" fontId="0" fillId="2" borderId="41" xfId="0" applyFont="1" applyFill="1" applyBorder="1" applyAlignment="1">
      <alignment vertical="center"/>
    </xf>
    <xf numFmtId="0" fontId="0" fillId="15" borderId="21" xfId="0" applyFont="1" applyFill="1" applyBorder="1" applyAlignment="1">
      <alignment vertical="center"/>
    </xf>
    <xf numFmtId="0" fontId="0" fillId="22" borderId="9" xfId="0" applyFont="1" applyFill="1" applyBorder="1" applyAlignment="1">
      <alignment vertical="center"/>
    </xf>
    <xf numFmtId="0" fontId="0" fillId="22" borderId="24" xfId="0" applyFont="1" applyFill="1" applyBorder="1" applyAlignment="1">
      <alignment vertical="center"/>
    </xf>
    <xf numFmtId="170" fontId="0" fillId="22" borderId="10" xfId="1" applyNumberFormat="1" applyFont="1" applyFill="1" applyBorder="1" applyAlignment="1">
      <alignment vertical="center"/>
    </xf>
    <xf numFmtId="172" fontId="0" fillId="22" borderId="10" xfId="0" applyNumberFormat="1" applyFont="1" applyFill="1" applyBorder="1" applyAlignment="1">
      <alignment vertical="center"/>
    </xf>
    <xf numFmtId="173" fontId="0" fillId="22" borderId="10" xfId="0" applyNumberFormat="1" applyFont="1" applyFill="1" applyBorder="1" applyAlignment="1">
      <alignment vertical="center"/>
    </xf>
    <xf numFmtId="172" fontId="1" fillId="2" borderId="10" xfId="0" applyNumberFormat="1" applyFont="1" applyFill="1" applyBorder="1" applyAlignment="1">
      <alignment horizontal="center" vertical="center"/>
    </xf>
    <xf numFmtId="171" fontId="0" fillId="2" borderId="10" xfId="1" applyNumberFormat="1" applyFont="1" applyFill="1" applyBorder="1" applyAlignment="1" applyProtection="1">
      <alignment vertical="center"/>
      <protection locked="0"/>
    </xf>
    <xf numFmtId="43" fontId="1" fillId="4" borderId="0" xfId="0" applyNumberFormat="1" applyFont="1" applyFill="1" applyBorder="1" applyAlignment="1">
      <alignment horizontal="center" vertical="center"/>
    </xf>
    <xf numFmtId="0" fontId="1" fillId="4" borderId="44" xfId="0" applyFont="1" applyFill="1" applyBorder="1" applyAlignment="1">
      <alignment horizontal="center" vertical="center"/>
    </xf>
    <xf numFmtId="0" fontId="1" fillId="4" borderId="0" xfId="0" applyFont="1" applyFill="1" applyBorder="1" applyAlignment="1">
      <alignment horizontal="left" vertical="center"/>
    </xf>
    <xf numFmtId="0" fontId="0" fillId="4" borderId="0" xfId="0" applyFont="1" applyFill="1" applyBorder="1" applyAlignment="1">
      <alignment horizontal="left" vertical="center"/>
    </xf>
    <xf numFmtId="0" fontId="1" fillId="4" borderId="138" xfId="0" applyFont="1" applyFill="1" applyBorder="1" applyAlignment="1">
      <alignment horizontal="left" vertical="center"/>
    </xf>
    <xf numFmtId="0" fontId="1" fillId="4" borderId="138" xfId="0" applyFont="1" applyFill="1" applyBorder="1" applyAlignment="1">
      <alignment horizontal="center" vertical="center"/>
    </xf>
    <xf numFmtId="0" fontId="1" fillId="15" borderId="9" xfId="0" applyFont="1" applyFill="1" applyBorder="1" applyAlignment="1">
      <alignment vertical="center"/>
    </xf>
    <xf numFmtId="170" fontId="1" fillId="15" borderId="10" xfId="1" applyNumberFormat="1" applyFont="1" applyFill="1" applyBorder="1" applyAlignment="1">
      <alignment vertical="center"/>
    </xf>
    <xf numFmtId="0" fontId="1" fillId="15" borderId="11" xfId="0" applyFont="1" applyFill="1" applyBorder="1" applyAlignment="1">
      <alignment vertical="center"/>
    </xf>
    <xf numFmtId="170" fontId="0" fillId="0" borderId="3" xfId="1" applyNumberFormat="1" applyFont="1" applyFill="1" applyBorder="1" applyAlignment="1">
      <alignment vertical="center"/>
    </xf>
    <xf numFmtId="0" fontId="0" fillId="2" borderId="18" xfId="0" applyFont="1" applyFill="1" applyBorder="1" applyAlignment="1">
      <alignment vertical="center"/>
    </xf>
    <xf numFmtId="0" fontId="0" fillId="15" borderId="61" xfId="0" applyFont="1" applyFill="1" applyBorder="1" applyAlignment="1">
      <alignment vertical="center"/>
    </xf>
    <xf numFmtId="0" fontId="0" fillId="2" borderId="3" xfId="0" applyFont="1" applyFill="1" applyBorder="1" applyAlignment="1">
      <alignment vertical="center" wrapText="1"/>
    </xf>
    <xf numFmtId="0" fontId="0" fillId="2" borderId="19" xfId="0" applyFont="1" applyFill="1" applyBorder="1" applyAlignment="1">
      <alignment vertical="center"/>
    </xf>
    <xf numFmtId="0" fontId="0" fillId="2" borderId="10" xfId="0" applyFont="1" applyFill="1" applyBorder="1" applyAlignment="1">
      <alignment vertical="center" wrapText="1"/>
    </xf>
    <xf numFmtId="0" fontId="0" fillId="15" borderId="62" xfId="0" applyFont="1" applyFill="1" applyBorder="1" applyAlignment="1">
      <alignment vertical="center" wrapText="1"/>
    </xf>
    <xf numFmtId="169" fontId="0" fillId="4" borderId="88" xfId="0" applyNumberFormat="1" applyFont="1" applyFill="1" applyBorder="1" applyAlignment="1">
      <alignment vertical="center"/>
    </xf>
    <xf numFmtId="0" fontId="0" fillId="0" borderId="58" xfId="0" applyFont="1" applyBorder="1" applyAlignment="1">
      <alignment vertical="center"/>
    </xf>
    <xf numFmtId="0" fontId="1" fillId="2" borderId="0" xfId="0" applyFont="1" applyFill="1" applyBorder="1" applyAlignment="1">
      <alignment horizontal="center" vertical="center"/>
    </xf>
    <xf numFmtId="0" fontId="0" fillId="2" borderId="38" xfId="0" applyFont="1" applyFill="1" applyBorder="1" applyAlignment="1">
      <alignment vertical="center"/>
    </xf>
    <xf numFmtId="43" fontId="1" fillId="4" borderId="44" xfId="1" applyFont="1" applyFill="1" applyBorder="1" applyAlignment="1">
      <alignment horizontal="center" vertical="center"/>
    </xf>
    <xf numFmtId="43" fontId="1" fillId="4" borderId="0" xfId="1" applyFont="1" applyFill="1" applyBorder="1" applyAlignment="1">
      <alignment horizontal="left" vertical="center"/>
    </xf>
    <xf numFmtId="43" fontId="1" fillId="4" borderId="0" xfId="1" applyFont="1" applyFill="1" applyBorder="1" applyAlignment="1">
      <alignment horizontal="center" vertical="center"/>
    </xf>
    <xf numFmtId="43" fontId="1" fillId="4" borderId="0" xfId="1" applyFont="1" applyFill="1" applyBorder="1" applyAlignment="1">
      <alignment horizontal="center" vertical="center" wrapText="1"/>
    </xf>
    <xf numFmtId="43" fontId="1" fillId="4" borderId="45" xfId="1" applyFont="1" applyFill="1" applyBorder="1" applyAlignment="1">
      <alignment horizontal="center" vertical="center"/>
    </xf>
    <xf numFmtId="43" fontId="0" fillId="0" borderId="1" xfId="1" applyFont="1" applyBorder="1" applyAlignment="1">
      <alignment vertical="center"/>
    </xf>
    <xf numFmtId="0" fontId="3" fillId="5" borderId="126" xfId="0" applyFont="1" applyFill="1" applyBorder="1" applyAlignment="1">
      <alignment horizontal="center" vertical="center"/>
    </xf>
    <xf numFmtId="0" fontId="3" fillId="5" borderId="80" xfId="0" applyFont="1" applyFill="1" applyBorder="1" applyAlignment="1">
      <alignment vertical="center"/>
    </xf>
    <xf numFmtId="0" fontId="3" fillId="5" borderId="0" xfId="0" applyFont="1" applyFill="1" applyBorder="1" applyAlignment="1">
      <alignment vertical="center"/>
    </xf>
    <xf numFmtId="0" fontId="3" fillId="5" borderId="128" xfId="0" applyFont="1" applyFill="1" applyBorder="1" applyAlignment="1">
      <alignment horizontal="center" vertical="center"/>
    </xf>
    <xf numFmtId="169" fontId="4" fillId="5" borderId="78" xfId="0" applyNumberFormat="1" applyFont="1" applyFill="1" applyBorder="1" applyAlignment="1">
      <alignment vertical="center"/>
    </xf>
    <xf numFmtId="0" fontId="3" fillId="5" borderId="82" xfId="0" applyFont="1" applyFill="1" applyBorder="1" applyAlignment="1">
      <alignment vertical="center"/>
    </xf>
    <xf numFmtId="0" fontId="3" fillId="5" borderId="129" xfId="0" applyFont="1" applyFill="1" applyBorder="1" applyAlignment="1">
      <alignment horizontal="center" vertical="center"/>
    </xf>
    <xf numFmtId="0" fontId="3" fillId="5" borderId="44" xfId="0" applyFont="1" applyFill="1" applyBorder="1" applyAlignment="1">
      <alignment horizontal="center" vertical="center"/>
    </xf>
    <xf numFmtId="0" fontId="0" fillId="2" borderId="2" xfId="0" applyFont="1" applyFill="1" applyBorder="1" applyAlignment="1">
      <alignment vertical="center"/>
    </xf>
    <xf numFmtId="0" fontId="0" fillId="2" borderId="1" xfId="0" applyFont="1" applyFill="1" applyBorder="1" applyAlignment="1">
      <alignment vertical="center"/>
    </xf>
    <xf numFmtId="0" fontId="0" fillId="2" borderId="58"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Border="1" applyAlignment="1">
      <alignment horizontal="center" vertical="center"/>
    </xf>
    <xf numFmtId="0" fontId="0" fillId="0" borderId="38" xfId="0" applyFont="1" applyBorder="1" applyAlignment="1">
      <alignment vertical="center"/>
    </xf>
    <xf numFmtId="0" fontId="3" fillId="5" borderId="82" xfId="0" applyFont="1" applyFill="1" applyBorder="1" applyAlignment="1">
      <alignment horizontal="left" vertical="center"/>
    </xf>
    <xf numFmtId="0" fontId="3" fillId="5" borderId="81" xfId="0" applyFont="1" applyFill="1" applyBorder="1" applyAlignment="1">
      <alignment vertical="center"/>
    </xf>
    <xf numFmtId="0" fontId="3" fillId="5" borderId="16" xfId="0" applyFont="1" applyFill="1" applyBorder="1" applyAlignment="1">
      <alignment vertical="center"/>
    </xf>
    <xf numFmtId="169" fontId="4" fillId="5" borderId="77" xfId="0" applyNumberFormat="1" applyFont="1" applyFill="1" applyBorder="1" applyAlignment="1">
      <alignment vertical="center"/>
    </xf>
    <xf numFmtId="0" fontId="3" fillId="17" borderId="131" xfId="0" applyFont="1" applyFill="1" applyBorder="1" applyAlignment="1">
      <alignment horizontal="center" vertical="center"/>
    </xf>
    <xf numFmtId="0" fontId="3" fillId="17" borderId="74" xfId="0" applyFont="1" applyFill="1" applyBorder="1" applyAlignment="1">
      <alignment vertical="center"/>
    </xf>
    <xf numFmtId="0" fontId="3" fillId="17" borderId="74" xfId="0" applyFont="1" applyFill="1" applyBorder="1" applyAlignment="1">
      <alignment horizontal="center" vertical="center"/>
    </xf>
    <xf numFmtId="0" fontId="3" fillId="17" borderId="0" xfId="0" applyFont="1" applyFill="1" applyBorder="1" applyAlignment="1">
      <alignment horizontal="center" vertical="center"/>
    </xf>
    <xf numFmtId="0" fontId="3" fillId="17" borderId="45" xfId="0" applyFont="1" applyFill="1" applyBorder="1" applyAlignment="1">
      <alignment horizontal="center" vertical="center"/>
    </xf>
    <xf numFmtId="0" fontId="3" fillId="17" borderId="44" xfId="0" applyFont="1" applyFill="1" applyBorder="1" applyAlignment="1">
      <alignment horizontal="center" vertical="center"/>
    </xf>
    <xf numFmtId="169" fontId="4" fillId="17" borderId="74" xfId="0" applyNumberFormat="1" applyFont="1" applyFill="1" applyBorder="1" applyAlignment="1">
      <alignment vertical="center"/>
    </xf>
    <xf numFmtId="0" fontId="3" fillId="17" borderId="73" xfId="0" applyFont="1" applyFill="1" applyBorder="1" applyAlignment="1">
      <alignment horizontal="center" vertical="center"/>
    </xf>
    <xf numFmtId="0" fontId="3" fillId="17" borderId="132" xfId="0" applyFont="1" applyFill="1" applyBorder="1" applyAlignment="1">
      <alignment horizontal="center" vertical="center"/>
    </xf>
    <xf numFmtId="0" fontId="1" fillId="14" borderId="71" xfId="0" applyFont="1" applyFill="1" applyBorder="1" applyAlignment="1">
      <alignment horizontal="center" vertical="center"/>
    </xf>
    <xf numFmtId="0" fontId="0" fillId="14" borderId="0" xfId="0" applyFont="1" applyFill="1" applyBorder="1" applyAlignment="1">
      <alignment vertical="center"/>
    </xf>
    <xf numFmtId="0" fontId="1" fillId="14" borderId="69" xfId="0" applyFont="1" applyFill="1" applyBorder="1" applyAlignment="1">
      <alignment horizontal="center" vertical="center"/>
    </xf>
    <xf numFmtId="0" fontId="1" fillId="14" borderId="0" xfId="0" applyFont="1" applyFill="1" applyBorder="1" applyAlignment="1">
      <alignment horizontal="left" vertical="center"/>
    </xf>
    <xf numFmtId="0" fontId="0" fillId="16" borderId="0" xfId="0" applyFont="1" applyFill="1" applyBorder="1" applyAlignment="1">
      <alignment vertical="center"/>
    </xf>
    <xf numFmtId="0" fontId="0" fillId="16" borderId="0" xfId="0" applyFont="1" applyFill="1" applyBorder="1" applyAlignment="1">
      <alignment horizontal="left" vertical="center"/>
    </xf>
    <xf numFmtId="0" fontId="1" fillId="16" borderId="0" xfId="0" applyFont="1" applyFill="1" applyBorder="1" applyAlignment="1">
      <alignment horizontal="center" vertical="center"/>
    </xf>
    <xf numFmtId="0" fontId="1" fillId="15" borderId="4" xfId="0" applyFont="1" applyFill="1" applyBorder="1" applyAlignment="1">
      <alignment vertical="center"/>
    </xf>
    <xf numFmtId="0" fontId="1" fillId="15" borderId="7" xfId="0" applyFont="1" applyFill="1" applyBorder="1" applyAlignment="1">
      <alignment vertical="center"/>
    </xf>
    <xf numFmtId="0" fontId="1" fillId="14" borderId="46" xfId="0" applyFont="1" applyFill="1" applyBorder="1" applyAlignment="1">
      <alignment horizontal="center" vertical="center"/>
    </xf>
    <xf numFmtId="0" fontId="1" fillId="14" borderId="15" xfId="0" applyFont="1" applyFill="1" applyBorder="1" applyAlignment="1">
      <alignment horizontal="center" vertical="center"/>
    </xf>
    <xf numFmtId="0" fontId="1" fillId="14" borderId="47" xfId="0" applyFont="1" applyFill="1" applyBorder="1" applyAlignment="1">
      <alignment horizontal="center" vertical="center"/>
    </xf>
    <xf numFmtId="0" fontId="0" fillId="0" borderId="33" xfId="0" applyFont="1" applyBorder="1" applyAlignment="1">
      <alignment vertical="center"/>
    </xf>
    <xf numFmtId="0" fontId="0" fillId="0" borderId="3" xfId="0" applyFont="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ill="1" applyBorder="1" applyAlignment="1">
      <alignment horizontal="center" vertical="center"/>
    </xf>
    <xf numFmtId="170" fontId="0" fillId="0" borderId="83" xfId="1" applyNumberFormat="1" applyFont="1" applyFill="1" applyBorder="1" applyAlignment="1">
      <alignment vertical="center"/>
    </xf>
    <xf numFmtId="0" fontId="4" fillId="0" borderId="3" xfId="0" applyFont="1" applyFill="1" applyBorder="1" applyAlignment="1">
      <alignment vertical="center" wrapText="1"/>
    </xf>
    <xf numFmtId="0" fontId="0" fillId="2" borderId="3" xfId="0" applyFont="1" applyFill="1" applyBorder="1" applyAlignment="1">
      <alignment horizontal="left" vertical="center"/>
    </xf>
    <xf numFmtId="0" fontId="0" fillId="2" borderId="8" xfId="0" applyFont="1" applyFill="1" applyBorder="1" applyAlignment="1">
      <alignment horizontal="left" vertical="center"/>
    </xf>
    <xf numFmtId="0" fontId="0" fillId="15" borderId="18" xfId="0" applyFont="1" applyFill="1" applyBorder="1" applyAlignment="1">
      <alignment horizontal="left" vertical="center" wrapText="1"/>
    </xf>
    <xf numFmtId="0" fontId="0" fillId="15" borderId="28" xfId="0" applyFont="1" applyFill="1" applyBorder="1" applyAlignment="1">
      <alignment horizontal="left" vertical="center" wrapText="1"/>
    </xf>
    <xf numFmtId="0" fontId="0" fillId="15" borderId="61" xfId="0" applyFont="1" applyFill="1" applyBorder="1" applyAlignment="1">
      <alignment horizontal="left" vertical="center" wrapText="1"/>
    </xf>
    <xf numFmtId="0" fontId="3" fillId="5" borderId="80" xfId="0" applyFont="1" applyFill="1" applyBorder="1" applyAlignment="1">
      <alignment horizontal="left" vertical="center"/>
    </xf>
    <xf numFmtId="0" fontId="3" fillId="5" borderId="0" xfId="0" applyFont="1" applyFill="1" applyBorder="1" applyAlignment="1">
      <alignment horizontal="left" vertical="center"/>
    </xf>
    <xf numFmtId="0" fontId="4" fillId="5" borderId="79" xfId="0" applyFont="1" applyFill="1" applyBorder="1" applyAlignment="1">
      <alignment horizontal="left" vertical="center"/>
    </xf>
    <xf numFmtId="0" fontId="4" fillId="5" borderId="15" xfId="0" applyFont="1" applyFill="1" applyBorder="1" applyAlignment="1">
      <alignment horizontal="left" vertical="center"/>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15" borderId="3" xfId="0" applyFont="1" applyFill="1" applyBorder="1" applyAlignment="1">
      <alignment horizontal="left" vertical="center" wrapText="1"/>
    </xf>
    <xf numFmtId="0" fontId="0" fillId="15" borderId="8" xfId="0" applyFont="1" applyFill="1" applyBorder="1" applyAlignment="1">
      <alignment horizontal="left" vertical="center" wrapText="1"/>
    </xf>
    <xf numFmtId="0" fontId="0" fillId="15" borderId="10" xfId="0" applyFont="1" applyFill="1" applyBorder="1" applyAlignment="1">
      <alignment horizontal="left" vertical="center" wrapText="1"/>
    </xf>
    <xf numFmtId="0" fontId="0" fillId="15" borderId="11" xfId="0" applyFont="1" applyFill="1" applyBorder="1" applyAlignment="1">
      <alignment horizontal="left" vertical="center" wrapText="1"/>
    </xf>
    <xf numFmtId="0" fontId="1" fillId="3" borderId="54" xfId="0" applyFont="1" applyFill="1" applyBorder="1" applyAlignment="1">
      <alignment vertical="center" wrapText="1"/>
    </xf>
    <xf numFmtId="0" fontId="0" fillId="0" borderId="16" xfId="0" applyFont="1" applyBorder="1" applyAlignment="1">
      <alignment vertical="center"/>
    </xf>
    <xf numFmtId="0" fontId="0" fillId="0" borderId="43" xfId="0" applyFont="1" applyBorder="1" applyAlignment="1">
      <alignment vertical="center"/>
    </xf>
    <xf numFmtId="0" fontId="15" fillId="2" borderId="17" xfId="3" applyFont="1" applyFill="1" applyBorder="1" applyAlignment="1">
      <alignment horizontal="center" vertical="center" wrapText="1"/>
    </xf>
    <xf numFmtId="0" fontId="15" fillId="2" borderId="135" xfId="3" applyFont="1" applyFill="1" applyBorder="1" applyAlignment="1">
      <alignment horizontal="center" vertical="center"/>
    </xf>
    <xf numFmtId="0" fontId="15" fillId="2" borderId="63" xfId="3" applyFont="1" applyFill="1" applyBorder="1" applyAlignment="1">
      <alignment horizontal="center" vertical="center"/>
    </xf>
    <xf numFmtId="0" fontId="0" fillId="15" borderId="18" xfId="0" applyFont="1" applyFill="1" applyBorder="1" applyAlignment="1">
      <alignment vertical="center"/>
    </xf>
    <xf numFmtId="0" fontId="0" fillId="0" borderId="28" xfId="0" applyFont="1" applyBorder="1" applyAlignment="1">
      <alignment vertical="center"/>
    </xf>
    <xf numFmtId="0" fontId="0" fillId="0" borderId="61" xfId="0" applyFont="1" applyBorder="1" applyAlignment="1">
      <alignment vertical="center"/>
    </xf>
    <xf numFmtId="0" fontId="4" fillId="15" borderId="18" xfId="0" applyFont="1" applyFill="1" applyBorder="1" applyAlignment="1">
      <alignment vertical="center"/>
    </xf>
    <xf numFmtId="0" fontId="4" fillId="0" borderId="28" xfId="0" applyFont="1" applyBorder="1" applyAlignment="1">
      <alignment vertical="center"/>
    </xf>
    <xf numFmtId="0" fontId="4" fillId="0" borderId="61" xfId="0" applyFont="1" applyBorder="1" applyAlignment="1">
      <alignment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6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3" fillId="23" borderId="16" xfId="0" applyFont="1" applyFill="1" applyBorder="1" applyAlignment="1">
      <alignment horizontal="left" vertical="center"/>
    </xf>
    <xf numFmtId="0" fontId="0" fillId="14" borderId="67" xfId="0" applyFont="1" applyFill="1" applyBorder="1" applyAlignment="1">
      <alignment horizontal="left" vertical="center" wrapText="1"/>
    </xf>
    <xf numFmtId="0" fontId="0" fillId="14" borderId="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4" fillId="5" borderId="79"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0" fillId="2" borderId="12" xfId="0" applyFont="1" applyFill="1" applyBorder="1" applyAlignment="1">
      <alignment horizontal="left" vertical="center"/>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4" fillId="17" borderId="75" xfId="0" applyFont="1" applyFill="1" applyBorder="1" applyAlignment="1">
      <alignment horizontal="left" vertical="center" wrapText="1"/>
    </xf>
    <xf numFmtId="0" fontId="4" fillId="17" borderId="15" xfId="0" applyFont="1" applyFill="1" applyBorder="1" applyAlignment="1">
      <alignment horizontal="left" vertical="center" wrapText="1"/>
    </xf>
    <xf numFmtId="0" fontId="4" fillId="17" borderId="75" xfId="0" applyFont="1" applyFill="1" applyBorder="1" applyAlignment="1">
      <alignment horizontal="left" vertical="center"/>
    </xf>
    <xf numFmtId="0" fontId="4" fillId="17" borderId="15" xfId="0" applyFont="1" applyFill="1" applyBorder="1" applyAlignment="1">
      <alignment horizontal="left" vertical="center"/>
    </xf>
    <xf numFmtId="0" fontId="0" fillId="0" borderId="12"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1" fillId="4" borderId="86" xfId="0" applyFont="1" applyFill="1" applyBorder="1" applyAlignment="1">
      <alignment horizontal="left" vertical="center"/>
    </xf>
    <xf numFmtId="0" fontId="1" fillId="4" borderId="0" xfId="0" applyFont="1" applyFill="1" applyBorder="1" applyAlignment="1">
      <alignment horizontal="left" vertical="center"/>
    </xf>
    <xf numFmtId="0" fontId="0" fillId="4" borderId="0" xfId="0" applyFont="1" applyFill="1" applyBorder="1" applyAlignment="1">
      <alignment horizontal="left" vertical="center" wrapText="1"/>
    </xf>
    <xf numFmtId="0" fontId="0" fillId="4" borderId="15" xfId="0" applyFont="1" applyFill="1" applyBorder="1" applyAlignment="1">
      <alignment horizontal="left" vertical="center" wrapText="1"/>
    </xf>
    <xf numFmtId="0" fontId="3" fillId="23" borderId="94" xfId="0" applyFont="1" applyFill="1" applyBorder="1" applyAlignment="1">
      <alignment horizontal="left" vertical="center"/>
    </xf>
    <xf numFmtId="0" fontId="1" fillId="25" borderId="54" xfId="0" applyFont="1" applyFill="1" applyBorder="1" applyAlignment="1">
      <alignment horizontal="left" vertical="center"/>
    </xf>
    <xf numFmtId="0" fontId="4" fillId="15" borderId="17" xfId="0" applyFont="1" applyFill="1" applyBorder="1" applyAlignment="1">
      <alignment vertical="center"/>
    </xf>
    <xf numFmtId="0" fontId="4" fillId="0" borderId="135" xfId="0" applyFont="1" applyBorder="1" applyAlignment="1">
      <alignment vertical="center"/>
    </xf>
    <xf numFmtId="0" fontId="4" fillId="0" borderId="63" xfId="0" applyFont="1" applyBorder="1" applyAlignment="1">
      <alignment vertical="center"/>
    </xf>
    <xf numFmtId="0" fontId="0" fillId="15" borderId="19" xfId="0" applyFont="1" applyFill="1" applyBorder="1" applyAlignment="1">
      <alignment vertical="center"/>
    </xf>
    <xf numFmtId="0" fontId="0" fillId="0" borderId="136" xfId="0" applyFont="1" applyBorder="1" applyAlignment="1">
      <alignment vertical="center"/>
    </xf>
    <xf numFmtId="0" fontId="0" fillId="0" borderId="62" xfId="0" applyFont="1" applyBorder="1" applyAlignment="1">
      <alignment vertical="center"/>
    </xf>
    <xf numFmtId="0" fontId="4" fillId="23" borderId="92" xfId="0" applyFont="1" applyFill="1" applyBorder="1" applyAlignment="1">
      <alignment horizontal="left" vertical="center" wrapText="1"/>
    </xf>
    <xf numFmtId="0" fontId="4" fillId="23" borderId="15" xfId="0" applyFont="1" applyFill="1" applyBorder="1" applyAlignment="1">
      <alignment horizontal="left" vertical="center" wrapText="1"/>
    </xf>
    <xf numFmtId="0" fontId="4" fillId="5" borderId="80" xfId="0" applyFont="1" applyFill="1" applyBorder="1" applyAlignment="1">
      <alignment horizontal="left" vertical="center" wrapText="1"/>
    </xf>
    <xf numFmtId="0" fontId="4" fillId="5" borderId="0" xfId="0" applyFont="1" applyFill="1" applyBorder="1" applyAlignment="1">
      <alignment horizontal="left" vertical="center" wrapText="1"/>
    </xf>
    <xf numFmtId="0" fontId="16" fillId="27" borderId="104" xfId="0" applyFont="1" applyFill="1" applyBorder="1" applyAlignment="1">
      <alignment horizontal="right" vertical="center"/>
    </xf>
    <xf numFmtId="0" fontId="16" fillId="27" borderId="105" xfId="0" applyFont="1" applyFill="1" applyBorder="1" applyAlignment="1">
      <alignment horizontal="right" vertical="center"/>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14" borderId="67" xfId="0" applyFont="1" applyFill="1" applyBorder="1" applyAlignment="1">
      <alignment horizontal="left" vertical="center"/>
    </xf>
    <xf numFmtId="0" fontId="0" fillId="14" borderId="0" xfId="0" applyFont="1" applyFill="1" applyBorder="1" applyAlignment="1">
      <alignment horizontal="left" vertical="center"/>
    </xf>
    <xf numFmtId="0" fontId="0" fillId="14" borderId="100" xfId="0" applyFont="1" applyFill="1" applyBorder="1" applyAlignment="1">
      <alignment horizontal="left" vertical="center" wrapText="1"/>
    </xf>
    <xf numFmtId="0" fontId="0" fillId="14" borderId="15" xfId="0" applyFont="1" applyFill="1" applyBorder="1" applyAlignment="1">
      <alignment horizontal="left" vertical="center" wrapText="1"/>
    </xf>
    <xf numFmtId="0" fontId="0" fillId="2" borderId="12" xfId="0" applyNumberFormat="1" applyFont="1" applyFill="1" applyBorder="1" applyAlignment="1">
      <alignment horizontal="left" vertical="center" wrapText="1"/>
    </xf>
    <xf numFmtId="0" fontId="0" fillId="2" borderId="13" xfId="0" applyNumberFormat="1" applyFont="1" applyFill="1" applyBorder="1" applyAlignment="1">
      <alignment horizontal="left" vertical="center"/>
    </xf>
    <xf numFmtId="0" fontId="0" fillId="2" borderId="14" xfId="0" applyNumberFormat="1" applyFont="1" applyFill="1" applyBorder="1" applyAlignment="1">
      <alignment horizontal="left" vertical="center"/>
    </xf>
    <xf numFmtId="0" fontId="4" fillId="2" borderId="12" xfId="0" applyFont="1" applyFill="1" applyBorder="1" applyAlignment="1">
      <alignment horizontal="left" vertical="center" wrapText="1"/>
    </xf>
    <xf numFmtId="0" fontId="24" fillId="2" borderId="13" xfId="0" applyFont="1" applyFill="1" applyBorder="1" applyAlignment="1">
      <alignment horizontal="left" vertical="center" wrapText="1"/>
    </xf>
    <xf numFmtId="0" fontId="24" fillId="2" borderId="14" xfId="0" applyFont="1" applyFill="1" applyBorder="1" applyAlignment="1">
      <alignment horizontal="left" vertical="center" wrapText="1"/>
    </xf>
    <xf numFmtId="0" fontId="15" fillId="2" borderId="18" xfId="3" applyFont="1" applyFill="1" applyBorder="1" applyAlignment="1">
      <alignment horizontal="center" vertical="center" wrapText="1"/>
    </xf>
    <xf numFmtId="0" fontId="15" fillId="2" borderId="28" xfId="3" applyFont="1" applyFill="1" applyBorder="1" applyAlignment="1">
      <alignment horizontal="center" vertical="center"/>
    </xf>
    <xf numFmtId="0" fontId="15" fillId="2" borderId="61" xfId="3" applyFont="1" applyFill="1" applyBorder="1" applyAlignment="1">
      <alignment horizontal="center" vertical="center"/>
    </xf>
    <xf numFmtId="0" fontId="1" fillId="25" borderId="53" xfId="0" applyFont="1" applyFill="1" applyBorder="1" applyAlignment="1">
      <alignment horizontal="center" vertical="center"/>
    </xf>
    <xf numFmtId="0" fontId="1" fillId="25" borderId="57" xfId="0" applyFont="1" applyFill="1" applyBorder="1" applyAlignment="1">
      <alignment horizontal="center" vertical="center"/>
    </xf>
    <xf numFmtId="0" fontId="1" fillId="4" borderId="86" xfId="0" applyFont="1" applyFill="1" applyBorder="1" applyAlignment="1">
      <alignment horizontal="left" vertical="center" wrapText="1"/>
    </xf>
    <xf numFmtId="0" fontId="1" fillId="4" borderId="0" xfId="0" applyFont="1" applyFill="1" applyBorder="1" applyAlignment="1">
      <alignment horizontal="left" vertical="center" wrapText="1"/>
    </xf>
    <xf numFmtId="0" fontId="0" fillId="4" borderId="89" xfId="0" applyFont="1" applyFill="1" applyBorder="1" applyAlignment="1">
      <alignment horizontal="left" vertical="center" wrapText="1"/>
    </xf>
    <xf numFmtId="0" fontId="0" fillId="2" borderId="17" xfId="0" applyFont="1" applyFill="1" applyBorder="1" applyAlignment="1">
      <alignment horizontal="left" vertical="center"/>
    </xf>
    <xf numFmtId="0" fontId="0" fillId="2" borderId="63" xfId="0" applyFont="1" applyFill="1" applyBorder="1" applyAlignment="1">
      <alignment horizontal="left" vertical="center"/>
    </xf>
    <xf numFmtId="14" fontId="0" fillId="2" borderId="10" xfId="0" applyNumberFormat="1" applyFont="1" applyFill="1" applyBorder="1" applyAlignment="1">
      <alignment horizontal="left" vertical="center"/>
    </xf>
    <xf numFmtId="14" fontId="0" fillId="2" borderId="11" xfId="0" applyNumberFormat="1" applyFont="1" applyFill="1" applyBorder="1" applyAlignment="1">
      <alignment horizontal="left" vertical="center"/>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0" fillId="0" borderId="12" xfId="0" quotePrefix="1" applyFont="1" applyFill="1" applyBorder="1" applyAlignment="1">
      <alignment horizontal="left" vertical="center" wrapText="1"/>
    </xf>
    <xf numFmtId="169" fontId="4" fillId="5" borderId="79" xfId="0" applyNumberFormat="1" applyFont="1" applyFill="1" applyBorder="1" applyAlignment="1">
      <alignment horizontal="left" vertical="center" wrapText="1"/>
    </xf>
    <xf numFmtId="169" fontId="4" fillId="5" borderId="15" xfId="0" applyNumberFormat="1" applyFont="1" applyFill="1" applyBorder="1" applyAlignment="1">
      <alignment horizontal="left" vertical="center" wrapText="1"/>
    </xf>
    <xf numFmtId="169" fontId="4" fillId="5" borderId="80" xfId="0" applyNumberFormat="1" applyFont="1" applyFill="1" applyBorder="1" applyAlignment="1">
      <alignment horizontal="left" vertical="center" wrapText="1"/>
    </xf>
    <xf numFmtId="169" fontId="4" fillId="5" borderId="0" xfId="0" applyNumberFormat="1" applyFont="1" applyFill="1" applyBorder="1" applyAlignment="1">
      <alignment horizontal="left" vertical="center" wrapText="1"/>
    </xf>
    <xf numFmtId="0" fontId="3" fillId="5" borderId="81"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3" fillId="23" borderId="96" xfId="0" applyFont="1" applyFill="1" applyBorder="1" applyAlignment="1">
      <alignment horizontal="left" vertical="center"/>
    </xf>
    <xf numFmtId="0" fontId="3" fillId="23" borderId="0" xfId="0" applyFont="1" applyFill="1" applyBorder="1" applyAlignment="1">
      <alignment horizontal="left" vertical="center"/>
    </xf>
    <xf numFmtId="0" fontId="0" fillId="4" borderId="86" xfId="0" applyFont="1" applyFill="1" applyBorder="1" applyAlignment="1">
      <alignment horizontal="left"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3" xfId="0" applyFont="1" applyBorder="1" applyAlignment="1">
      <alignment horizontal="left"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39"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2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30"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32" xfId="0" applyFont="1" applyFill="1" applyBorder="1" applyAlignment="1">
      <alignment horizontal="left" vertical="top" wrapText="1"/>
    </xf>
    <xf numFmtId="0" fontId="15" fillId="0" borderId="3" xfId="3" applyBorder="1" applyAlignment="1">
      <alignment horizontal="left" vertical="center" wrapText="1"/>
    </xf>
    <xf numFmtId="0" fontId="0" fillId="0" borderId="5" xfId="0" applyFont="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3" xfId="0" applyFont="1" applyFill="1" applyBorder="1" applyAlignment="1">
      <alignment horizontal="center" vertical="center" wrapText="1"/>
    </xf>
    <xf numFmtId="0" fontId="0" fillId="0" borderId="18" xfId="0" applyFill="1" applyBorder="1" applyAlignment="1">
      <alignment horizontal="center" vertical="center"/>
    </xf>
    <xf numFmtId="0" fontId="0" fillId="0" borderId="23" xfId="0" applyFill="1" applyBorder="1" applyAlignment="1">
      <alignment horizontal="center" vertical="center"/>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18" xfId="0" applyFont="1" applyBorder="1" applyAlignment="1">
      <alignment vertical="top" wrapText="1"/>
    </xf>
    <xf numFmtId="0" fontId="0" fillId="0" borderId="28" xfId="0" applyFont="1" applyBorder="1" applyAlignment="1">
      <alignment vertical="top" wrapText="1"/>
    </xf>
    <xf numFmtId="0" fontId="0" fillId="0" borderId="23" xfId="0" applyFont="1" applyBorder="1" applyAlignment="1">
      <alignment vertical="top" wrapText="1"/>
    </xf>
    <xf numFmtId="0" fontId="0" fillId="0" borderId="18" xfId="0" applyFont="1" applyBorder="1" applyAlignment="1">
      <alignment vertical="center" wrapText="1"/>
    </xf>
    <xf numFmtId="0" fontId="0" fillId="0" borderId="28" xfId="0" applyFont="1" applyBorder="1" applyAlignment="1">
      <alignment vertical="center" wrapText="1"/>
    </xf>
    <xf numFmtId="0" fontId="0" fillId="0" borderId="23" xfId="0" applyFont="1" applyBorder="1" applyAlignment="1">
      <alignment vertical="center" wrapText="1"/>
    </xf>
    <xf numFmtId="0" fontId="1" fillId="0" borderId="28" xfId="0" applyFont="1" applyBorder="1" applyAlignment="1">
      <alignment vertical="center" wrapText="1"/>
    </xf>
    <xf numFmtId="0" fontId="1" fillId="0" borderId="23" xfId="0" applyFont="1" applyBorder="1" applyAlignment="1">
      <alignment vertical="center"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18" xfId="0" applyBorder="1" applyAlignment="1">
      <alignment vertical="center" wrapText="1"/>
    </xf>
    <xf numFmtId="0" fontId="0" fillId="0" borderId="23" xfId="0" applyBorder="1" applyAlignment="1">
      <alignment vertical="center" wrapText="1"/>
    </xf>
    <xf numFmtId="0" fontId="0" fillId="0" borderId="3" xfId="0" applyBorder="1" applyAlignment="1">
      <alignment vertical="center" wrapText="1"/>
    </xf>
    <xf numFmtId="0" fontId="0" fillId="0" borderId="3" xfId="0" applyFill="1" applyBorder="1" applyAlignment="1"/>
    <xf numFmtId="0" fontId="0" fillId="0" borderId="37" xfId="0" applyFill="1" applyBorder="1" applyAlignment="1"/>
    <xf numFmtId="0" fontId="0" fillId="0" borderId="18" xfId="0" applyFill="1" applyBorder="1" applyAlignment="1">
      <alignment vertical="center" wrapText="1"/>
    </xf>
    <xf numFmtId="0" fontId="0" fillId="0" borderId="23" xfId="0" applyFill="1" applyBorder="1" applyAlignment="1">
      <alignment vertical="center" wrapText="1"/>
    </xf>
    <xf numFmtId="0" fontId="0" fillId="0" borderId="10" xfId="0" applyFill="1" applyBorder="1" applyAlignment="1"/>
    <xf numFmtId="0" fontId="1" fillId="12" borderId="6" xfId="0" applyFont="1" applyFill="1" applyBorder="1" applyAlignment="1">
      <alignment horizontal="center" vertical="center" wrapText="1"/>
    </xf>
    <xf numFmtId="0" fontId="15" fillId="0" borderId="18" xfId="3" applyFill="1" applyBorder="1" applyAlignment="1">
      <alignment vertical="center" wrapText="1"/>
    </xf>
    <xf numFmtId="0" fontId="15" fillId="0" borderId="61" xfId="3" applyFill="1" applyBorder="1" applyAlignment="1">
      <alignment vertical="center" wrapText="1"/>
    </xf>
    <xf numFmtId="0" fontId="0" fillId="0" borderId="18" xfId="0" applyFill="1" applyBorder="1" applyAlignment="1"/>
    <xf numFmtId="0" fontId="0" fillId="0" borderId="61"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000FF"/>
      <color rgb="FF3399FF"/>
      <color rgb="FF0066FF"/>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 val="ListsReq"/>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ov.scot/Resource/0045/00459867.pdf" TargetMode="External"/><Relationship Id="rId7" Type="http://schemas.openxmlformats.org/officeDocument/2006/relationships/comments" Target="../comments1.xml"/><Relationship Id="rId2" Type="http://schemas.openxmlformats.org/officeDocument/2006/relationships/hyperlink" Target="http://www.gov.scot/Resource/0045/00459867.pdf"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scottishwater.co.uk/about-us/publications/strategic-projections/copy-of-business-plan-2015-2021"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scottishwater.co.uk/climatechange" TargetMode="Externa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32"/>
  <sheetViews>
    <sheetView tabSelected="1" zoomScale="80" zoomScaleNormal="80" zoomScaleSheetLayoutView="70" workbookViewId="0">
      <selection activeCell="B5" sqref="B5"/>
    </sheetView>
  </sheetViews>
  <sheetFormatPr defaultRowHeight="15" x14ac:dyDescent="0.25"/>
  <cols>
    <col min="1" max="1" width="8" style="288" customWidth="1"/>
    <col min="2" max="2" width="41.5703125" style="288" customWidth="1"/>
    <col min="3" max="3" width="25.5703125" style="288" customWidth="1"/>
    <col min="4" max="4" width="35.5703125" style="288" customWidth="1"/>
    <col min="5" max="5" width="26.7109375" style="288" customWidth="1"/>
    <col min="6" max="6" width="43.7109375" style="288" customWidth="1"/>
    <col min="7" max="7" width="23.42578125" style="288" customWidth="1"/>
    <col min="8" max="8" width="14.42578125" style="288" customWidth="1"/>
    <col min="9" max="9" width="38" style="288" customWidth="1"/>
    <col min="10" max="10" width="35.85546875" style="288" customWidth="1"/>
    <col min="11" max="11" width="23.140625" style="288" customWidth="1"/>
    <col min="12" max="12" width="20.85546875" style="288" customWidth="1"/>
    <col min="13" max="13" width="21.140625" style="288" customWidth="1"/>
    <col min="14" max="14" width="19" style="288" customWidth="1"/>
    <col min="15" max="15" width="9.140625" style="288"/>
    <col min="16" max="16" width="12" style="288" bestFit="1" customWidth="1"/>
    <col min="17" max="16384" width="9.140625" style="288"/>
  </cols>
  <sheetData>
    <row r="1" spans="1:15" ht="33.75" customHeight="1" x14ac:dyDescent="0.25">
      <c r="A1" s="508" t="s">
        <v>560</v>
      </c>
      <c r="B1" s="509"/>
      <c r="C1" s="509"/>
      <c r="D1" s="509"/>
      <c r="E1" s="509"/>
      <c r="F1" s="509"/>
      <c r="G1" s="509"/>
      <c r="H1" s="509"/>
      <c r="I1" s="509"/>
      <c r="J1" s="208"/>
      <c r="K1" s="208"/>
      <c r="L1" s="208"/>
      <c r="M1" s="209"/>
      <c r="N1" s="287"/>
      <c r="O1" s="287"/>
    </row>
    <row r="2" spans="1:15" ht="30" customHeight="1" x14ac:dyDescent="0.25">
      <c r="A2" s="210">
        <v>1</v>
      </c>
      <c r="B2" s="158" t="s">
        <v>559</v>
      </c>
      <c r="C2" s="158"/>
      <c r="D2" s="158"/>
      <c r="E2" s="158"/>
      <c r="F2" s="158"/>
      <c r="G2" s="158"/>
      <c r="H2" s="158"/>
      <c r="I2" s="158"/>
      <c r="J2" s="158"/>
      <c r="K2" s="158"/>
      <c r="L2" s="158"/>
      <c r="M2" s="211"/>
      <c r="N2" s="287"/>
      <c r="O2" s="287"/>
    </row>
    <row r="3" spans="1:15" ht="31.5" customHeight="1" x14ac:dyDescent="0.25">
      <c r="A3" s="301" t="s">
        <v>558</v>
      </c>
      <c r="B3" s="302" t="s">
        <v>557</v>
      </c>
      <c r="C3" s="303"/>
      <c r="D3" s="304"/>
      <c r="E3" s="304"/>
      <c r="F3" s="304"/>
      <c r="G3" s="304"/>
      <c r="H3" s="304"/>
      <c r="I3" s="304"/>
      <c r="J3" s="304"/>
      <c r="K3" s="304"/>
      <c r="L3" s="304"/>
      <c r="M3" s="305"/>
      <c r="N3" s="287"/>
    </row>
    <row r="4" spans="1:15" ht="20.25" customHeight="1" thickBot="1" x14ac:dyDescent="0.3">
      <c r="A4" s="306"/>
      <c r="B4" s="307" t="s">
        <v>556</v>
      </c>
      <c r="C4" s="308"/>
      <c r="D4" s="304"/>
      <c r="E4" s="304"/>
      <c r="F4" s="304"/>
      <c r="G4" s="304"/>
      <c r="H4" s="304"/>
      <c r="I4" s="304"/>
      <c r="J4" s="304"/>
      <c r="K4" s="304"/>
      <c r="L4" s="304"/>
      <c r="M4" s="309"/>
      <c r="N4" s="287"/>
    </row>
    <row r="5" spans="1:15" ht="24" customHeight="1" thickBot="1" x14ac:dyDescent="0.3">
      <c r="A5" s="310"/>
      <c r="B5" s="254" t="s">
        <v>957</v>
      </c>
      <c r="C5" s="311"/>
      <c r="D5" s="304"/>
      <c r="E5" s="304"/>
      <c r="F5" s="304"/>
      <c r="G5" s="304"/>
      <c r="H5" s="304"/>
      <c r="I5" s="304"/>
      <c r="J5" s="304"/>
      <c r="K5" s="304"/>
      <c r="L5" s="304"/>
      <c r="M5" s="309"/>
      <c r="N5" s="287"/>
    </row>
    <row r="6" spans="1:15" ht="27.75" customHeight="1" x14ac:dyDescent="0.25">
      <c r="A6" s="312" t="s">
        <v>555</v>
      </c>
      <c r="B6" s="313" t="s">
        <v>554</v>
      </c>
      <c r="C6" s="314"/>
      <c r="D6" s="304"/>
      <c r="E6" s="304"/>
      <c r="F6" s="304"/>
      <c r="G6" s="304"/>
      <c r="H6" s="304"/>
      <c r="I6" s="304"/>
      <c r="J6" s="304"/>
      <c r="K6" s="304"/>
      <c r="L6" s="304"/>
      <c r="M6" s="309"/>
      <c r="N6" s="287"/>
    </row>
    <row r="7" spans="1:15" ht="18" customHeight="1" thickBot="1" x14ac:dyDescent="0.3">
      <c r="A7" s="312"/>
      <c r="B7" s="307" t="s">
        <v>553</v>
      </c>
      <c r="C7" s="314"/>
      <c r="D7" s="304"/>
      <c r="E7" s="304"/>
      <c r="F7" s="304"/>
      <c r="G7" s="304"/>
      <c r="H7" s="304"/>
      <c r="I7" s="304"/>
      <c r="J7" s="304"/>
      <c r="K7" s="304"/>
      <c r="L7" s="304"/>
      <c r="M7" s="309"/>
      <c r="N7" s="287"/>
    </row>
    <row r="8" spans="1:15" ht="24" customHeight="1" thickBot="1" x14ac:dyDescent="0.3">
      <c r="A8" s="310"/>
      <c r="B8" s="254" t="s">
        <v>740</v>
      </c>
      <c r="C8" s="315"/>
      <c r="D8" s="304"/>
      <c r="E8" s="304"/>
      <c r="F8" s="304"/>
      <c r="G8" s="304"/>
      <c r="H8" s="304"/>
      <c r="I8" s="304"/>
      <c r="J8" s="304"/>
      <c r="K8" s="304"/>
      <c r="L8" s="304"/>
      <c r="M8" s="309"/>
      <c r="N8" s="287"/>
    </row>
    <row r="9" spans="1:15" ht="28.5" customHeight="1" thickBot="1" x14ac:dyDescent="0.3">
      <c r="A9" s="312" t="s">
        <v>552</v>
      </c>
      <c r="B9" s="302" t="s">
        <v>551</v>
      </c>
      <c r="C9" s="314"/>
      <c r="D9" s="304"/>
      <c r="E9" s="304"/>
      <c r="F9" s="304"/>
      <c r="G9" s="304"/>
      <c r="H9" s="304"/>
      <c r="I9" s="304"/>
      <c r="J9" s="304"/>
      <c r="K9" s="304"/>
      <c r="L9" s="304"/>
      <c r="M9" s="309"/>
      <c r="N9" s="287"/>
    </row>
    <row r="10" spans="1:15" ht="24" customHeight="1" thickBot="1" x14ac:dyDescent="0.3">
      <c r="A10" s="310"/>
      <c r="B10" s="254">
        <v>3300</v>
      </c>
      <c r="C10" s="315"/>
      <c r="D10" s="304"/>
      <c r="E10" s="304"/>
      <c r="F10" s="304"/>
      <c r="G10" s="304"/>
      <c r="H10" s="304"/>
      <c r="I10" s="304"/>
      <c r="J10" s="304"/>
      <c r="K10" s="304"/>
      <c r="L10" s="304"/>
      <c r="M10" s="309"/>
      <c r="N10" s="287"/>
    </row>
    <row r="11" spans="1:15" ht="28.5" customHeight="1" x14ac:dyDescent="0.25">
      <c r="A11" s="312" t="s">
        <v>550</v>
      </c>
      <c r="B11" s="302" t="s">
        <v>549</v>
      </c>
      <c r="C11" s="314"/>
      <c r="D11" s="304"/>
      <c r="E11" s="304"/>
      <c r="F11" s="304"/>
      <c r="G11" s="304"/>
      <c r="H11" s="304"/>
      <c r="I11" s="304"/>
      <c r="J11" s="304"/>
      <c r="K11" s="304"/>
      <c r="L11" s="304"/>
      <c r="M11" s="309"/>
      <c r="N11" s="287"/>
    </row>
    <row r="12" spans="1:15" ht="35.25" customHeight="1" thickBot="1" x14ac:dyDescent="0.3">
      <c r="A12" s="316"/>
      <c r="B12" s="514" t="s">
        <v>548</v>
      </c>
      <c r="C12" s="515"/>
      <c r="D12" s="515"/>
      <c r="E12" s="515"/>
      <c r="F12" s="304"/>
      <c r="G12" s="304"/>
      <c r="H12" s="304"/>
      <c r="I12" s="304"/>
      <c r="J12" s="304"/>
      <c r="K12" s="304"/>
      <c r="L12" s="304"/>
      <c r="M12" s="309"/>
      <c r="N12" s="287"/>
    </row>
    <row r="13" spans="1:15" ht="18.75" customHeight="1" x14ac:dyDescent="0.25">
      <c r="A13" s="316"/>
      <c r="B13" s="157" t="s">
        <v>547</v>
      </c>
      <c r="C13" s="156" t="s">
        <v>9</v>
      </c>
      <c r="D13" s="156" t="s">
        <v>546</v>
      </c>
      <c r="E13" s="155" t="s">
        <v>8</v>
      </c>
      <c r="F13" s="304"/>
      <c r="G13" s="304"/>
      <c r="H13" s="304"/>
      <c r="I13" s="304"/>
      <c r="J13" s="304"/>
      <c r="K13" s="304"/>
      <c r="L13" s="304"/>
      <c r="M13" s="309"/>
      <c r="N13" s="287"/>
    </row>
    <row r="14" spans="1:15" ht="14.25" customHeight="1" x14ac:dyDescent="0.25">
      <c r="A14" s="316"/>
      <c r="B14" s="280" t="s">
        <v>829</v>
      </c>
      <c r="C14" s="257" t="str">
        <f>VLOOKUP($B14,ListsReq!$BB$3:$BC$14,2,FALSE)</f>
        <v xml:space="preserve">population </v>
      </c>
      <c r="D14" s="317">
        <v>5088730</v>
      </c>
      <c r="E14" s="318" t="s">
        <v>1039</v>
      </c>
      <c r="F14" s="304"/>
      <c r="G14" s="304"/>
      <c r="H14" s="304"/>
      <c r="I14" s="304"/>
      <c r="J14" s="304"/>
      <c r="K14" s="304"/>
      <c r="L14" s="304"/>
      <c r="M14" s="309"/>
      <c r="N14" s="287"/>
    </row>
    <row r="15" spans="1:15" ht="14.25" customHeight="1" x14ac:dyDescent="0.25">
      <c r="A15" s="316"/>
      <c r="B15" s="280" t="s">
        <v>780</v>
      </c>
      <c r="C15" s="257" t="str">
        <f>VLOOKUP($B15,ListsReq!$BB$3:$BC$14,2,FALSE)</f>
        <v xml:space="preserve">population </v>
      </c>
      <c r="D15" s="317">
        <v>4886071</v>
      </c>
      <c r="E15" s="318" t="s">
        <v>1040</v>
      </c>
      <c r="F15" s="304"/>
      <c r="G15" s="304"/>
      <c r="H15" s="304"/>
      <c r="I15" s="304"/>
      <c r="J15" s="304"/>
      <c r="K15" s="304"/>
      <c r="L15" s="304"/>
      <c r="M15" s="309"/>
      <c r="N15" s="287"/>
    </row>
    <row r="16" spans="1:15" ht="14.25" customHeight="1" x14ac:dyDescent="0.25">
      <c r="A16" s="316"/>
      <c r="B16" s="280" t="s">
        <v>873</v>
      </c>
      <c r="C16" s="257" t="str">
        <f>VLOOKUP($B16,ListsReq!$BB$3:$BC$14,2,FALSE)</f>
        <v>Ml</v>
      </c>
      <c r="D16" s="317">
        <v>489100</v>
      </c>
      <c r="E16" s="318" t="s">
        <v>1041</v>
      </c>
      <c r="F16" s="304"/>
      <c r="G16" s="304"/>
      <c r="H16" s="304"/>
      <c r="I16" s="304"/>
      <c r="J16" s="304"/>
      <c r="K16" s="304"/>
      <c r="L16" s="304"/>
      <c r="M16" s="309"/>
      <c r="N16" s="287"/>
    </row>
    <row r="17" spans="1:14" ht="14.25" customHeight="1" x14ac:dyDescent="0.25">
      <c r="A17" s="316"/>
      <c r="B17" s="280" t="s">
        <v>812</v>
      </c>
      <c r="C17" s="257" t="str">
        <f>VLOOKUP($B17,ListsReq!$BB$3:$BC$14,2,FALSE)</f>
        <v>Ml</v>
      </c>
      <c r="D17" s="317">
        <v>309155</v>
      </c>
      <c r="E17" s="318" t="s">
        <v>1042</v>
      </c>
      <c r="F17" s="304"/>
      <c r="G17" s="304"/>
      <c r="H17" s="304"/>
      <c r="I17" s="304"/>
      <c r="J17" s="304"/>
      <c r="K17" s="304"/>
      <c r="L17" s="304"/>
      <c r="M17" s="309"/>
      <c r="N17" s="287"/>
    </row>
    <row r="18" spans="1:14" ht="14.25" hidden="1" customHeight="1" x14ac:dyDescent="0.25">
      <c r="A18" s="316"/>
      <c r="B18" s="280"/>
      <c r="C18" s="257" t="e">
        <f>VLOOKUP($B18,ListsReq!$BB$3:$BC$14,2,FALSE)</f>
        <v>#N/A</v>
      </c>
      <c r="D18" s="319"/>
      <c r="E18" s="318"/>
      <c r="F18" s="304"/>
      <c r="G18" s="304"/>
      <c r="H18" s="304"/>
      <c r="I18" s="304"/>
      <c r="J18" s="304"/>
      <c r="K18" s="304"/>
      <c r="L18" s="304"/>
      <c r="M18" s="309"/>
      <c r="N18" s="287"/>
    </row>
    <row r="19" spans="1:14" ht="14.25" hidden="1" customHeight="1" x14ac:dyDescent="0.25">
      <c r="A19" s="316"/>
      <c r="B19" s="280"/>
      <c r="C19" s="257" t="e">
        <f>VLOOKUP($B19,ListsReq!$BB$3:$BC$14,2,FALSE)</f>
        <v>#N/A</v>
      </c>
      <c r="D19" s="319"/>
      <c r="E19" s="318"/>
      <c r="F19" s="304"/>
      <c r="G19" s="304"/>
      <c r="H19" s="304"/>
      <c r="I19" s="304"/>
      <c r="J19" s="304"/>
      <c r="K19" s="304"/>
      <c r="L19" s="304"/>
      <c r="M19" s="309"/>
      <c r="N19" s="287"/>
    </row>
    <row r="20" spans="1:14" ht="14.25" hidden="1" customHeight="1" x14ac:dyDescent="0.25">
      <c r="A20" s="316"/>
      <c r="B20" s="280"/>
      <c r="C20" s="257" t="e">
        <f>VLOOKUP($B20,ListsReq!$BB$3:$BC$14,2,FALSE)</f>
        <v>#N/A</v>
      </c>
      <c r="D20" s="319"/>
      <c r="E20" s="318"/>
      <c r="F20" s="304"/>
      <c r="G20" s="304"/>
      <c r="H20" s="304"/>
      <c r="I20" s="304"/>
      <c r="J20" s="304"/>
      <c r="K20" s="304"/>
      <c r="L20" s="304"/>
      <c r="M20" s="309"/>
      <c r="N20" s="287"/>
    </row>
    <row r="21" spans="1:14" ht="14.25" hidden="1" customHeight="1" x14ac:dyDescent="0.25">
      <c r="A21" s="316"/>
      <c r="B21" s="280"/>
      <c r="C21" s="257" t="e">
        <f>VLOOKUP($B21,ListsReq!$BB$3:$BC$14,2,FALSE)</f>
        <v>#N/A</v>
      </c>
      <c r="D21" s="319"/>
      <c r="E21" s="318"/>
      <c r="F21" s="304"/>
      <c r="G21" s="304"/>
      <c r="H21" s="304"/>
      <c r="I21" s="304"/>
      <c r="J21" s="304"/>
      <c r="K21" s="304"/>
      <c r="L21" s="304"/>
      <c r="M21" s="309"/>
      <c r="N21" s="287"/>
    </row>
    <row r="22" spans="1:14" ht="14.25" hidden="1" customHeight="1" x14ac:dyDescent="0.25">
      <c r="A22" s="316"/>
      <c r="B22" s="280"/>
      <c r="C22" s="257" t="e">
        <f>VLOOKUP($B22,ListsReq!$BB$3:$BC$14,2,FALSE)</f>
        <v>#N/A</v>
      </c>
      <c r="D22" s="319"/>
      <c r="E22" s="318"/>
      <c r="F22" s="304"/>
      <c r="G22" s="304"/>
      <c r="H22" s="304"/>
      <c r="I22" s="304"/>
      <c r="J22" s="304"/>
      <c r="K22" s="304"/>
      <c r="L22" s="304"/>
      <c r="M22" s="309"/>
      <c r="N22" s="287"/>
    </row>
    <row r="23" spans="1:14" ht="14.25" customHeight="1" thickBot="1" x14ac:dyDescent="0.3">
      <c r="A23" s="316"/>
      <c r="B23" s="283" t="s">
        <v>545</v>
      </c>
      <c r="C23" s="284"/>
      <c r="D23" s="284"/>
      <c r="E23" s="320"/>
      <c r="F23" s="304"/>
      <c r="G23" s="304"/>
      <c r="H23" s="304"/>
      <c r="I23" s="304"/>
      <c r="J23" s="304"/>
      <c r="K23" s="304"/>
      <c r="L23" s="304"/>
      <c r="M23" s="309"/>
      <c r="N23" s="287"/>
    </row>
    <row r="24" spans="1:14" ht="30" customHeight="1" x14ac:dyDescent="0.25">
      <c r="A24" s="312" t="s">
        <v>544</v>
      </c>
      <c r="B24" s="321" t="s">
        <v>543</v>
      </c>
      <c r="C24" s="303"/>
      <c r="D24" s="304"/>
      <c r="E24" s="304"/>
      <c r="F24" s="304"/>
      <c r="G24" s="304"/>
      <c r="H24" s="304"/>
      <c r="I24" s="304"/>
      <c r="J24" s="304"/>
      <c r="K24" s="304"/>
      <c r="L24" s="304"/>
      <c r="M24" s="309"/>
      <c r="N24" s="287"/>
    </row>
    <row r="25" spans="1:14" ht="19.5" customHeight="1" thickBot="1" x14ac:dyDescent="0.3">
      <c r="A25" s="312"/>
      <c r="B25" s="512" t="s">
        <v>542</v>
      </c>
      <c r="C25" s="513"/>
      <c r="D25" s="513"/>
      <c r="E25" s="513"/>
      <c r="F25" s="304"/>
      <c r="G25" s="304"/>
      <c r="H25" s="304"/>
      <c r="I25" s="304"/>
      <c r="J25" s="304"/>
      <c r="K25" s="304"/>
      <c r="L25" s="304"/>
      <c r="M25" s="309"/>
      <c r="N25" s="287"/>
    </row>
    <row r="26" spans="1:14" ht="24" customHeight="1" thickBot="1" x14ac:dyDescent="0.3">
      <c r="A26" s="310"/>
      <c r="B26" s="255">
        <v>1096900000</v>
      </c>
      <c r="C26" s="315"/>
      <c r="D26" s="304"/>
      <c r="E26" s="304"/>
      <c r="F26" s="304"/>
      <c r="G26" s="304"/>
      <c r="H26" s="304"/>
      <c r="I26" s="304"/>
      <c r="J26" s="304"/>
      <c r="K26" s="304"/>
      <c r="L26" s="304"/>
      <c r="M26" s="309"/>
      <c r="N26" s="287"/>
    </row>
    <row r="27" spans="1:14" ht="30" customHeight="1" x14ac:dyDescent="0.25">
      <c r="A27" s="312" t="s">
        <v>541</v>
      </c>
      <c r="B27" s="321" t="s">
        <v>540</v>
      </c>
      <c r="C27" s="303"/>
      <c r="D27" s="304"/>
      <c r="E27" s="304"/>
      <c r="F27" s="304"/>
      <c r="G27" s="304"/>
      <c r="H27" s="304"/>
      <c r="I27" s="304"/>
      <c r="J27" s="304"/>
      <c r="K27" s="304"/>
      <c r="L27" s="304"/>
      <c r="M27" s="309"/>
      <c r="N27" s="287"/>
    </row>
    <row r="28" spans="1:14" ht="19.5" customHeight="1" thickBot="1" x14ac:dyDescent="0.3">
      <c r="A28" s="312"/>
      <c r="B28" s="512" t="s">
        <v>539</v>
      </c>
      <c r="C28" s="513"/>
      <c r="D28" s="513"/>
      <c r="E28" s="513"/>
      <c r="F28" s="304"/>
      <c r="G28" s="304"/>
      <c r="H28" s="304"/>
      <c r="I28" s="304"/>
      <c r="J28" s="304"/>
      <c r="K28" s="304"/>
      <c r="L28" s="304"/>
      <c r="M28" s="309"/>
      <c r="N28" s="287"/>
    </row>
    <row r="29" spans="1:14" ht="24" customHeight="1" thickBot="1" x14ac:dyDescent="0.3">
      <c r="A29" s="310"/>
      <c r="B29" s="256" t="s">
        <v>896</v>
      </c>
      <c r="C29" s="315"/>
      <c r="D29" s="304"/>
      <c r="E29" s="304"/>
      <c r="F29" s="304"/>
      <c r="G29" s="304"/>
      <c r="H29" s="304"/>
      <c r="I29" s="304"/>
      <c r="J29" s="304"/>
      <c r="K29" s="304"/>
      <c r="L29" s="304"/>
      <c r="M29" s="309"/>
      <c r="N29" s="287"/>
    </row>
    <row r="30" spans="1:14" ht="30.75" customHeight="1" x14ac:dyDescent="0.25">
      <c r="A30" s="310" t="s">
        <v>538</v>
      </c>
      <c r="B30" s="322" t="s">
        <v>537</v>
      </c>
      <c r="C30" s="304"/>
      <c r="D30" s="304"/>
      <c r="E30" s="304"/>
      <c r="F30" s="304"/>
      <c r="G30" s="304"/>
      <c r="H30" s="304"/>
      <c r="I30" s="304"/>
      <c r="J30" s="304"/>
      <c r="K30" s="304"/>
      <c r="L30" s="304"/>
      <c r="M30" s="309"/>
      <c r="N30" s="287"/>
    </row>
    <row r="31" spans="1:14" ht="18.75" customHeight="1" thickBot="1" x14ac:dyDescent="0.3">
      <c r="A31" s="310"/>
      <c r="B31" s="512" t="s">
        <v>536</v>
      </c>
      <c r="C31" s="513"/>
      <c r="D31" s="513"/>
      <c r="E31" s="513"/>
      <c r="F31" s="304"/>
      <c r="G31" s="304"/>
      <c r="H31" s="304"/>
      <c r="I31" s="304"/>
      <c r="J31" s="304"/>
      <c r="K31" s="304"/>
      <c r="L31" s="304"/>
      <c r="M31" s="309"/>
      <c r="N31" s="287"/>
    </row>
    <row r="32" spans="1:14" ht="113.25" customHeight="1" thickBot="1" x14ac:dyDescent="0.3">
      <c r="A32" s="310"/>
      <c r="B32" s="516" t="s">
        <v>1069</v>
      </c>
      <c r="C32" s="517"/>
      <c r="D32" s="517"/>
      <c r="E32" s="518"/>
      <c r="F32" s="304"/>
      <c r="G32" s="304"/>
      <c r="H32" s="304"/>
      <c r="I32" s="304"/>
      <c r="J32" s="304"/>
      <c r="K32" s="304"/>
      <c r="L32" s="304"/>
      <c r="M32" s="309"/>
      <c r="N32" s="287"/>
    </row>
    <row r="33" spans="1:14" ht="19.5" customHeight="1" x14ac:dyDescent="0.25">
      <c r="A33" s="312"/>
      <c r="B33" s="512"/>
      <c r="C33" s="513"/>
      <c r="D33" s="513"/>
      <c r="E33" s="513"/>
      <c r="F33" s="304"/>
      <c r="G33" s="304"/>
      <c r="H33" s="304"/>
      <c r="I33" s="304"/>
      <c r="J33" s="304"/>
      <c r="K33" s="304"/>
      <c r="L33" s="304"/>
      <c r="M33" s="309"/>
      <c r="N33" s="287"/>
    </row>
    <row r="34" spans="1:14" ht="33" customHeight="1" x14ac:dyDescent="0.25">
      <c r="A34" s="212">
        <v>2</v>
      </c>
      <c r="B34" s="154" t="s">
        <v>535</v>
      </c>
      <c r="C34" s="154"/>
      <c r="D34" s="154"/>
      <c r="E34" s="154"/>
      <c r="F34" s="154"/>
      <c r="G34" s="154"/>
      <c r="H34" s="154"/>
      <c r="I34" s="154"/>
      <c r="J34" s="154"/>
      <c r="K34" s="154"/>
      <c r="L34" s="154"/>
      <c r="M34" s="213"/>
      <c r="N34" s="287"/>
    </row>
    <row r="35" spans="1:14" ht="21.75" customHeight="1" x14ac:dyDescent="0.25">
      <c r="A35" s="214"/>
      <c r="B35" s="153" t="s">
        <v>534</v>
      </c>
      <c r="C35" s="153"/>
      <c r="D35" s="153"/>
      <c r="E35" s="153"/>
      <c r="F35" s="153"/>
      <c r="G35" s="153"/>
      <c r="H35" s="153"/>
      <c r="I35" s="153"/>
      <c r="J35" s="153"/>
      <c r="K35" s="153"/>
      <c r="L35" s="153"/>
      <c r="M35" s="215"/>
      <c r="N35" s="287"/>
    </row>
    <row r="36" spans="1:14" ht="20.25" customHeight="1" thickBot="1" x14ac:dyDescent="0.3">
      <c r="A36" s="323" t="s">
        <v>6</v>
      </c>
      <c r="B36" s="510" t="s">
        <v>533</v>
      </c>
      <c r="C36" s="511"/>
      <c r="D36" s="511"/>
      <c r="E36" s="511"/>
      <c r="F36" s="299"/>
      <c r="G36" s="299"/>
      <c r="H36" s="299"/>
      <c r="I36" s="299"/>
      <c r="J36" s="299"/>
      <c r="K36" s="299"/>
      <c r="L36" s="299"/>
      <c r="M36" s="324"/>
      <c r="N36" s="287"/>
    </row>
    <row r="37" spans="1:14" ht="240.75" customHeight="1" thickBot="1" x14ac:dyDescent="0.3">
      <c r="A37" s="325"/>
      <c r="B37" s="519" t="s">
        <v>1106</v>
      </c>
      <c r="C37" s="520"/>
      <c r="D37" s="520"/>
      <c r="E37" s="520"/>
      <c r="F37" s="520"/>
      <c r="G37" s="521"/>
      <c r="H37" s="299"/>
      <c r="I37" s="299"/>
      <c r="J37" s="299"/>
      <c r="K37" s="299"/>
      <c r="L37" s="299"/>
      <c r="M37" s="324"/>
      <c r="N37" s="287"/>
    </row>
    <row r="38" spans="1:14" ht="30.75" hidden="1" customHeight="1" thickBot="1" x14ac:dyDescent="0.3">
      <c r="A38" s="326"/>
      <c r="B38" s="448" t="s">
        <v>532</v>
      </c>
      <c r="C38" s="449"/>
      <c r="D38" s="449"/>
      <c r="E38" s="449"/>
      <c r="F38" s="449"/>
      <c r="G38" s="450"/>
      <c r="H38" s="299"/>
      <c r="I38" s="299"/>
      <c r="J38" s="299"/>
      <c r="K38" s="299"/>
      <c r="L38" s="299"/>
      <c r="M38" s="324"/>
      <c r="N38" s="287"/>
    </row>
    <row r="39" spans="1:14" ht="20.25" customHeight="1" thickBot="1" x14ac:dyDescent="0.3">
      <c r="A39" s="323" t="s">
        <v>11</v>
      </c>
      <c r="B39" s="510" t="s">
        <v>1057</v>
      </c>
      <c r="C39" s="511"/>
      <c r="D39" s="511"/>
      <c r="E39" s="511"/>
      <c r="F39" s="299"/>
      <c r="G39" s="299"/>
      <c r="H39" s="299"/>
      <c r="I39" s="299"/>
      <c r="J39" s="299"/>
      <c r="K39" s="299"/>
      <c r="L39" s="299"/>
      <c r="M39" s="324"/>
      <c r="N39" s="287"/>
    </row>
    <row r="40" spans="1:14" ht="277.5" customHeight="1" thickBot="1" x14ac:dyDescent="0.3">
      <c r="A40" s="325"/>
      <c r="B40" s="445" t="s">
        <v>1107</v>
      </c>
      <c r="C40" s="446"/>
      <c r="D40" s="446"/>
      <c r="E40" s="446"/>
      <c r="F40" s="446"/>
      <c r="G40" s="447"/>
      <c r="H40" s="299"/>
      <c r="I40" s="299"/>
      <c r="J40" s="299"/>
      <c r="K40" s="299"/>
      <c r="L40" s="299"/>
      <c r="M40" s="324"/>
      <c r="N40" s="287"/>
    </row>
    <row r="41" spans="1:14" ht="248.25" hidden="1" customHeight="1" thickBot="1" x14ac:dyDescent="0.3">
      <c r="A41" s="326"/>
      <c r="B41" s="448" t="s">
        <v>532</v>
      </c>
      <c r="C41" s="449"/>
      <c r="D41" s="449"/>
      <c r="E41" s="449"/>
      <c r="F41" s="449"/>
      <c r="G41" s="450"/>
      <c r="H41" s="299"/>
      <c r="I41" s="299"/>
      <c r="J41" s="299"/>
      <c r="K41" s="299"/>
      <c r="L41" s="299"/>
      <c r="M41" s="324"/>
      <c r="N41" s="287"/>
    </row>
    <row r="42" spans="1:14" ht="23.25" customHeight="1" x14ac:dyDescent="0.25">
      <c r="A42" s="327"/>
      <c r="B42" s="299"/>
      <c r="C42" s="299"/>
      <c r="D42" s="299"/>
      <c r="E42" s="299"/>
      <c r="F42" s="299"/>
      <c r="G42" s="299"/>
      <c r="H42" s="299"/>
      <c r="I42" s="299"/>
      <c r="J42" s="299"/>
      <c r="K42" s="299"/>
      <c r="L42" s="299"/>
      <c r="M42" s="324"/>
      <c r="N42" s="287"/>
    </row>
    <row r="43" spans="1:14" ht="24" customHeight="1" x14ac:dyDescent="0.25">
      <c r="A43" s="216"/>
      <c r="B43" s="153" t="s">
        <v>531</v>
      </c>
      <c r="C43" s="153"/>
      <c r="D43" s="153"/>
      <c r="E43" s="153"/>
      <c r="F43" s="153"/>
      <c r="G43" s="153"/>
      <c r="H43" s="153"/>
      <c r="I43" s="153"/>
      <c r="J43" s="153"/>
      <c r="K43" s="153"/>
      <c r="L43" s="153"/>
      <c r="M43" s="217"/>
      <c r="N43" s="287"/>
    </row>
    <row r="44" spans="1:14" ht="21" customHeight="1" x14ac:dyDescent="0.25">
      <c r="A44" s="218" t="s">
        <v>530</v>
      </c>
      <c r="B44" s="510" t="s">
        <v>529</v>
      </c>
      <c r="C44" s="511"/>
      <c r="D44" s="511"/>
      <c r="E44" s="511"/>
      <c r="F44" s="299"/>
      <c r="G44" s="299"/>
      <c r="H44" s="299"/>
      <c r="I44" s="299"/>
      <c r="J44" s="299"/>
      <c r="K44" s="299"/>
      <c r="L44" s="299"/>
      <c r="M44" s="324"/>
      <c r="N44" s="287"/>
    </row>
    <row r="45" spans="1:14" ht="22.5" customHeight="1" thickBot="1" x14ac:dyDescent="0.3">
      <c r="A45" s="218"/>
      <c r="B45" s="328" t="s">
        <v>528</v>
      </c>
      <c r="C45" s="298"/>
      <c r="D45" s="298"/>
      <c r="E45" s="298"/>
      <c r="F45" s="299"/>
      <c r="G45" s="299"/>
      <c r="H45" s="299"/>
      <c r="I45" s="299"/>
      <c r="J45" s="299"/>
      <c r="K45" s="299"/>
      <c r="L45" s="299"/>
      <c r="M45" s="324"/>
      <c r="N45" s="287"/>
    </row>
    <row r="46" spans="1:14" ht="18.75" customHeight="1" thickBot="1" x14ac:dyDescent="0.3">
      <c r="A46" s="327"/>
      <c r="B46" s="248" t="s">
        <v>527</v>
      </c>
      <c r="C46" s="525" t="s">
        <v>519</v>
      </c>
      <c r="D46" s="525"/>
      <c r="E46" s="526"/>
      <c r="F46" s="299"/>
      <c r="G46" s="299"/>
      <c r="H46" s="299"/>
      <c r="I46" s="299"/>
      <c r="J46" s="299"/>
      <c r="K46" s="299"/>
      <c r="L46" s="299"/>
      <c r="M46" s="324"/>
      <c r="N46" s="287"/>
    </row>
    <row r="47" spans="1:14" ht="237.75" customHeight="1" x14ac:dyDescent="0.25">
      <c r="A47" s="327"/>
      <c r="B47" s="300" t="s">
        <v>1058</v>
      </c>
      <c r="C47" s="458" t="s">
        <v>984</v>
      </c>
      <c r="D47" s="459"/>
      <c r="E47" s="460"/>
      <c r="F47" s="299"/>
      <c r="G47" s="299"/>
      <c r="H47" s="299"/>
      <c r="I47" s="299"/>
      <c r="J47" s="299"/>
      <c r="K47" s="299"/>
      <c r="L47" s="299"/>
      <c r="M47" s="324"/>
      <c r="N47" s="287"/>
    </row>
    <row r="48" spans="1:14" ht="90" x14ac:dyDescent="0.25">
      <c r="A48" s="327"/>
      <c r="B48" s="244" t="s">
        <v>960</v>
      </c>
      <c r="C48" s="522" t="s">
        <v>982</v>
      </c>
      <c r="D48" s="523"/>
      <c r="E48" s="524"/>
      <c r="F48" s="299"/>
      <c r="G48" s="299"/>
      <c r="H48" s="299"/>
      <c r="I48" s="299"/>
      <c r="J48" s="299"/>
      <c r="K48" s="299"/>
      <c r="L48" s="299"/>
      <c r="M48" s="324"/>
      <c r="N48" s="287"/>
    </row>
    <row r="49" spans="1:14" ht="120" x14ac:dyDescent="0.25">
      <c r="A49" s="327"/>
      <c r="B49" s="244" t="s">
        <v>962</v>
      </c>
      <c r="C49" s="522" t="s">
        <v>983</v>
      </c>
      <c r="D49" s="523"/>
      <c r="E49" s="524"/>
      <c r="F49" s="299"/>
      <c r="G49" s="299"/>
      <c r="H49" s="299"/>
      <c r="I49" s="299"/>
      <c r="J49" s="299"/>
      <c r="K49" s="299"/>
      <c r="L49" s="299"/>
      <c r="M49" s="324"/>
      <c r="N49" s="287"/>
    </row>
    <row r="50" spans="1:14" ht="66.75" customHeight="1" thickBot="1" x14ac:dyDescent="0.3">
      <c r="A50" s="327"/>
      <c r="B50" s="285" t="s">
        <v>1059</v>
      </c>
      <c r="C50" s="469" t="s">
        <v>965</v>
      </c>
      <c r="D50" s="470"/>
      <c r="E50" s="471"/>
      <c r="F50" s="329"/>
      <c r="G50" s="299"/>
      <c r="H50" s="299"/>
      <c r="I50" s="299"/>
      <c r="J50" s="299"/>
      <c r="K50" s="299"/>
      <c r="L50" s="299"/>
      <c r="M50" s="324"/>
      <c r="N50" s="287"/>
    </row>
    <row r="51" spans="1:14" ht="14.25" hidden="1" customHeight="1" x14ac:dyDescent="0.25">
      <c r="A51" s="327"/>
      <c r="B51" s="330"/>
      <c r="C51" s="467"/>
      <c r="D51" s="467"/>
      <c r="E51" s="468"/>
      <c r="F51" s="299"/>
      <c r="G51" s="299"/>
      <c r="H51" s="299"/>
      <c r="I51" s="299"/>
      <c r="J51" s="299"/>
      <c r="K51" s="299"/>
      <c r="L51" s="299"/>
      <c r="M51" s="324"/>
      <c r="N51" s="287"/>
    </row>
    <row r="52" spans="1:14" ht="14.25" hidden="1" customHeight="1" thickBot="1" x14ac:dyDescent="0.3">
      <c r="A52" s="327"/>
      <c r="B52" s="283"/>
      <c r="C52" s="472"/>
      <c r="D52" s="472"/>
      <c r="E52" s="473"/>
      <c r="F52" s="299"/>
      <c r="G52" s="299"/>
      <c r="H52" s="299"/>
      <c r="I52" s="299"/>
      <c r="J52" s="299"/>
      <c r="K52" s="299"/>
      <c r="L52" s="299"/>
      <c r="M52" s="324"/>
      <c r="N52" s="287"/>
    </row>
    <row r="53" spans="1:14" ht="24.75" customHeight="1" x14ac:dyDescent="0.25">
      <c r="A53" s="327" t="s">
        <v>526</v>
      </c>
      <c r="B53" s="496" t="s">
        <v>525</v>
      </c>
      <c r="C53" s="474"/>
      <c r="D53" s="474"/>
      <c r="E53" s="474"/>
      <c r="F53" s="299"/>
      <c r="G53" s="299"/>
      <c r="H53" s="299"/>
      <c r="I53" s="299"/>
      <c r="J53" s="299"/>
      <c r="K53" s="299"/>
      <c r="L53" s="299"/>
      <c r="M53" s="324"/>
      <c r="N53" s="287"/>
    </row>
    <row r="54" spans="1:14" ht="15.75" customHeight="1" thickBot="1" x14ac:dyDescent="0.3">
      <c r="A54" s="327"/>
      <c r="B54" s="504" t="s">
        <v>524</v>
      </c>
      <c r="C54" s="505"/>
      <c r="D54" s="505"/>
      <c r="E54" s="505"/>
      <c r="F54" s="299"/>
      <c r="G54" s="299"/>
      <c r="H54" s="299"/>
      <c r="I54" s="299"/>
      <c r="J54" s="299"/>
      <c r="K54" s="299"/>
      <c r="L54" s="299"/>
      <c r="M54" s="324"/>
      <c r="N54" s="287"/>
    </row>
    <row r="55" spans="1:14" ht="57" customHeight="1" thickBot="1" x14ac:dyDescent="0.3">
      <c r="A55" s="327"/>
      <c r="B55" s="477" t="s">
        <v>1060</v>
      </c>
      <c r="C55" s="478"/>
      <c r="D55" s="478"/>
      <c r="E55" s="479"/>
      <c r="F55" s="299"/>
      <c r="G55" s="299"/>
      <c r="H55" s="299"/>
      <c r="I55" s="299"/>
      <c r="J55" s="299"/>
      <c r="K55" s="299"/>
      <c r="L55" s="299"/>
      <c r="M55" s="324"/>
      <c r="N55" s="287"/>
    </row>
    <row r="56" spans="1:14" ht="24" customHeight="1" x14ac:dyDescent="0.25">
      <c r="A56" s="327" t="s">
        <v>523</v>
      </c>
      <c r="B56" s="474" t="s">
        <v>522</v>
      </c>
      <c r="C56" s="474"/>
      <c r="D56" s="474"/>
      <c r="E56" s="474"/>
      <c r="F56" s="299"/>
      <c r="G56" s="299"/>
      <c r="H56" s="299"/>
      <c r="I56" s="299"/>
      <c r="J56" s="299"/>
      <c r="K56" s="299"/>
      <c r="L56" s="299"/>
      <c r="M56" s="324"/>
      <c r="N56" s="287"/>
    </row>
    <row r="57" spans="1:14" ht="22.5" customHeight="1" thickBot="1" x14ac:dyDescent="0.3">
      <c r="A57" s="327"/>
      <c r="B57" s="331" t="s">
        <v>521</v>
      </c>
      <c r="C57" s="299"/>
      <c r="D57" s="299"/>
      <c r="E57" s="299"/>
      <c r="F57" s="299"/>
      <c r="G57" s="299"/>
      <c r="H57" s="299"/>
      <c r="I57" s="299"/>
      <c r="J57" s="299"/>
      <c r="K57" s="299"/>
      <c r="L57" s="299"/>
      <c r="M57" s="324"/>
      <c r="N57" s="287"/>
    </row>
    <row r="58" spans="1:14" ht="18.75" customHeight="1" thickBot="1" x14ac:dyDescent="0.3">
      <c r="A58" s="327"/>
      <c r="B58" s="246" t="s">
        <v>520</v>
      </c>
      <c r="C58" s="247" t="s">
        <v>519</v>
      </c>
      <c r="D58" s="247" t="s">
        <v>518</v>
      </c>
      <c r="E58" s="497" t="s">
        <v>8</v>
      </c>
      <c r="F58" s="456"/>
      <c r="G58" s="456"/>
      <c r="H58" s="457"/>
      <c r="I58" s="299"/>
      <c r="J58" s="299"/>
      <c r="K58" s="299"/>
      <c r="L58" s="299"/>
      <c r="M58" s="324"/>
      <c r="N58" s="287"/>
    </row>
    <row r="59" spans="1:14" ht="17.25" customHeight="1" x14ac:dyDescent="0.25">
      <c r="A59" s="327"/>
      <c r="B59" s="278" t="s">
        <v>396</v>
      </c>
      <c r="C59" s="279" t="s">
        <v>1103</v>
      </c>
      <c r="D59" s="279" t="s">
        <v>961</v>
      </c>
      <c r="E59" s="498" t="s">
        <v>1051</v>
      </c>
      <c r="F59" s="499"/>
      <c r="G59" s="499"/>
      <c r="H59" s="500"/>
      <c r="I59" s="299"/>
      <c r="J59" s="299"/>
      <c r="K59" s="299"/>
      <c r="L59" s="299"/>
      <c r="M59" s="324"/>
      <c r="N59" s="287"/>
    </row>
    <row r="60" spans="1:14" ht="17.25" customHeight="1" x14ac:dyDescent="0.25">
      <c r="A60" s="327"/>
      <c r="B60" s="280" t="s">
        <v>517</v>
      </c>
      <c r="C60" s="257" t="s">
        <v>1104</v>
      </c>
      <c r="D60" s="257" t="s">
        <v>616</v>
      </c>
      <c r="E60" s="461" t="s">
        <v>1038</v>
      </c>
      <c r="F60" s="462"/>
      <c r="G60" s="462"/>
      <c r="H60" s="463"/>
      <c r="I60" s="299"/>
      <c r="J60" s="299"/>
      <c r="K60" s="299"/>
      <c r="L60" s="299"/>
      <c r="M60" s="324"/>
      <c r="N60" s="287"/>
    </row>
    <row r="61" spans="1:14" ht="17.25" customHeight="1" x14ac:dyDescent="0.25">
      <c r="A61" s="327"/>
      <c r="B61" s="280" t="s">
        <v>516</v>
      </c>
      <c r="C61" s="257" t="s">
        <v>1104</v>
      </c>
      <c r="D61" s="257" t="s">
        <v>616</v>
      </c>
      <c r="E61" s="461" t="s">
        <v>1043</v>
      </c>
      <c r="F61" s="462"/>
      <c r="G61" s="462"/>
      <c r="H61" s="463"/>
      <c r="I61" s="299"/>
      <c r="J61" s="299"/>
      <c r="K61" s="299"/>
      <c r="L61" s="299"/>
      <c r="M61" s="324"/>
      <c r="N61" s="287"/>
    </row>
    <row r="62" spans="1:14" ht="17.25" customHeight="1" x14ac:dyDescent="0.25">
      <c r="A62" s="327"/>
      <c r="B62" s="280" t="s">
        <v>515</v>
      </c>
      <c r="C62" s="281" t="s">
        <v>1105</v>
      </c>
      <c r="D62" s="257" t="s">
        <v>961</v>
      </c>
      <c r="E62" s="461" t="s">
        <v>1052</v>
      </c>
      <c r="F62" s="462"/>
      <c r="G62" s="462"/>
      <c r="H62" s="463"/>
      <c r="I62" s="299"/>
      <c r="J62" s="299"/>
      <c r="K62" s="299"/>
      <c r="L62" s="299"/>
      <c r="M62" s="324"/>
      <c r="N62" s="287"/>
    </row>
    <row r="63" spans="1:14" ht="17.25" customHeight="1" x14ac:dyDescent="0.25">
      <c r="A63" s="327"/>
      <c r="B63" s="280" t="s">
        <v>443</v>
      </c>
      <c r="C63" s="281" t="s">
        <v>1105</v>
      </c>
      <c r="D63" s="257" t="s">
        <v>961</v>
      </c>
      <c r="E63" s="461" t="s">
        <v>1053</v>
      </c>
      <c r="F63" s="462"/>
      <c r="G63" s="462"/>
      <c r="H63" s="463"/>
      <c r="I63" s="299"/>
      <c r="J63" s="299"/>
      <c r="K63" s="299"/>
      <c r="L63" s="299"/>
      <c r="M63" s="324"/>
      <c r="N63" s="287"/>
    </row>
    <row r="64" spans="1:14" ht="17.25" customHeight="1" x14ac:dyDescent="0.25">
      <c r="A64" s="327"/>
      <c r="B64" s="280" t="s">
        <v>514</v>
      </c>
      <c r="C64" s="281" t="s">
        <v>1105</v>
      </c>
      <c r="D64" s="257" t="s">
        <v>961</v>
      </c>
      <c r="E64" s="461" t="s">
        <v>1054</v>
      </c>
      <c r="F64" s="462"/>
      <c r="G64" s="462"/>
      <c r="H64" s="463"/>
      <c r="I64" s="299"/>
      <c r="J64" s="299"/>
      <c r="K64" s="299"/>
      <c r="L64" s="299"/>
      <c r="M64" s="324"/>
      <c r="N64" s="287"/>
    </row>
    <row r="65" spans="1:14" ht="17.25" customHeight="1" x14ac:dyDescent="0.25">
      <c r="A65" s="327"/>
      <c r="B65" s="280" t="s">
        <v>513</v>
      </c>
      <c r="C65" s="281" t="s">
        <v>1105</v>
      </c>
      <c r="D65" s="257" t="s">
        <v>961</v>
      </c>
      <c r="E65" s="461" t="s">
        <v>1070</v>
      </c>
      <c r="F65" s="462"/>
      <c r="G65" s="462"/>
      <c r="H65" s="463"/>
      <c r="I65" s="299"/>
      <c r="J65" s="299"/>
      <c r="K65" s="299"/>
      <c r="L65" s="299"/>
      <c r="M65" s="324"/>
      <c r="N65" s="287"/>
    </row>
    <row r="66" spans="1:14" ht="17.25" customHeight="1" x14ac:dyDescent="0.25">
      <c r="A66" s="327"/>
      <c r="B66" s="280" t="s">
        <v>512</v>
      </c>
      <c r="C66" s="281" t="s">
        <v>1105</v>
      </c>
      <c r="D66" s="257" t="s">
        <v>961</v>
      </c>
      <c r="E66" s="464" t="s">
        <v>1055</v>
      </c>
      <c r="F66" s="465"/>
      <c r="G66" s="465"/>
      <c r="H66" s="466"/>
      <c r="I66" s="299"/>
      <c r="J66" s="299"/>
      <c r="K66" s="299"/>
      <c r="L66" s="299"/>
      <c r="M66" s="324"/>
      <c r="N66" s="287"/>
    </row>
    <row r="67" spans="1:14" ht="17.25" customHeight="1" x14ac:dyDescent="0.25">
      <c r="A67" s="327"/>
      <c r="B67" s="280" t="s">
        <v>511</v>
      </c>
      <c r="C67" s="281" t="s">
        <v>1105</v>
      </c>
      <c r="D67" s="257" t="s">
        <v>961</v>
      </c>
      <c r="E67" s="461" t="s">
        <v>1101</v>
      </c>
      <c r="F67" s="462"/>
      <c r="G67" s="462"/>
      <c r="H67" s="463"/>
      <c r="I67" s="299"/>
      <c r="J67" s="299"/>
      <c r="K67" s="299"/>
      <c r="L67" s="299"/>
      <c r="M67" s="324"/>
      <c r="N67" s="287"/>
    </row>
    <row r="68" spans="1:14" ht="17.25" customHeight="1" x14ac:dyDescent="0.25">
      <c r="A68" s="327"/>
      <c r="B68" s="282" t="s">
        <v>420</v>
      </c>
      <c r="C68" s="281" t="s">
        <v>1105</v>
      </c>
      <c r="D68" s="257" t="s">
        <v>961</v>
      </c>
      <c r="E68" s="461" t="s">
        <v>1061</v>
      </c>
      <c r="F68" s="462"/>
      <c r="G68" s="462"/>
      <c r="H68" s="463"/>
      <c r="I68" s="299"/>
      <c r="J68" s="299"/>
      <c r="K68" s="299"/>
      <c r="L68" s="299"/>
      <c r="M68" s="324"/>
      <c r="N68" s="287"/>
    </row>
    <row r="69" spans="1:14" ht="17.25" customHeight="1" x14ac:dyDescent="0.25">
      <c r="A69" s="327"/>
      <c r="B69" s="282" t="s">
        <v>124</v>
      </c>
      <c r="C69" s="281" t="s">
        <v>1105</v>
      </c>
      <c r="D69" s="257" t="s">
        <v>961</v>
      </c>
      <c r="E69" s="461" t="s">
        <v>1071</v>
      </c>
      <c r="F69" s="462"/>
      <c r="G69" s="462"/>
      <c r="H69" s="463"/>
      <c r="I69" s="299"/>
      <c r="J69" s="299"/>
      <c r="K69" s="299"/>
      <c r="L69" s="299"/>
      <c r="M69" s="324"/>
      <c r="N69" s="287"/>
    </row>
    <row r="70" spans="1:14" ht="17.25" customHeight="1" thickBot="1" x14ac:dyDescent="0.3">
      <c r="A70" s="327"/>
      <c r="B70" s="283" t="s">
        <v>5</v>
      </c>
      <c r="C70" s="284"/>
      <c r="D70" s="284"/>
      <c r="E70" s="501"/>
      <c r="F70" s="502"/>
      <c r="G70" s="502"/>
      <c r="H70" s="503"/>
      <c r="I70" s="299"/>
      <c r="J70" s="299"/>
      <c r="K70" s="299"/>
      <c r="L70" s="299"/>
      <c r="M70" s="324"/>
      <c r="N70" s="287"/>
    </row>
    <row r="71" spans="1:14" ht="27.75" customHeight="1" x14ac:dyDescent="0.25">
      <c r="A71" s="218" t="s">
        <v>510</v>
      </c>
      <c r="B71" s="332" t="s">
        <v>509</v>
      </c>
      <c r="C71" s="333"/>
      <c r="D71" s="299"/>
      <c r="E71" s="299"/>
      <c r="F71" s="299"/>
      <c r="G71" s="299"/>
      <c r="H71" s="299"/>
      <c r="I71" s="299"/>
      <c r="J71" s="299"/>
      <c r="K71" s="299"/>
      <c r="L71" s="299"/>
      <c r="M71" s="324"/>
      <c r="N71" s="287"/>
    </row>
    <row r="72" spans="1:14" ht="21" customHeight="1" thickBot="1" x14ac:dyDescent="0.3">
      <c r="A72" s="218"/>
      <c r="B72" s="328" t="s">
        <v>508</v>
      </c>
      <c r="C72" s="334"/>
      <c r="D72" s="299"/>
      <c r="E72" s="299"/>
      <c r="F72" s="299"/>
      <c r="G72" s="299"/>
      <c r="H72" s="299"/>
      <c r="I72" s="299"/>
      <c r="J72" s="299"/>
      <c r="K72" s="299"/>
      <c r="L72" s="299"/>
      <c r="M72" s="324"/>
      <c r="N72" s="287"/>
    </row>
    <row r="73" spans="1:14" ht="251.25" customHeight="1" thickBot="1" x14ac:dyDescent="0.3">
      <c r="A73" s="218" t="s">
        <v>964</v>
      </c>
      <c r="B73" s="536" t="s">
        <v>1072</v>
      </c>
      <c r="C73" s="539"/>
      <c r="D73" s="539"/>
      <c r="E73" s="539"/>
      <c r="F73" s="539"/>
      <c r="G73" s="540"/>
      <c r="H73" s="299"/>
      <c r="I73" s="299"/>
      <c r="J73" s="299"/>
      <c r="K73" s="299"/>
      <c r="L73" s="299"/>
      <c r="M73" s="324"/>
      <c r="N73" s="287"/>
    </row>
    <row r="74" spans="1:14" ht="27.75" customHeight="1" x14ac:dyDescent="0.25">
      <c r="A74" s="218" t="s">
        <v>507</v>
      </c>
      <c r="B74" s="548" t="s">
        <v>506</v>
      </c>
      <c r="C74" s="549"/>
      <c r="D74" s="549"/>
      <c r="E74" s="549"/>
      <c r="F74" s="299"/>
      <c r="G74" s="299"/>
      <c r="H74" s="299"/>
      <c r="I74" s="299"/>
      <c r="J74" s="299"/>
      <c r="K74" s="299"/>
      <c r="L74" s="299"/>
      <c r="M74" s="324"/>
      <c r="N74" s="287"/>
    </row>
    <row r="75" spans="1:14" ht="21" customHeight="1" x14ac:dyDescent="0.25">
      <c r="A75" s="218"/>
      <c r="B75" s="335" t="s">
        <v>505</v>
      </c>
      <c r="C75" s="336"/>
      <c r="D75" s="299"/>
      <c r="E75" s="299"/>
      <c r="F75" s="299"/>
      <c r="G75" s="299"/>
      <c r="H75" s="299"/>
      <c r="I75" s="299"/>
      <c r="J75" s="299"/>
      <c r="K75" s="299"/>
      <c r="L75" s="299"/>
      <c r="M75" s="324"/>
      <c r="N75" s="287"/>
    </row>
    <row r="76" spans="1:14" ht="21" customHeight="1" x14ac:dyDescent="0.25">
      <c r="A76" s="218"/>
      <c r="B76" s="337" t="s">
        <v>504</v>
      </c>
      <c r="C76" s="299"/>
      <c r="D76" s="299"/>
      <c r="E76" s="299"/>
      <c r="F76" s="299"/>
      <c r="G76" s="299"/>
      <c r="H76" s="299"/>
      <c r="I76" s="299"/>
      <c r="J76" s="299"/>
      <c r="K76" s="299"/>
      <c r="L76" s="299"/>
      <c r="M76" s="324"/>
      <c r="N76" s="287"/>
    </row>
    <row r="77" spans="1:14" ht="21" customHeight="1" thickBot="1" x14ac:dyDescent="0.3">
      <c r="A77" s="218"/>
      <c r="B77" s="338" t="s">
        <v>503</v>
      </c>
      <c r="C77" s="299"/>
      <c r="D77" s="299"/>
      <c r="E77" s="299"/>
      <c r="F77" s="299"/>
      <c r="G77" s="299"/>
      <c r="H77" s="299"/>
      <c r="I77" s="299"/>
      <c r="J77" s="299"/>
      <c r="K77" s="299"/>
      <c r="L77" s="299"/>
      <c r="M77" s="324"/>
      <c r="N77" s="287"/>
    </row>
    <row r="78" spans="1:14" ht="62.25" customHeight="1" thickBot="1" x14ac:dyDescent="0.3">
      <c r="A78" s="218"/>
      <c r="B78" s="477" t="s">
        <v>1056</v>
      </c>
      <c r="C78" s="478"/>
      <c r="D78" s="478"/>
      <c r="E78" s="478"/>
      <c r="F78" s="478"/>
      <c r="G78" s="479"/>
      <c r="H78" s="299"/>
      <c r="I78" s="299"/>
      <c r="J78" s="299"/>
      <c r="K78" s="299"/>
      <c r="L78" s="299"/>
      <c r="M78" s="324"/>
      <c r="N78" s="287"/>
    </row>
    <row r="79" spans="1:14" x14ac:dyDescent="0.25">
      <c r="A79" s="327"/>
      <c r="B79" s="299"/>
      <c r="C79" s="299"/>
      <c r="D79" s="299"/>
      <c r="E79" s="299"/>
      <c r="F79" s="299"/>
      <c r="G79" s="299"/>
      <c r="H79" s="299"/>
      <c r="I79" s="299"/>
      <c r="J79" s="299"/>
      <c r="K79" s="299"/>
      <c r="L79" s="299"/>
      <c r="M79" s="324"/>
      <c r="N79" s="287"/>
    </row>
    <row r="80" spans="1:14" ht="24" customHeight="1" x14ac:dyDescent="0.25">
      <c r="A80" s="216"/>
      <c r="B80" s="153" t="s">
        <v>337</v>
      </c>
      <c r="C80" s="153"/>
      <c r="D80" s="153"/>
      <c r="E80" s="153"/>
      <c r="F80" s="153"/>
      <c r="G80" s="153"/>
      <c r="H80" s="153"/>
      <c r="I80" s="153"/>
      <c r="J80" s="153"/>
      <c r="K80" s="153"/>
      <c r="L80" s="153"/>
      <c r="M80" s="217"/>
      <c r="N80" s="287"/>
    </row>
    <row r="81" spans="1:17" ht="24" customHeight="1" x14ac:dyDescent="0.25">
      <c r="A81" s="218" t="s">
        <v>502</v>
      </c>
      <c r="B81" s="332" t="s">
        <v>335</v>
      </c>
      <c r="C81" s="333"/>
      <c r="D81" s="299"/>
      <c r="E81" s="299"/>
      <c r="F81" s="299"/>
      <c r="G81" s="299"/>
      <c r="H81" s="299"/>
      <c r="I81" s="299"/>
      <c r="J81" s="299"/>
      <c r="K81" s="299"/>
      <c r="L81" s="299"/>
      <c r="M81" s="324"/>
      <c r="N81" s="287"/>
    </row>
    <row r="82" spans="1:17" ht="31.5" customHeight="1" thickBot="1" x14ac:dyDescent="0.3">
      <c r="A82" s="218"/>
      <c r="B82" s="504" t="s">
        <v>501</v>
      </c>
      <c r="C82" s="505"/>
      <c r="D82" s="505"/>
      <c r="E82" s="505"/>
      <c r="F82" s="299"/>
      <c r="G82" s="299"/>
      <c r="H82" s="299"/>
      <c r="I82" s="299"/>
      <c r="J82" s="299"/>
      <c r="K82" s="299"/>
      <c r="L82" s="299"/>
      <c r="M82" s="324"/>
      <c r="N82" s="287"/>
    </row>
    <row r="83" spans="1:17" ht="216" customHeight="1" thickBot="1" x14ac:dyDescent="0.3">
      <c r="A83" s="218"/>
      <c r="B83" s="541" t="s">
        <v>1062</v>
      </c>
      <c r="C83" s="490"/>
      <c r="D83" s="490"/>
      <c r="E83" s="490"/>
      <c r="F83" s="490"/>
      <c r="G83" s="491"/>
      <c r="H83" s="299"/>
      <c r="I83" s="299"/>
      <c r="J83" s="299"/>
      <c r="K83" s="299"/>
      <c r="L83" s="299"/>
      <c r="M83" s="324"/>
      <c r="N83" s="287"/>
    </row>
    <row r="84" spans="1:17" x14ac:dyDescent="0.25">
      <c r="A84" s="327"/>
      <c r="B84" s="299"/>
      <c r="C84" s="299"/>
      <c r="D84" s="299"/>
      <c r="E84" s="299"/>
      <c r="F84" s="299"/>
      <c r="G84" s="299"/>
      <c r="H84" s="299"/>
      <c r="I84" s="299"/>
      <c r="J84" s="299"/>
      <c r="K84" s="299"/>
      <c r="L84" s="299"/>
      <c r="M84" s="324"/>
      <c r="N84" s="287"/>
    </row>
    <row r="85" spans="1:17" ht="30" customHeight="1" x14ac:dyDescent="0.25">
      <c r="A85" s="219">
        <v>3</v>
      </c>
      <c r="B85" s="152" t="s">
        <v>500</v>
      </c>
      <c r="C85" s="152"/>
      <c r="D85" s="151"/>
      <c r="E85" s="151"/>
      <c r="F85" s="151"/>
      <c r="G85" s="151"/>
      <c r="H85" s="151"/>
      <c r="I85" s="151"/>
      <c r="J85" s="151"/>
      <c r="K85" s="151"/>
      <c r="L85" s="151"/>
      <c r="M85" s="220"/>
      <c r="N85" s="287"/>
    </row>
    <row r="86" spans="1:17" ht="21" customHeight="1" x14ac:dyDescent="0.25">
      <c r="A86" s="221"/>
      <c r="B86" s="136" t="s">
        <v>499</v>
      </c>
      <c r="C86" s="136"/>
      <c r="D86" s="136"/>
      <c r="E86" s="136"/>
      <c r="F86" s="136"/>
      <c r="G86" s="136"/>
      <c r="H86" s="136"/>
      <c r="I86" s="136"/>
      <c r="J86" s="136"/>
      <c r="K86" s="136"/>
      <c r="L86" s="136"/>
      <c r="M86" s="222"/>
      <c r="N86" s="287"/>
    </row>
    <row r="87" spans="1:17" x14ac:dyDescent="0.25">
      <c r="A87" s="339" t="s">
        <v>498</v>
      </c>
      <c r="B87" s="340" t="s">
        <v>497</v>
      </c>
      <c r="C87" s="341"/>
      <c r="D87" s="342"/>
      <c r="E87" s="342"/>
      <c r="F87" s="342"/>
      <c r="G87" s="342"/>
      <c r="H87" s="342"/>
      <c r="I87" s="342"/>
      <c r="J87" s="342"/>
      <c r="K87" s="342"/>
      <c r="L87" s="342"/>
      <c r="M87" s="343"/>
      <c r="N87" s="287"/>
    </row>
    <row r="88" spans="1:17" ht="80.25" customHeight="1" x14ac:dyDescent="0.25">
      <c r="A88" s="339"/>
      <c r="B88" s="550" t="s">
        <v>987</v>
      </c>
      <c r="C88" s="494"/>
      <c r="D88" s="494"/>
      <c r="E88" s="494"/>
      <c r="F88" s="342"/>
      <c r="G88" s="342"/>
      <c r="H88" s="342"/>
      <c r="I88" s="342"/>
      <c r="J88" s="342"/>
      <c r="K88" s="342"/>
      <c r="L88" s="342"/>
      <c r="M88" s="343"/>
      <c r="N88" s="287"/>
    </row>
    <row r="89" spans="1:17" ht="22.5" customHeight="1" x14ac:dyDescent="0.25">
      <c r="A89" s="286"/>
      <c r="B89" s="494" t="s">
        <v>496</v>
      </c>
      <c r="C89" s="494"/>
      <c r="D89" s="494"/>
      <c r="E89" s="494"/>
      <c r="F89" s="342"/>
      <c r="G89" s="342"/>
      <c r="H89" s="342"/>
      <c r="I89" s="342"/>
      <c r="J89" s="342"/>
      <c r="K89" s="342"/>
      <c r="L89" s="342"/>
      <c r="M89" s="343"/>
      <c r="N89" s="287"/>
      <c r="Q89" s="287"/>
    </row>
    <row r="90" spans="1:17" ht="35.25" customHeight="1" thickBot="1" x14ac:dyDescent="0.3">
      <c r="A90" s="286"/>
      <c r="B90" s="495" t="s">
        <v>495</v>
      </c>
      <c r="C90" s="495"/>
      <c r="D90" s="495"/>
      <c r="E90" s="495"/>
      <c r="F90" s="342"/>
      <c r="G90" s="342"/>
      <c r="H90" s="342"/>
      <c r="I90" s="342"/>
      <c r="J90" s="342"/>
      <c r="K90" s="342"/>
      <c r="L90" s="342"/>
      <c r="M90" s="343"/>
      <c r="N90" s="287"/>
      <c r="Q90" s="287"/>
    </row>
    <row r="91" spans="1:17" ht="24" customHeight="1" x14ac:dyDescent="0.25">
      <c r="A91" s="286"/>
      <c r="B91" s="139" t="s">
        <v>494</v>
      </c>
      <c r="C91" s="150" t="s">
        <v>0</v>
      </c>
      <c r="D91" s="150" t="s">
        <v>493</v>
      </c>
      <c r="E91" s="150" t="s">
        <v>492</v>
      </c>
      <c r="F91" s="150" t="s">
        <v>491</v>
      </c>
      <c r="G91" s="150" t="s">
        <v>490</v>
      </c>
      <c r="H91" s="150" t="s">
        <v>405</v>
      </c>
      <c r="I91" s="148" t="s">
        <v>9</v>
      </c>
      <c r="J91" s="146" t="s">
        <v>8</v>
      </c>
      <c r="K91" s="342"/>
      <c r="L91" s="342"/>
      <c r="M91" s="343"/>
      <c r="N91" s="287"/>
      <c r="Q91" s="287"/>
    </row>
    <row r="92" spans="1:17" ht="18" x14ac:dyDescent="0.25">
      <c r="A92" s="286"/>
      <c r="B92" s="280" t="s">
        <v>489</v>
      </c>
      <c r="C92" s="257" t="s">
        <v>652</v>
      </c>
      <c r="D92" s="257" t="s">
        <v>919</v>
      </c>
      <c r="E92" s="251">
        <v>36008.113277968914</v>
      </c>
      <c r="F92" s="251">
        <v>279580.58277987002</v>
      </c>
      <c r="G92" s="251">
        <v>146734.54363274944</v>
      </c>
      <c r="H92" s="251">
        <f t="shared" ref="H92:H107" si="0">SUM(E92:G92)</f>
        <v>462323.23969058832</v>
      </c>
      <c r="I92" s="257" t="s">
        <v>988</v>
      </c>
      <c r="J92" s="344"/>
      <c r="K92" s="342"/>
      <c r="L92" s="342"/>
      <c r="M92" s="343"/>
      <c r="N92" s="287"/>
      <c r="Q92" s="287"/>
    </row>
    <row r="93" spans="1:17" ht="18" x14ac:dyDescent="0.25">
      <c r="A93" s="286"/>
      <c r="B93" s="280" t="s">
        <v>488</v>
      </c>
      <c r="C93" s="257" t="str">
        <f>VLOOKUP(C$92,ListsReq!$C$3:$R$34,2,FALSE)</f>
        <v>2007/08</v>
      </c>
      <c r="D93" s="257" t="str">
        <f t="shared" ref="D93:D107" si="1">D92</f>
        <v>Financial (April to March)</v>
      </c>
      <c r="E93" s="251">
        <v>108674.72120543313</v>
      </c>
      <c r="F93" s="251">
        <v>286647.52637376002</v>
      </c>
      <c r="G93" s="251">
        <v>59173.334180184305</v>
      </c>
      <c r="H93" s="251">
        <f t="shared" si="0"/>
        <v>454495.58175937744</v>
      </c>
      <c r="I93" s="257" t="s">
        <v>988</v>
      </c>
      <c r="J93" s="318" t="s">
        <v>1050</v>
      </c>
      <c r="K93" s="342"/>
      <c r="L93" s="342"/>
      <c r="M93" s="343"/>
      <c r="N93" s="287"/>
      <c r="Q93" s="287"/>
    </row>
    <row r="94" spans="1:17" ht="18" x14ac:dyDescent="0.25">
      <c r="A94" s="286"/>
      <c r="B94" s="280" t="s">
        <v>487</v>
      </c>
      <c r="C94" s="257" t="str">
        <f>VLOOKUP(C$92,ListsReq!$C$3:$R$34,3,FALSE)</f>
        <v>2008/09</v>
      </c>
      <c r="D94" s="257" t="str">
        <f t="shared" si="1"/>
        <v>Financial (April to March)</v>
      </c>
      <c r="E94" s="251">
        <v>79051.708767806325</v>
      </c>
      <c r="F94" s="251">
        <v>293927.33904347004</v>
      </c>
      <c r="G94" s="251">
        <v>71280.890599852006</v>
      </c>
      <c r="H94" s="251">
        <f t="shared" si="0"/>
        <v>444259.93841112842</v>
      </c>
      <c r="I94" s="257" t="s">
        <v>988</v>
      </c>
      <c r="J94" s="344" t="s">
        <v>958</v>
      </c>
      <c r="K94" s="342"/>
      <c r="L94" s="342"/>
      <c r="M94" s="343"/>
      <c r="N94" s="287"/>
      <c r="Q94" s="287"/>
    </row>
    <row r="95" spans="1:17" ht="18" x14ac:dyDescent="0.25">
      <c r="A95" s="286"/>
      <c r="B95" s="280" t="s">
        <v>486</v>
      </c>
      <c r="C95" s="257" t="str">
        <f>VLOOKUP(C$92,ListsReq!$C$3:$R$34,4,FALSE)</f>
        <v>2009/10</v>
      </c>
      <c r="D95" s="257" t="str">
        <f t="shared" si="1"/>
        <v>Financial (April to March)</v>
      </c>
      <c r="E95" s="251">
        <v>33217.93461008853</v>
      </c>
      <c r="F95" s="251">
        <v>227529.5449254</v>
      </c>
      <c r="G95" s="251">
        <v>171586.55498671881</v>
      </c>
      <c r="H95" s="251">
        <f t="shared" si="0"/>
        <v>432334.03452220734</v>
      </c>
      <c r="I95" s="257" t="s">
        <v>988</v>
      </c>
      <c r="J95" s="344"/>
      <c r="K95" s="342"/>
      <c r="L95" s="342"/>
      <c r="M95" s="343"/>
      <c r="N95" s="287"/>
      <c r="Q95" s="287"/>
    </row>
    <row r="96" spans="1:17" ht="18" x14ac:dyDescent="0.25">
      <c r="A96" s="286"/>
      <c r="B96" s="280" t="s">
        <v>485</v>
      </c>
      <c r="C96" s="257" t="str">
        <f>VLOOKUP(C$92,ListsReq!$C$3:$R$34,5,FALSE)</f>
        <v>2010/11</v>
      </c>
      <c r="D96" s="257" t="str">
        <f t="shared" si="1"/>
        <v>Financial (April to March)</v>
      </c>
      <c r="E96" s="251">
        <v>33513.788155378912</v>
      </c>
      <c r="F96" s="251">
        <v>213825.59331714001</v>
      </c>
      <c r="G96" s="251">
        <v>174692.04689852378</v>
      </c>
      <c r="H96" s="251">
        <f t="shared" si="0"/>
        <v>422031.42837104271</v>
      </c>
      <c r="I96" s="257" t="s">
        <v>988</v>
      </c>
      <c r="J96" s="344"/>
      <c r="K96" s="342"/>
      <c r="L96" s="342"/>
      <c r="M96" s="343"/>
      <c r="N96" s="287"/>
      <c r="Q96" s="287"/>
    </row>
    <row r="97" spans="1:17" ht="18" x14ac:dyDescent="0.25">
      <c r="A97" s="286"/>
      <c r="B97" s="280" t="s">
        <v>484</v>
      </c>
      <c r="C97" s="257" t="str">
        <f>VLOOKUP(C$92,ListsReq!$C$3:$R$34,6,FALSE)</f>
        <v>2011/12</v>
      </c>
      <c r="D97" s="257" t="str">
        <f t="shared" si="1"/>
        <v>Financial (April to March)</v>
      </c>
      <c r="E97" s="251">
        <v>32021.879506921556</v>
      </c>
      <c r="F97" s="251">
        <v>198304.20546360002</v>
      </c>
      <c r="G97" s="251">
        <v>164968.14023165312</v>
      </c>
      <c r="H97" s="251">
        <f t="shared" si="0"/>
        <v>395294.22520217468</v>
      </c>
      <c r="I97" s="257" t="s">
        <v>988</v>
      </c>
      <c r="J97" s="344"/>
      <c r="K97" s="342"/>
      <c r="L97" s="342"/>
      <c r="M97" s="343"/>
      <c r="N97" s="287"/>
      <c r="Q97" s="287"/>
    </row>
    <row r="98" spans="1:17" ht="18" x14ac:dyDescent="0.25">
      <c r="A98" s="286"/>
      <c r="B98" s="280" t="s">
        <v>483</v>
      </c>
      <c r="C98" s="257" t="str">
        <f>VLOOKUP(C$92,ListsReq!$C$3:$R$34,7,FALSE)</f>
        <v>2012/13</v>
      </c>
      <c r="D98" s="257" t="str">
        <f t="shared" si="1"/>
        <v>Financial (April to March)</v>
      </c>
      <c r="E98" s="251">
        <v>29111.003502418658</v>
      </c>
      <c r="F98" s="251">
        <v>198942.30263865</v>
      </c>
      <c r="G98" s="251">
        <v>163745.59042984049</v>
      </c>
      <c r="H98" s="251">
        <f t="shared" si="0"/>
        <v>391798.89657090919</v>
      </c>
      <c r="I98" s="257" t="s">
        <v>988</v>
      </c>
      <c r="J98" s="344"/>
      <c r="K98" s="342"/>
      <c r="L98" s="342"/>
      <c r="M98" s="343"/>
      <c r="N98" s="287"/>
      <c r="Q98" s="287"/>
    </row>
    <row r="99" spans="1:17" ht="18" x14ac:dyDescent="0.25">
      <c r="A99" s="286"/>
      <c r="B99" s="280" t="s">
        <v>482</v>
      </c>
      <c r="C99" s="257" t="str">
        <f>VLOOKUP(C$92,ListsReq!$C$3:$R$34,8,FALSE)</f>
        <v>2013/14</v>
      </c>
      <c r="D99" s="257" t="str">
        <f t="shared" si="1"/>
        <v>Financial (April to March)</v>
      </c>
      <c r="E99" s="251">
        <v>31223.218397928471</v>
      </c>
      <c r="F99" s="251">
        <v>194948.61548444521</v>
      </c>
      <c r="G99" s="251">
        <v>152449.6379055893</v>
      </c>
      <c r="H99" s="251">
        <f t="shared" si="0"/>
        <v>378621.47178796295</v>
      </c>
      <c r="I99" s="257" t="s">
        <v>988</v>
      </c>
      <c r="J99" s="344"/>
      <c r="K99" s="342"/>
      <c r="L99" s="342"/>
      <c r="M99" s="343"/>
      <c r="N99" s="287"/>
      <c r="Q99" s="287"/>
    </row>
    <row r="100" spans="1:17" ht="18" x14ac:dyDescent="0.25">
      <c r="A100" s="286"/>
      <c r="B100" s="280" t="s">
        <v>481</v>
      </c>
      <c r="C100" s="257" t="str">
        <f>VLOOKUP(C$92,ListsReq!$C$3:$R$34,9,FALSE)</f>
        <v>2014/15</v>
      </c>
      <c r="D100" s="257" t="str">
        <f t="shared" si="1"/>
        <v>Financial (April to March)</v>
      </c>
      <c r="E100" s="251">
        <v>31387.220945548914</v>
      </c>
      <c r="F100" s="251">
        <v>212585.74552883249</v>
      </c>
      <c r="G100" s="251">
        <v>159772.88517966395</v>
      </c>
      <c r="H100" s="251">
        <f t="shared" si="0"/>
        <v>403745.85165404534</v>
      </c>
      <c r="I100" s="257" t="s">
        <v>988</v>
      </c>
      <c r="J100" s="344"/>
      <c r="K100" s="342"/>
      <c r="L100" s="342"/>
      <c r="M100" s="343"/>
      <c r="N100" s="287"/>
      <c r="Q100" s="287"/>
    </row>
    <row r="101" spans="1:17" ht="18" x14ac:dyDescent="0.25">
      <c r="A101" s="286"/>
      <c r="B101" s="280" t="s">
        <v>480</v>
      </c>
      <c r="C101" s="257" t="str">
        <f>VLOOKUP(C$92,ListsReq!$C$3:$R$34,10,FALSE)</f>
        <v>2015/16</v>
      </c>
      <c r="D101" s="257" t="str">
        <f t="shared" si="1"/>
        <v>Financial (April to March)</v>
      </c>
      <c r="E101" s="251"/>
      <c r="F101" s="251"/>
      <c r="G101" s="251"/>
      <c r="H101" s="251">
        <f t="shared" si="0"/>
        <v>0</v>
      </c>
      <c r="I101" s="257" t="s">
        <v>988</v>
      </c>
      <c r="J101" s="344"/>
      <c r="K101" s="342"/>
      <c r="L101" s="342"/>
      <c r="M101" s="343"/>
      <c r="N101" s="287"/>
      <c r="Q101" s="287"/>
    </row>
    <row r="102" spans="1:17" ht="18" x14ac:dyDescent="0.25">
      <c r="A102" s="286"/>
      <c r="B102" s="280" t="s">
        <v>479</v>
      </c>
      <c r="C102" s="257" t="str">
        <f>VLOOKUP(C$92,ListsReq!$C$3:$R$34,11,FALSE)</f>
        <v>2016/17</v>
      </c>
      <c r="D102" s="257" t="str">
        <f t="shared" si="1"/>
        <v>Financial (April to March)</v>
      </c>
      <c r="E102" s="251"/>
      <c r="F102" s="251"/>
      <c r="G102" s="251"/>
      <c r="H102" s="251">
        <f t="shared" si="0"/>
        <v>0</v>
      </c>
      <c r="I102" s="257" t="s">
        <v>988</v>
      </c>
      <c r="J102" s="344"/>
      <c r="K102" s="342"/>
      <c r="L102" s="342"/>
      <c r="M102" s="343"/>
      <c r="N102" s="287"/>
      <c r="Q102" s="287"/>
    </row>
    <row r="103" spans="1:17" ht="18" x14ac:dyDescent="0.25">
      <c r="A103" s="286"/>
      <c r="B103" s="280" t="s">
        <v>478</v>
      </c>
      <c r="C103" s="257" t="str">
        <f>VLOOKUP(C$92,ListsReq!$C$3:$R$34,12,FALSE)</f>
        <v>2017/18</v>
      </c>
      <c r="D103" s="257" t="str">
        <f t="shared" si="1"/>
        <v>Financial (April to March)</v>
      </c>
      <c r="E103" s="251"/>
      <c r="F103" s="251"/>
      <c r="G103" s="251"/>
      <c r="H103" s="251">
        <f t="shared" si="0"/>
        <v>0</v>
      </c>
      <c r="I103" s="257" t="s">
        <v>988</v>
      </c>
      <c r="J103" s="344"/>
      <c r="K103" s="342"/>
      <c r="L103" s="342"/>
      <c r="M103" s="343"/>
      <c r="N103" s="287"/>
      <c r="Q103" s="287"/>
    </row>
    <row r="104" spans="1:17" ht="18" x14ac:dyDescent="0.25">
      <c r="A104" s="286"/>
      <c r="B104" s="280" t="s">
        <v>477</v>
      </c>
      <c r="C104" s="257" t="str">
        <f>VLOOKUP(C$92,ListsReq!$C$3:$R$34,13,FALSE)</f>
        <v>2018/19</v>
      </c>
      <c r="D104" s="257" t="str">
        <f t="shared" si="1"/>
        <v>Financial (April to March)</v>
      </c>
      <c r="E104" s="251"/>
      <c r="F104" s="251"/>
      <c r="G104" s="251"/>
      <c r="H104" s="251">
        <f t="shared" si="0"/>
        <v>0</v>
      </c>
      <c r="I104" s="257" t="s">
        <v>988</v>
      </c>
      <c r="J104" s="344"/>
      <c r="K104" s="342"/>
      <c r="L104" s="342"/>
      <c r="M104" s="343"/>
      <c r="N104" s="287"/>
      <c r="Q104" s="287"/>
    </row>
    <row r="105" spans="1:17" ht="18" x14ac:dyDescent="0.25">
      <c r="A105" s="286"/>
      <c r="B105" s="280" t="s">
        <v>476</v>
      </c>
      <c r="C105" s="257" t="str">
        <f>VLOOKUP(C$92,ListsReq!$C$3:$R$34,14,FALSE)</f>
        <v>2019/20</v>
      </c>
      <c r="D105" s="257" t="str">
        <f t="shared" si="1"/>
        <v>Financial (April to March)</v>
      </c>
      <c r="E105" s="251"/>
      <c r="F105" s="251"/>
      <c r="G105" s="251"/>
      <c r="H105" s="251">
        <f t="shared" si="0"/>
        <v>0</v>
      </c>
      <c r="I105" s="257" t="s">
        <v>988</v>
      </c>
      <c r="J105" s="344"/>
      <c r="K105" s="342"/>
      <c r="L105" s="342"/>
      <c r="M105" s="343"/>
      <c r="N105" s="287"/>
      <c r="Q105" s="287"/>
    </row>
    <row r="106" spans="1:17" ht="18" x14ac:dyDescent="0.25">
      <c r="A106" s="286"/>
      <c r="B106" s="280" t="s">
        <v>475</v>
      </c>
      <c r="C106" s="257" t="str">
        <f>VLOOKUP(C$92,ListsReq!$C$3:$R$34,15,FALSE)</f>
        <v>2020/21</v>
      </c>
      <c r="D106" s="257" t="str">
        <f t="shared" si="1"/>
        <v>Financial (April to March)</v>
      </c>
      <c r="E106" s="251"/>
      <c r="F106" s="251"/>
      <c r="G106" s="251"/>
      <c r="H106" s="251">
        <f t="shared" si="0"/>
        <v>0</v>
      </c>
      <c r="I106" s="257" t="s">
        <v>988</v>
      </c>
      <c r="J106" s="344"/>
      <c r="K106" s="342"/>
      <c r="L106" s="342"/>
      <c r="M106" s="343"/>
      <c r="N106" s="287"/>
      <c r="Q106" s="287"/>
    </row>
    <row r="107" spans="1:17" ht="18.75" thickBot="1" x14ac:dyDescent="0.3">
      <c r="A107" s="286"/>
      <c r="B107" s="283" t="s">
        <v>474</v>
      </c>
      <c r="C107" s="284" t="s">
        <v>959</v>
      </c>
      <c r="D107" s="284" t="str">
        <f t="shared" si="1"/>
        <v>Financial (April to March)</v>
      </c>
      <c r="E107" s="345"/>
      <c r="F107" s="345"/>
      <c r="G107" s="345"/>
      <c r="H107" s="345">
        <f t="shared" si="0"/>
        <v>0</v>
      </c>
      <c r="I107" s="284" t="s">
        <v>988</v>
      </c>
      <c r="J107" s="346"/>
      <c r="K107" s="342"/>
      <c r="L107" s="342"/>
      <c r="M107" s="343"/>
      <c r="N107" s="287"/>
      <c r="Q107" s="287"/>
    </row>
    <row r="108" spans="1:17" x14ac:dyDescent="0.25">
      <c r="A108" s="339"/>
      <c r="B108" s="347"/>
      <c r="C108" s="348"/>
      <c r="D108" s="342"/>
      <c r="E108" s="342"/>
      <c r="F108" s="342"/>
      <c r="G108" s="342"/>
      <c r="H108" s="342"/>
      <c r="I108" s="342"/>
      <c r="J108" s="342"/>
      <c r="K108" s="342"/>
      <c r="L108" s="342"/>
      <c r="M108" s="343"/>
      <c r="N108" s="287"/>
    </row>
    <row r="109" spans="1:17" x14ac:dyDescent="0.25">
      <c r="A109" s="339" t="s">
        <v>473</v>
      </c>
      <c r="B109" s="340" t="s">
        <v>472</v>
      </c>
      <c r="C109" s="341"/>
      <c r="D109" s="342"/>
      <c r="E109" s="342"/>
      <c r="F109" s="342"/>
      <c r="G109" s="342"/>
      <c r="H109" s="342"/>
      <c r="I109" s="342"/>
      <c r="J109" s="342"/>
      <c r="K109" s="342"/>
      <c r="L109" s="342"/>
      <c r="M109" s="343"/>
      <c r="N109" s="287"/>
    </row>
    <row r="110" spans="1:17" ht="58.5" customHeight="1" x14ac:dyDescent="0.25">
      <c r="A110" s="339"/>
      <c r="B110" s="494" t="s">
        <v>471</v>
      </c>
      <c r="C110" s="494"/>
      <c r="D110" s="494"/>
      <c r="E110" s="494"/>
      <c r="F110" s="342"/>
      <c r="G110" s="342"/>
      <c r="H110" s="342"/>
      <c r="I110" s="342"/>
      <c r="J110" s="342"/>
      <c r="K110" s="342"/>
      <c r="L110" s="342"/>
      <c r="M110" s="343"/>
      <c r="N110" s="287"/>
    </row>
    <row r="111" spans="1:17" ht="34.5" customHeight="1" thickBot="1" x14ac:dyDescent="0.3">
      <c r="A111" s="286"/>
      <c r="B111" s="494" t="s">
        <v>470</v>
      </c>
      <c r="C111" s="494"/>
      <c r="D111" s="494"/>
      <c r="E111" s="494"/>
      <c r="F111" s="349"/>
      <c r="G111" s="342"/>
      <c r="H111" s="342"/>
      <c r="I111" s="342"/>
      <c r="J111" s="342"/>
      <c r="K111" s="342"/>
      <c r="L111" s="342"/>
      <c r="M111" s="343"/>
      <c r="N111" s="287"/>
      <c r="O111" s="287"/>
    </row>
    <row r="112" spans="1:17" ht="21.75" customHeight="1" x14ac:dyDescent="0.25">
      <c r="A112" s="286"/>
      <c r="B112" s="139" t="s">
        <v>469</v>
      </c>
      <c r="C112" s="149" t="s">
        <v>468</v>
      </c>
      <c r="D112" s="148" t="s">
        <v>467</v>
      </c>
      <c r="E112" s="148" t="s">
        <v>9</v>
      </c>
      <c r="F112" s="148" t="s">
        <v>466</v>
      </c>
      <c r="G112" s="148" t="s">
        <v>9</v>
      </c>
      <c r="H112" s="148" t="s">
        <v>465</v>
      </c>
      <c r="I112" s="146" t="s">
        <v>8</v>
      </c>
      <c r="J112" s="342"/>
      <c r="K112" s="342"/>
      <c r="L112" s="342"/>
      <c r="M112" s="343"/>
      <c r="N112" s="287"/>
      <c r="O112" s="287"/>
    </row>
    <row r="113" spans="1:15" x14ac:dyDescent="0.25">
      <c r="A113" s="286"/>
      <c r="B113" s="280" t="s">
        <v>865</v>
      </c>
      <c r="C113" s="350" t="s">
        <v>492</v>
      </c>
      <c r="D113" s="351">
        <v>10676179</v>
      </c>
      <c r="E113" s="352" t="str">
        <f>VLOOKUP($B113,ListsReq!$AC$3:$AF$61,2,FALSE)</f>
        <v>kWh</v>
      </c>
      <c r="F113" s="353">
        <f>VLOOKUP($B113,ListsReq!$AC$3:$AF$82,3,FALSE)</f>
        <v>0.18497</v>
      </c>
      <c r="G113" s="352" t="str">
        <f>VLOOKUP($B113,ListsReq!$AC$3:$AF$61,4,FALSE)</f>
        <v>kg CO2e/kWh</v>
      </c>
      <c r="H113" s="354">
        <v>1974.7728296300002</v>
      </c>
      <c r="I113" s="318" t="s">
        <v>996</v>
      </c>
      <c r="J113" s="342"/>
      <c r="K113" s="342"/>
      <c r="L113" s="342"/>
      <c r="M113" s="343"/>
      <c r="N113" s="287"/>
      <c r="O113" s="287"/>
    </row>
    <row r="114" spans="1:15" x14ac:dyDescent="0.25">
      <c r="A114" s="286"/>
      <c r="B114" s="280" t="s">
        <v>565</v>
      </c>
      <c r="C114" s="350" t="s">
        <v>492</v>
      </c>
      <c r="D114" s="351">
        <v>542045</v>
      </c>
      <c r="E114" s="352" t="e">
        <f>VLOOKUP($B114,ListsReq!$AC$3:$AF$61,2,FALSE)</f>
        <v>#N/A</v>
      </c>
      <c r="F114" s="353" t="str">
        <f>VLOOKUP($B114,ListsReq!$AC$3:$AF$82,3,FALSE)</f>
        <v>No single factor - report total emissions</v>
      </c>
      <c r="G114" s="352" t="e">
        <f>VLOOKUP($B114,ListsReq!$AC$3:$AF$61,4,FALSE)</f>
        <v>#N/A</v>
      </c>
      <c r="H114" s="354">
        <v>1585.8988999999999</v>
      </c>
      <c r="I114" s="318" t="s">
        <v>1063</v>
      </c>
      <c r="J114" s="342"/>
      <c r="K114" s="342"/>
      <c r="L114" s="342"/>
      <c r="M114" s="343"/>
      <c r="N114" s="287"/>
      <c r="O114" s="287"/>
    </row>
    <row r="115" spans="1:15" x14ac:dyDescent="0.25">
      <c r="A115" s="286"/>
      <c r="B115" s="280" t="s">
        <v>565</v>
      </c>
      <c r="C115" s="350" t="s">
        <v>492</v>
      </c>
      <c r="D115" s="251">
        <v>221805</v>
      </c>
      <c r="E115" s="352" t="e">
        <f>VLOOKUP($B115,ListsReq!$AC$3:$AF$61,2,FALSE)</f>
        <v>#N/A</v>
      </c>
      <c r="F115" s="353" t="str">
        <f>VLOOKUP($B115,ListsReq!$AC$3:$AF$82,3,FALSE)</f>
        <v>No single factor - report total emissions</v>
      </c>
      <c r="G115" s="352" t="e">
        <f>VLOOKUP($B115,ListsReq!$AC$3:$AF$61,4,FALSE)</f>
        <v>#N/A</v>
      </c>
      <c r="H115" s="354">
        <v>562.93499999999995</v>
      </c>
      <c r="I115" s="318" t="s">
        <v>1073</v>
      </c>
      <c r="J115" s="342"/>
      <c r="K115" s="342"/>
      <c r="L115" s="342"/>
      <c r="M115" s="343"/>
      <c r="N115" s="287"/>
      <c r="O115" s="287"/>
    </row>
    <row r="116" spans="1:15" x14ac:dyDescent="0.25">
      <c r="A116" s="286"/>
      <c r="B116" s="280" t="s">
        <v>565</v>
      </c>
      <c r="C116" s="350" t="s">
        <v>492</v>
      </c>
      <c r="D116" s="251">
        <v>122765</v>
      </c>
      <c r="E116" s="352" t="e">
        <f>VLOOKUP($B116,ListsReq!$AC$3:$AF$61,2,FALSE)</f>
        <v>#N/A</v>
      </c>
      <c r="F116" s="353" t="str">
        <f>VLOOKUP($B116,ListsReq!$AC$3:$AF$82,3,FALSE)</f>
        <v>No single factor - report total emissions</v>
      </c>
      <c r="G116" s="352" t="e">
        <f>VLOOKUP($B116,ListsReq!$AC$3:$AF$61,4,FALSE)</f>
        <v>#N/A</v>
      </c>
      <c r="H116" s="354">
        <v>188.3</v>
      </c>
      <c r="I116" s="318" t="s">
        <v>997</v>
      </c>
      <c r="J116" s="342"/>
      <c r="K116" s="342"/>
      <c r="L116" s="342"/>
      <c r="M116" s="343"/>
      <c r="N116" s="287"/>
      <c r="O116" s="287"/>
    </row>
    <row r="117" spans="1:15" x14ac:dyDescent="0.25">
      <c r="A117" s="286"/>
      <c r="B117" s="280" t="s">
        <v>565</v>
      </c>
      <c r="C117" s="350" t="s">
        <v>492</v>
      </c>
      <c r="D117" s="251">
        <v>23313</v>
      </c>
      <c r="E117" s="352" t="e">
        <f>VLOOKUP($B117,ListsReq!$AC$3:$AF$61,2,FALSE)</f>
        <v>#N/A</v>
      </c>
      <c r="F117" s="353" t="str">
        <f>VLOOKUP($B117,ListsReq!$AC$3:$AF$82,3,FALSE)</f>
        <v>No single factor - report total emissions</v>
      </c>
      <c r="G117" s="352" t="e">
        <f>VLOOKUP($B117,ListsReq!$AC$3:$AF$61,4,FALSE)</f>
        <v>#N/A</v>
      </c>
      <c r="H117" s="354">
        <v>62.2</v>
      </c>
      <c r="I117" s="318" t="s">
        <v>998</v>
      </c>
      <c r="J117" s="342"/>
      <c r="K117" s="342"/>
      <c r="L117" s="342"/>
      <c r="M117" s="343"/>
      <c r="N117" s="287"/>
      <c r="O117" s="287"/>
    </row>
    <row r="118" spans="1:15" x14ac:dyDescent="0.25">
      <c r="A118" s="286"/>
      <c r="B118" s="280" t="s">
        <v>565</v>
      </c>
      <c r="C118" s="350" t="s">
        <v>492</v>
      </c>
      <c r="D118" s="251">
        <v>40900</v>
      </c>
      <c r="E118" s="352" t="e">
        <f>VLOOKUP($B118,ListsReq!$AC$3:$AF$61,2,FALSE)</f>
        <v>#N/A</v>
      </c>
      <c r="F118" s="353" t="str">
        <f>VLOOKUP($B118,ListsReq!$AC$3:$AF$82,3,FALSE)</f>
        <v>No single factor - report total emissions</v>
      </c>
      <c r="G118" s="352" t="e">
        <f>VLOOKUP($B118,ListsReq!$AC$3:$AF$61,4,FALSE)</f>
        <v>#N/A</v>
      </c>
      <c r="H118" s="354">
        <v>1.1931347999999999</v>
      </c>
      <c r="I118" s="318" t="s">
        <v>999</v>
      </c>
      <c r="J118" s="342"/>
      <c r="K118" s="342"/>
      <c r="L118" s="342"/>
      <c r="M118" s="343"/>
      <c r="N118" s="287"/>
      <c r="O118" s="287"/>
    </row>
    <row r="119" spans="1:15" x14ac:dyDescent="0.25">
      <c r="A119" s="286"/>
      <c r="B119" s="280" t="s">
        <v>568</v>
      </c>
      <c r="C119" s="350" t="s">
        <v>492</v>
      </c>
      <c r="D119" s="251">
        <v>15280</v>
      </c>
      <c r="E119" s="352" t="str">
        <f>VLOOKUP($B119,ListsReq!$AC$3:$AF$61,2,FALSE)</f>
        <v>No single unit - report total emissions</v>
      </c>
      <c r="F119" s="353" t="str">
        <f>VLOOKUP($B119,ListsReq!$AC$3:$AF$82,3,FALSE)</f>
        <v>No single factor - report total emissions</v>
      </c>
      <c r="G119" s="352">
        <f>VLOOKUP($B119,ListsReq!$AC$3:$AF$61,4,FALSE)</f>
        <v>0</v>
      </c>
      <c r="H119" s="354">
        <v>4.42</v>
      </c>
      <c r="I119" s="318" t="s">
        <v>1000</v>
      </c>
      <c r="J119" s="342"/>
      <c r="K119" s="342"/>
      <c r="L119" s="342"/>
      <c r="M119" s="343"/>
      <c r="N119" s="287"/>
      <c r="O119" s="287"/>
    </row>
    <row r="120" spans="1:15" x14ac:dyDescent="0.25">
      <c r="A120" s="286"/>
      <c r="B120" s="280" t="s">
        <v>568</v>
      </c>
      <c r="C120" s="350" t="s">
        <v>492</v>
      </c>
      <c r="D120" s="251">
        <v>1558296</v>
      </c>
      <c r="E120" s="352" t="str">
        <f>VLOOKUP($B120,ListsReq!$AC$3:$AF$61,2,FALSE)</f>
        <v>No single unit - report total emissions</v>
      </c>
      <c r="F120" s="353" t="str">
        <f>VLOOKUP($B120,ListsReq!$AC$3:$AF$82,3,FALSE)</f>
        <v>No single factor - report total emissions</v>
      </c>
      <c r="G120" s="352">
        <f>VLOOKUP($B120,ListsReq!$AC$3:$AF$61,4,FALSE)</f>
        <v>0</v>
      </c>
      <c r="H120" s="354">
        <v>393.41</v>
      </c>
      <c r="I120" s="318" t="s">
        <v>1001</v>
      </c>
      <c r="J120" s="342"/>
      <c r="K120" s="342"/>
      <c r="L120" s="342"/>
      <c r="M120" s="343"/>
      <c r="N120" s="287"/>
      <c r="O120" s="287"/>
    </row>
    <row r="121" spans="1:15" x14ac:dyDescent="0.25">
      <c r="A121" s="286"/>
      <c r="B121" s="280" t="s">
        <v>565</v>
      </c>
      <c r="C121" s="350" t="s">
        <v>492</v>
      </c>
      <c r="D121" s="251"/>
      <c r="E121" s="352" t="e">
        <f>VLOOKUP($B121,ListsReq!$AC$3:$AF$61,2,FALSE)</f>
        <v>#N/A</v>
      </c>
      <c r="F121" s="353" t="str">
        <f>VLOOKUP($B121,ListsReq!$AC$3:$AF$82,3,FALSE)</f>
        <v>No single factor - report total emissions</v>
      </c>
      <c r="G121" s="352" t="e">
        <f>VLOOKUP($B121,ListsReq!$AC$3:$AF$61,4,FALSE)</f>
        <v>#N/A</v>
      </c>
      <c r="H121" s="354">
        <v>12.897393528261526</v>
      </c>
      <c r="I121" s="318" t="s">
        <v>1002</v>
      </c>
      <c r="J121" s="342"/>
      <c r="K121" s="342"/>
      <c r="L121" s="342"/>
      <c r="M121" s="343"/>
      <c r="N121" s="287"/>
      <c r="O121" s="287"/>
    </row>
    <row r="122" spans="1:15" x14ac:dyDescent="0.25">
      <c r="A122" s="286"/>
      <c r="B122" s="280" t="s">
        <v>565</v>
      </c>
      <c r="C122" s="350" t="s">
        <v>492</v>
      </c>
      <c r="D122" s="251"/>
      <c r="E122" s="352" t="e">
        <f>VLOOKUP($B122,ListsReq!$AC$3:$AF$61,2,FALSE)</f>
        <v>#N/A</v>
      </c>
      <c r="F122" s="353" t="str">
        <f>VLOOKUP($B122,ListsReq!$AC$3:$AF$82,3,FALSE)</f>
        <v>No single factor - report total emissions</v>
      </c>
      <c r="G122" s="352" t="e">
        <f>VLOOKUP($B122,ListsReq!$AC$3:$AF$61,4,FALSE)</f>
        <v>#N/A</v>
      </c>
      <c r="H122" s="354">
        <v>174.8</v>
      </c>
      <c r="I122" s="318" t="s">
        <v>1003</v>
      </c>
      <c r="J122" s="342"/>
      <c r="K122" s="342"/>
      <c r="L122" s="342"/>
      <c r="M122" s="343"/>
      <c r="N122" s="287"/>
      <c r="O122" s="287"/>
    </row>
    <row r="123" spans="1:15" x14ac:dyDescent="0.25">
      <c r="A123" s="286"/>
      <c r="B123" s="280" t="s">
        <v>565</v>
      </c>
      <c r="C123" s="350" t="s">
        <v>492</v>
      </c>
      <c r="D123" s="251"/>
      <c r="E123" s="352" t="e">
        <f>VLOOKUP($B123,ListsReq!$AC$3:$AF$61,2,FALSE)</f>
        <v>#N/A</v>
      </c>
      <c r="F123" s="353" t="str">
        <f>VLOOKUP($B123,ListsReq!$AC$3:$AF$82,3,FALSE)</f>
        <v>No single factor - report total emissions</v>
      </c>
      <c r="G123" s="352" t="e">
        <f>VLOOKUP($B123,ListsReq!$AC$3:$AF$61,4,FALSE)</f>
        <v>#N/A</v>
      </c>
      <c r="H123" s="354">
        <v>343.88277128641226</v>
      </c>
      <c r="I123" s="318" t="s">
        <v>1004</v>
      </c>
      <c r="J123" s="342"/>
      <c r="K123" s="342"/>
      <c r="L123" s="342"/>
      <c r="M123" s="343"/>
      <c r="N123" s="287"/>
      <c r="O123" s="287"/>
    </row>
    <row r="124" spans="1:15" x14ac:dyDescent="0.25">
      <c r="A124" s="286"/>
      <c r="B124" s="280" t="s">
        <v>565</v>
      </c>
      <c r="C124" s="350" t="s">
        <v>492</v>
      </c>
      <c r="D124" s="251"/>
      <c r="E124" s="352" t="e">
        <f>VLOOKUP($B124,ListsReq!$AC$3:$AF$61,2,FALSE)</f>
        <v>#N/A</v>
      </c>
      <c r="F124" s="353" t="str">
        <f>VLOOKUP($B124,ListsReq!$AC$3:$AF$82,3,FALSE)</f>
        <v>No single factor - report total emissions</v>
      </c>
      <c r="G124" s="352" t="e">
        <f>VLOOKUP($B124,ListsReq!$AC$3:$AF$61,4,FALSE)</f>
        <v>#N/A</v>
      </c>
      <c r="H124" s="354">
        <v>81.649039999999999</v>
      </c>
      <c r="I124" s="318" t="s">
        <v>1005</v>
      </c>
      <c r="J124" s="342"/>
      <c r="K124" s="342"/>
      <c r="L124" s="342"/>
      <c r="M124" s="343"/>
      <c r="N124" s="287"/>
      <c r="O124" s="287"/>
    </row>
    <row r="125" spans="1:15" x14ac:dyDescent="0.25">
      <c r="A125" s="286"/>
      <c r="B125" s="280" t="s">
        <v>565</v>
      </c>
      <c r="C125" s="350" t="s">
        <v>492</v>
      </c>
      <c r="D125" s="251"/>
      <c r="E125" s="352" t="e">
        <f>VLOOKUP($B125,ListsReq!$AC$3:$AF$61,2,FALSE)</f>
        <v>#N/A</v>
      </c>
      <c r="F125" s="353" t="str">
        <f>VLOOKUP($B125,ListsReq!$AC$3:$AF$82,3,FALSE)</f>
        <v>No single factor - report total emissions</v>
      </c>
      <c r="G125" s="352" t="e">
        <f>VLOOKUP($B125,ListsReq!$AC$3:$AF$61,4,FALSE)</f>
        <v>#N/A</v>
      </c>
      <c r="H125" s="354">
        <v>11385.1</v>
      </c>
      <c r="I125" s="318" t="s">
        <v>1006</v>
      </c>
      <c r="J125" s="342"/>
      <c r="K125" s="342"/>
      <c r="L125" s="342"/>
      <c r="M125" s="343"/>
      <c r="N125" s="287"/>
      <c r="O125" s="287"/>
    </row>
    <row r="126" spans="1:15" x14ac:dyDescent="0.25">
      <c r="A126" s="286"/>
      <c r="B126" s="280" t="s">
        <v>565</v>
      </c>
      <c r="C126" s="350" t="s">
        <v>492</v>
      </c>
      <c r="D126" s="251"/>
      <c r="E126" s="352" t="e">
        <f>VLOOKUP($B126,ListsReq!$AC$3:$AF$61,2,FALSE)</f>
        <v>#N/A</v>
      </c>
      <c r="F126" s="353" t="str">
        <f>VLOOKUP($B126,ListsReq!$AC$3:$AF$82,3,FALSE)</f>
        <v>No single factor - report total emissions</v>
      </c>
      <c r="G126" s="352" t="e">
        <f>VLOOKUP($B126,ListsReq!$AC$3:$AF$61,4,FALSE)</f>
        <v>#N/A</v>
      </c>
      <c r="H126" s="354">
        <v>1212.3599999999999</v>
      </c>
      <c r="I126" s="318" t="s">
        <v>1007</v>
      </c>
      <c r="J126" s="342"/>
      <c r="K126" s="342"/>
      <c r="L126" s="342"/>
      <c r="M126" s="343"/>
      <c r="N126" s="287"/>
      <c r="O126" s="287"/>
    </row>
    <row r="127" spans="1:15" x14ac:dyDescent="0.25">
      <c r="A127" s="286"/>
      <c r="B127" s="280" t="s">
        <v>565</v>
      </c>
      <c r="C127" s="350" t="s">
        <v>492</v>
      </c>
      <c r="D127" s="251"/>
      <c r="E127" s="352" t="e">
        <f>VLOOKUP($B127,ListsReq!$AC$3:$AF$61,2,FALSE)</f>
        <v>#N/A</v>
      </c>
      <c r="F127" s="353" t="str">
        <f>VLOOKUP($B127,ListsReq!$AC$3:$AF$82,3,FALSE)</f>
        <v>No single factor - report total emissions</v>
      </c>
      <c r="G127" s="352" t="e">
        <f>VLOOKUP($B127,ListsReq!$AC$3:$AF$61,4,FALSE)</f>
        <v>#N/A</v>
      </c>
      <c r="H127" s="354">
        <v>598.4</v>
      </c>
      <c r="I127" s="318" t="s">
        <v>1008</v>
      </c>
      <c r="J127" s="342"/>
      <c r="K127" s="342"/>
      <c r="L127" s="342"/>
      <c r="M127" s="343"/>
      <c r="N127" s="287"/>
      <c r="O127" s="287"/>
    </row>
    <row r="128" spans="1:15" x14ac:dyDescent="0.25">
      <c r="A128" s="286"/>
      <c r="B128" s="280" t="s">
        <v>727</v>
      </c>
      <c r="C128" s="350" t="s">
        <v>492</v>
      </c>
      <c r="D128" s="251">
        <v>4920435</v>
      </c>
      <c r="E128" s="352" t="str">
        <f>VLOOKUP($B128,ListsReq!$AC$3:$AF$61,2,FALSE)</f>
        <v>litres</v>
      </c>
      <c r="F128" s="353">
        <f>VLOOKUP($B128,ListsReq!$AC$3:$AF$82,3,FALSE)</f>
        <v>2.6023999999999998</v>
      </c>
      <c r="G128" s="352" t="str">
        <f>VLOOKUP($B128,ListsReq!$AC$3:$AF$61,4,FALSE)</f>
        <v>kg CO2e/litre</v>
      </c>
      <c r="H128" s="354">
        <v>12804.940043999999</v>
      </c>
      <c r="I128" s="318" t="s">
        <v>1009</v>
      </c>
      <c r="J128" s="342"/>
      <c r="K128" s="342"/>
      <c r="L128" s="342"/>
      <c r="M128" s="343"/>
      <c r="N128" s="287"/>
      <c r="O128" s="287"/>
    </row>
    <row r="129" spans="1:15" x14ac:dyDescent="0.25">
      <c r="A129" s="286"/>
      <c r="B129" s="280" t="s">
        <v>564</v>
      </c>
      <c r="C129" s="350" t="s">
        <v>491</v>
      </c>
      <c r="D129" s="251"/>
      <c r="E129" s="352" t="e">
        <f>VLOOKUP($B129,ListsReq!$AC$3:$AF$61,2,FALSE)</f>
        <v>#N/A</v>
      </c>
      <c r="F129" s="353" t="str">
        <f>VLOOKUP($B129,ListsReq!$AC$3:$AF$82,3,FALSE)</f>
        <v>No single factor - report total emissions</v>
      </c>
      <c r="G129" s="352" t="e">
        <f>VLOOKUP($B129,ListsReq!$AC$3:$AF$61,4,FALSE)</f>
        <v>#N/A</v>
      </c>
      <c r="H129" s="355">
        <v>-6082.6783066500029</v>
      </c>
      <c r="I129" s="318" t="s">
        <v>1010</v>
      </c>
      <c r="J129" s="342"/>
      <c r="K129" s="342"/>
      <c r="L129" s="342"/>
      <c r="M129" s="343"/>
      <c r="N129" s="287"/>
      <c r="O129" s="287"/>
    </row>
    <row r="130" spans="1:15" x14ac:dyDescent="0.25">
      <c r="A130" s="286"/>
      <c r="B130" s="280" t="s">
        <v>914</v>
      </c>
      <c r="C130" s="350" t="s">
        <v>491</v>
      </c>
      <c r="D130" s="251">
        <v>442424732</v>
      </c>
      <c r="E130" s="352" t="str">
        <f>VLOOKUP($B130,ListsReq!$AC$3:$AF$61,2,FALSE)</f>
        <v>kWh</v>
      </c>
      <c r="F130" s="353">
        <f>VLOOKUP($B130,ListsReq!$AC$3:$AF$82,3,FALSE)</f>
        <v>0.49425999999999998</v>
      </c>
      <c r="G130" s="352" t="str">
        <f>VLOOKUP($B130,ListsReq!$AC$3:$AF$61,4,FALSE)</f>
        <v>kg CO2e/kWh</v>
      </c>
      <c r="H130" s="354">
        <v>218672.84803831996</v>
      </c>
      <c r="I130" s="318" t="s">
        <v>1011</v>
      </c>
      <c r="J130" s="342"/>
      <c r="K130" s="342"/>
      <c r="L130" s="342"/>
      <c r="M130" s="343"/>
      <c r="N130" s="287"/>
      <c r="O130" s="287"/>
    </row>
    <row r="131" spans="1:15" x14ac:dyDescent="0.25">
      <c r="A131" s="286"/>
      <c r="B131" s="280" t="s">
        <v>563</v>
      </c>
      <c r="C131" s="350" t="s">
        <v>490</v>
      </c>
      <c r="D131" s="251">
        <v>11.5</v>
      </c>
      <c r="E131" s="352" t="e">
        <f>VLOOKUP($B131,ListsReq!$AC$3:$AF$61,2,FALSE)</f>
        <v>#N/A</v>
      </c>
      <c r="F131" s="353" t="str">
        <f>VLOOKUP($B131,ListsReq!$AC$3:$AF$82,3,FALSE)</f>
        <v>No single factor - report total emissions</v>
      </c>
      <c r="G131" s="352" t="e">
        <f>VLOOKUP($B131,ListsReq!$AC$3:$AF$61,4,FALSE)</f>
        <v>#N/A</v>
      </c>
      <c r="H131" s="354">
        <v>15</v>
      </c>
      <c r="I131" s="318" t="s">
        <v>1012</v>
      </c>
      <c r="J131" s="342"/>
      <c r="K131" s="342"/>
      <c r="L131" s="342"/>
      <c r="M131" s="343"/>
      <c r="N131" s="287"/>
      <c r="O131" s="287"/>
    </row>
    <row r="132" spans="1:15" x14ac:dyDescent="0.25">
      <c r="A132" s="286"/>
      <c r="B132" s="280" t="s">
        <v>890</v>
      </c>
      <c r="C132" s="350" t="s">
        <v>490</v>
      </c>
      <c r="D132" s="251">
        <v>442424732</v>
      </c>
      <c r="E132" s="352" t="str">
        <f>VLOOKUP($B132,ListsReq!$AC$3:$AF$61,2,FALSE)</f>
        <v>kWh</v>
      </c>
      <c r="F132" s="353">
        <f>VLOOKUP($B132,ListsReq!$AC$3:$AF$82,3,FALSE)</f>
        <v>4.3220000000000001E-2</v>
      </c>
      <c r="G132" s="352" t="str">
        <f>VLOOKUP($B132,ListsReq!$AC$3:$AF$61,4,FALSE)</f>
        <v>kg CO2e/kWh</v>
      </c>
      <c r="H132" s="354">
        <v>19121.596917040002</v>
      </c>
      <c r="I132" s="318" t="s">
        <v>1013</v>
      </c>
      <c r="J132" s="342"/>
      <c r="K132" s="342"/>
      <c r="L132" s="342"/>
      <c r="M132" s="343"/>
      <c r="N132" s="287"/>
      <c r="O132" s="287"/>
    </row>
    <row r="133" spans="1:15" x14ac:dyDescent="0.25">
      <c r="A133" s="286"/>
      <c r="B133" s="280" t="s">
        <v>914</v>
      </c>
      <c r="C133" s="350" t="s">
        <v>490</v>
      </c>
      <c r="D133" s="251">
        <v>129906979.59999999</v>
      </c>
      <c r="E133" s="352" t="str">
        <f>VLOOKUP($B133,ListsReq!$AC$3:$AF$61,2,FALSE)</f>
        <v>kWh</v>
      </c>
      <c r="F133" s="353">
        <f>VLOOKUP($B133,ListsReq!$AC$3:$AF$82,3,FALSE)</f>
        <v>0.49425999999999998</v>
      </c>
      <c r="G133" s="352" t="str">
        <f>VLOOKUP($B133,ListsReq!$AC$3:$AF$61,4,FALSE)</f>
        <v>kg CO2e/kWh</v>
      </c>
      <c r="H133" s="354">
        <v>64207.823737095998</v>
      </c>
      <c r="I133" s="318" t="s">
        <v>1014</v>
      </c>
      <c r="J133" s="342"/>
      <c r="K133" s="342"/>
      <c r="L133" s="342"/>
      <c r="M133" s="343"/>
      <c r="N133" s="287"/>
      <c r="O133" s="287"/>
    </row>
    <row r="134" spans="1:15" x14ac:dyDescent="0.25">
      <c r="A134" s="286"/>
      <c r="B134" s="280" t="s">
        <v>890</v>
      </c>
      <c r="C134" s="350" t="s">
        <v>490</v>
      </c>
      <c r="D134" s="251">
        <v>129906979.59999999</v>
      </c>
      <c r="E134" s="352" t="str">
        <f>VLOOKUP($B134,ListsReq!$AC$3:$AF$61,2,FALSE)</f>
        <v>kWh</v>
      </c>
      <c r="F134" s="353">
        <f>VLOOKUP($B134,ListsReq!$AC$3:$AF$82,3,FALSE)</f>
        <v>4.3220000000000001E-2</v>
      </c>
      <c r="G134" s="352" t="str">
        <f>VLOOKUP($B134,ListsReq!$AC$3:$AF$61,4,FALSE)</f>
        <v>kg CO2e/kWh</v>
      </c>
      <c r="H134" s="354">
        <v>5614.579658312</v>
      </c>
      <c r="I134" s="318" t="s">
        <v>1015</v>
      </c>
      <c r="J134" s="342"/>
      <c r="K134" s="342"/>
      <c r="L134" s="342"/>
      <c r="M134" s="343"/>
      <c r="N134" s="287"/>
      <c r="O134" s="287"/>
    </row>
    <row r="135" spans="1:15" x14ac:dyDescent="0.25">
      <c r="A135" s="286"/>
      <c r="B135" s="280" t="s">
        <v>865</v>
      </c>
      <c r="C135" s="350" t="s">
        <v>490</v>
      </c>
      <c r="D135" s="251">
        <v>181172689</v>
      </c>
      <c r="E135" s="352" t="str">
        <f>VLOOKUP($B135,ListsReq!$AC$3:$AF$61,2,FALSE)</f>
        <v>kWh</v>
      </c>
      <c r="F135" s="353">
        <f>VLOOKUP($B135,ListsReq!$AC$3:$AF$82,3,FALSE)</f>
        <v>0.18497</v>
      </c>
      <c r="G135" s="352" t="str">
        <f>VLOOKUP($B135,ListsReq!$AC$3:$AF$61,4,FALSE)</f>
        <v>kg CO2e/kWh</v>
      </c>
      <c r="H135" s="354">
        <v>33511.512284329998</v>
      </c>
      <c r="I135" s="318" t="s">
        <v>1016</v>
      </c>
      <c r="J135" s="342"/>
      <c r="K135" s="342"/>
      <c r="L135" s="342"/>
      <c r="M135" s="343"/>
      <c r="N135" s="287"/>
      <c r="O135" s="287"/>
    </row>
    <row r="136" spans="1:15" x14ac:dyDescent="0.25">
      <c r="A136" s="286"/>
      <c r="B136" s="280" t="s">
        <v>563</v>
      </c>
      <c r="C136" s="350" t="s">
        <v>490</v>
      </c>
      <c r="D136" s="251">
        <v>576535</v>
      </c>
      <c r="E136" s="352" t="e">
        <f>VLOOKUP($B136,ListsReq!$AC$3:$AF$61,2,FALSE)</f>
        <v>#N/A</v>
      </c>
      <c r="F136" s="353" t="str">
        <f>VLOOKUP($B136,ListsReq!$AC$3:$AF$82,3,FALSE)</f>
        <v>No single factor - report total emissions</v>
      </c>
      <c r="G136" s="352" t="e">
        <f>VLOOKUP($B136,ListsReq!$AC$3:$AF$61,4,FALSE)</f>
        <v>#N/A</v>
      </c>
      <c r="H136" s="354">
        <v>1686.809</v>
      </c>
      <c r="I136" s="318" t="s">
        <v>1074</v>
      </c>
      <c r="J136" s="342"/>
      <c r="K136" s="342"/>
      <c r="L136" s="342"/>
      <c r="M136" s="343"/>
      <c r="N136" s="287"/>
      <c r="O136" s="287"/>
    </row>
    <row r="137" spans="1:15" x14ac:dyDescent="0.25">
      <c r="A137" s="286"/>
      <c r="B137" s="280" t="s">
        <v>669</v>
      </c>
      <c r="C137" s="350" t="s">
        <v>490</v>
      </c>
      <c r="D137" s="251">
        <v>558</v>
      </c>
      <c r="E137" s="352" t="str">
        <f>VLOOKUP($B137,ListsReq!$AC$3:$AF$61,2,FALSE)</f>
        <v>litres</v>
      </c>
      <c r="F137" s="353">
        <f>VLOOKUP($B137,ListsReq!$AC$3:$AF$82,3,FALSE)</f>
        <v>1.5022500000000001</v>
      </c>
      <c r="G137" s="352" t="str">
        <f>VLOOKUP($B137,ListsReq!$AC$3:$AF$61,4,FALSE)</f>
        <v>kg CO2e/litre</v>
      </c>
      <c r="H137" s="354">
        <v>0.83825550000000004</v>
      </c>
      <c r="I137" s="318" t="s">
        <v>1017</v>
      </c>
      <c r="J137" s="342"/>
      <c r="K137" s="342"/>
      <c r="L137" s="342"/>
      <c r="M137" s="343"/>
      <c r="N137" s="287"/>
      <c r="O137" s="287"/>
    </row>
    <row r="138" spans="1:15" x14ac:dyDescent="0.25">
      <c r="A138" s="286"/>
      <c r="B138" s="280" t="s">
        <v>563</v>
      </c>
      <c r="C138" s="350" t="s">
        <v>490</v>
      </c>
      <c r="D138" s="251">
        <v>80000</v>
      </c>
      <c r="E138" s="352" t="e">
        <f>VLOOKUP($B138,ListsReq!$AC$3:$AF$61,2,FALSE)</f>
        <v>#N/A</v>
      </c>
      <c r="F138" s="353" t="str">
        <f>VLOOKUP($B138,ListsReq!$AC$3:$AF$82,3,FALSE)</f>
        <v>No single factor - report total emissions</v>
      </c>
      <c r="G138" s="352" t="e">
        <f>VLOOKUP($B138,ListsReq!$AC$3:$AF$61,4,FALSE)</f>
        <v>#N/A</v>
      </c>
      <c r="H138" s="354">
        <v>213.5</v>
      </c>
      <c r="I138" s="318" t="s">
        <v>1018</v>
      </c>
      <c r="J138" s="342"/>
      <c r="K138" s="342"/>
      <c r="L138" s="342"/>
      <c r="M138" s="343"/>
      <c r="N138" s="287"/>
      <c r="O138" s="287"/>
    </row>
    <row r="139" spans="1:15" x14ac:dyDescent="0.25">
      <c r="A139" s="286"/>
      <c r="B139" s="280" t="s">
        <v>591</v>
      </c>
      <c r="C139" s="350" t="s">
        <v>490</v>
      </c>
      <c r="D139" s="251">
        <v>1418390</v>
      </c>
      <c r="E139" s="352" t="str">
        <f>VLOOKUP($B139,ListsReq!$AC$3:$AF$61,2,FALSE)</f>
        <v>passenger km</v>
      </c>
      <c r="F139" s="353" t="str">
        <f>VLOOKUP($B139,ListsReq!$AC$3:$AF$82,3,FALSE)</f>
        <v>No single factor - report total emissions</v>
      </c>
      <c r="G139" s="352">
        <f>VLOOKUP($B139,ListsReq!$AC$3:$AF$61,4,FALSE)</f>
        <v>0</v>
      </c>
      <c r="H139" s="354">
        <v>386.8</v>
      </c>
      <c r="I139" s="318" t="s">
        <v>1019</v>
      </c>
      <c r="J139" s="342"/>
      <c r="K139" s="342"/>
      <c r="L139" s="342"/>
      <c r="M139" s="343"/>
      <c r="N139" s="287"/>
      <c r="O139" s="287"/>
    </row>
    <row r="140" spans="1:15" x14ac:dyDescent="0.25">
      <c r="A140" s="286"/>
      <c r="B140" s="280" t="s">
        <v>567</v>
      </c>
      <c r="C140" s="350" t="s">
        <v>490</v>
      </c>
      <c r="D140" s="251">
        <v>742305</v>
      </c>
      <c r="E140" s="352" t="str">
        <f>VLOOKUP($B140,ListsReq!$AC$3:$AF$61,2,FALSE)</f>
        <v>No single unit - report total emissions</v>
      </c>
      <c r="F140" s="353" t="str">
        <f>VLOOKUP($B140,ListsReq!$AC$3:$AF$82,3,FALSE)</f>
        <v>No single factor - report total emissions</v>
      </c>
      <c r="G140" s="352" t="str">
        <f>VLOOKUP($B140,ListsReq!$AC$3:$AF$61,4,FALSE)</f>
        <v>kg CO2e/kWh</v>
      </c>
      <c r="H140" s="354">
        <v>45.18</v>
      </c>
      <c r="I140" s="318" t="s">
        <v>1020</v>
      </c>
      <c r="J140" s="342"/>
      <c r="K140" s="342"/>
      <c r="L140" s="342"/>
      <c r="M140" s="343"/>
      <c r="N140" s="287"/>
      <c r="O140" s="287"/>
    </row>
    <row r="141" spans="1:15" x14ac:dyDescent="0.25">
      <c r="A141" s="286"/>
      <c r="B141" s="280" t="s">
        <v>567</v>
      </c>
      <c r="C141" s="350" t="s">
        <v>490</v>
      </c>
      <c r="D141" s="251">
        <v>20273</v>
      </c>
      <c r="E141" s="352" t="str">
        <f>VLOOKUP($B141,ListsReq!$AC$3:$AF$61,2,FALSE)</f>
        <v>No single unit - report total emissions</v>
      </c>
      <c r="F141" s="353" t="str">
        <f>VLOOKUP($B141,ListsReq!$AC$3:$AF$82,3,FALSE)</f>
        <v>No single factor - report total emissions</v>
      </c>
      <c r="G141" s="352" t="str">
        <f>VLOOKUP($B141,ListsReq!$AC$3:$AF$61,4,FALSE)</f>
        <v>kg CO2e/kWh</v>
      </c>
      <c r="H141" s="354">
        <v>0.96</v>
      </c>
      <c r="I141" s="318" t="s">
        <v>1021</v>
      </c>
      <c r="J141" s="342"/>
      <c r="K141" s="342"/>
      <c r="L141" s="342"/>
      <c r="M141" s="343"/>
      <c r="N141" s="287"/>
      <c r="O141" s="287"/>
    </row>
    <row r="142" spans="1:15" x14ac:dyDescent="0.25">
      <c r="A142" s="286"/>
      <c r="B142" s="280" t="s">
        <v>568</v>
      </c>
      <c r="C142" s="350" t="s">
        <v>490</v>
      </c>
      <c r="D142" s="251">
        <v>1393834</v>
      </c>
      <c r="E142" s="352" t="str">
        <f>VLOOKUP($B142,ListsReq!$AC$3:$AF$61,2,FALSE)</f>
        <v>No single unit - report total emissions</v>
      </c>
      <c r="F142" s="353" t="str">
        <f>VLOOKUP($B142,ListsReq!$AC$3:$AF$82,3,FALSE)</f>
        <v>No single factor - report total emissions</v>
      </c>
      <c r="G142" s="352">
        <f>VLOOKUP($B142,ListsReq!$AC$3:$AF$61,4,FALSE)</f>
        <v>0</v>
      </c>
      <c r="H142" s="354">
        <v>436.93</v>
      </c>
      <c r="I142" s="318" t="s">
        <v>1075</v>
      </c>
      <c r="J142" s="342"/>
      <c r="K142" s="342"/>
      <c r="L142" s="342"/>
      <c r="M142" s="343"/>
      <c r="N142" s="287"/>
      <c r="O142" s="287"/>
    </row>
    <row r="143" spans="1:15" x14ac:dyDescent="0.25">
      <c r="A143" s="286"/>
      <c r="B143" s="280" t="s">
        <v>568</v>
      </c>
      <c r="C143" s="350" t="s">
        <v>490</v>
      </c>
      <c r="D143" s="251">
        <v>2007778</v>
      </c>
      <c r="E143" s="352" t="str">
        <f>VLOOKUP($B143,ListsReq!$AC$3:$AF$61,2,FALSE)</f>
        <v>No single unit - report total emissions</v>
      </c>
      <c r="F143" s="353" t="str">
        <f>VLOOKUP($B143,ListsReq!$AC$3:$AF$82,3,FALSE)</f>
        <v>No single factor - report total emissions</v>
      </c>
      <c r="G143" s="352">
        <f>VLOOKUP($B143,ListsReq!$AC$3:$AF$61,4,FALSE)</f>
        <v>0</v>
      </c>
      <c r="H143" s="354">
        <v>572.05999999999995</v>
      </c>
      <c r="I143" s="318" t="s">
        <v>1022</v>
      </c>
      <c r="J143" s="342"/>
      <c r="K143" s="342"/>
      <c r="L143" s="342"/>
      <c r="M143" s="343"/>
      <c r="N143" s="287"/>
      <c r="O143" s="287"/>
    </row>
    <row r="144" spans="1:15" x14ac:dyDescent="0.25">
      <c r="A144" s="286"/>
      <c r="B144" s="280" t="s">
        <v>568</v>
      </c>
      <c r="C144" s="350" t="s">
        <v>490</v>
      </c>
      <c r="D144" s="251">
        <v>17038</v>
      </c>
      <c r="E144" s="352" t="str">
        <f>VLOOKUP($B144,ListsReq!$AC$3:$AF$61,2,FALSE)</f>
        <v>No single unit - report total emissions</v>
      </c>
      <c r="F144" s="353" t="str">
        <f>VLOOKUP($B144,ListsReq!$AC$3:$AF$82,3,FALSE)</f>
        <v>No single factor - report total emissions</v>
      </c>
      <c r="G144" s="352">
        <f>VLOOKUP($B144,ListsReq!$AC$3:$AF$61,4,FALSE)</f>
        <v>0</v>
      </c>
      <c r="H144" s="354">
        <v>5.09</v>
      </c>
      <c r="I144" s="318" t="s">
        <v>1023</v>
      </c>
      <c r="J144" s="342"/>
      <c r="K144" s="342"/>
      <c r="L144" s="342"/>
      <c r="M144" s="343"/>
      <c r="N144" s="287"/>
      <c r="O144" s="287"/>
    </row>
    <row r="145" spans="1:15" x14ac:dyDescent="0.25">
      <c r="A145" s="286"/>
      <c r="B145" s="280" t="s">
        <v>563</v>
      </c>
      <c r="C145" s="350" t="s">
        <v>490</v>
      </c>
      <c r="D145" s="251">
        <v>3258</v>
      </c>
      <c r="E145" s="352" t="e">
        <f>VLOOKUP($B145,ListsReq!$AC$3:$AF$61,2,FALSE)</f>
        <v>#N/A</v>
      </c>
      <c r="F145" s="353" t="str">
        <f>VLOOKUP($B145,ListsReq!$AC$3:$AF$82,3,FALSE)</f>
        <v>No single factor - report total emissions</v>
      </c>
      <c r="G145" s="352" t="e">
        <f>VLOOKUP($B145,ListsReq!$AC$3:$AF$61,4,FALSE)</f>
        <v>#N/A</v>
      </c>
      <c r="H145" s="354">
        <v>2.9540000000000002</v>
      </c>
      <c r="I145" s="318" t="s">
        <v>1024</v>
      </c>
      <c r="J145" s="342"/>
      <c r="K145" s="342"/>
      <c r="L145" s="342"/>
      <c r="M145" s="343"/>
      <c r="N145" s="287"/>
      <c r="O145" s="287"/>
    </row>
    <row r="146" spans="1:15" x14ac:dyDescent="0.25">
      <c r="A146" s="286"/>
      <c r="B146" s="280" t="s">
        <v>563</v>
      </c>
      <c r="C146" s="350" t="s">
        <v>490</v>
      </c>
      <c r="D146" s="251"/>
      <c r="E146" s="352" t="e">
        <f>VLOOKUP($B146,ListsReq!$AC$3:$AF$61,2,FALSE)</f>
        <v>#N/A</v>
      </c>
      <c r="F146" s="353" t="str">
        <f>VLOOKUP($B146,ListsReq!$AC$3:$AF$82,3,FALSE)</f>
        <v>No single factor - report total emissions</v>
      </c>
      <c r="G146" s="352" t="e">
        <f>VLOOKUP($B146,ListsReq!$AC$3:$AF$61,4,FALSE)</f>
        <v>#N/A</v>
      </c>
      <c r="H146" s="354">
        <v>472.34798864234767</v>
      </c>
      <c r="I146" s="318" t="s">
        <v>1025</v>
      </c>
      <c r="J146" s="342"/>
      <c r="K146" s="342"/>
      <c r="L146" s="342"/>
      <c r="M146" s="343"/>
      <c r="N146" s="287"/>
      <c r="O146" s="287"/>
    </row>
    <row r="147" spans="1:15" x14ac:dyDescent="0.25">
      <c r="A147" s="286"/>
      <c r="B147" s="280" t="s">
        <v>563</v>
      </c>
      <c r="C147" s="350" t="s">
        <v>490</v>
      </c>
      <c r="D147" s="251"/>
      <c r="E147" s="352" t="e">
        <f>VLOOKUP($B147,ListsReq!$AC$3:$AF$61,2,FALSE)</f>
        <v>#N/A</v>
      </c>
      <c r="F147" s="353" t="str">
        <f>VLOOKUP($B147,ListsReq!$AC$3:$AF$82,3,FALSE)</f>
        <v>No single factor - report total emissions</v>
      </c>
      <c r="G147" s="352" t="e">
        <f>VLOOKUP($B147,ListsReq!$AC$3:$AF$61,4,FALSE)</f>
        <v>#N/A</v>
      </c>
      <c r="H147" s="354">
        <v>35.700000000000003</v>
      </c>
      <c r="I147" s="318" t="s">
        <v>1026</v>
      </c>
      <c r="J147" s="342"/>
      <c r="K147" s="342"/>
      <c r="L147" s="342"/>
      <c r="M147" s="343"/>
      <c r="N147" s="287"/>
      <c r="O147" s="287"/>
    </row>
    <row r="148" spans="1:15" x14ac:dyDescent="0.25">
      <c r="A148" s="286"/>
      <c r="B148" s="280" t="s">
        <v>563</v>
      </c>
      <c r="C148" s="350" t="s">
        <v>490</v>
      </c>
      <c r="D148" s="251"/>
      <c r="E148" s="352" t="e">
        <f>VLOOKUP($B148,ListsReq!$AC$3:$AF$61,2,FALSE)</f>
        <v>#N/A</v>
      </c>
      <c r="F148" s="353" t="str">
        <f>VLOOKUP($B148,ListsReq!$AC$3:$AF$82,3,FALSE)</f>
        <v>No single factor - report total emissions</v>
      </c>
      <c r="G148" s="352" t="e">
        <f>VLOOKUP($B148,ListsReq!$AC$3:$AF$61,4,FALSE)</f>
        <v>#N/A</v>
      </c>
      <c r="H148" s="354">
        <v>503.89588621891602</v>
      </c>
      <c r="I148" s="318" t="s">
        <v>1027</v>
      </c>
      <c r="J148" s="342"/>
      <c r="K148" s="342"/>
      <c r="L148" s="342"/>
      <c r="M148" s="343"/>
      <c r="N148" s="287"/>
      <c r="O148" s="287"/>
    </row>
    <row r="149" spans="1:15" x14ac:dyDescent="0.25">
      <c r="A149" s="286"/>
      <c r="B149" s="280" t="s">
        <v>563</v>
      </c>
      <c r="C149" s="350" t="s">
        <v>490</v>
      </c>
      <c r="D149" s="251"/>
      <c r="E149" s="352" t="e">
        <f>VLOOKUP($B149,ListsReq!$AC$3:$AF$61,2,FALSE)</f>
        <v>#N/A</v>
      </c>
      <c r="F149" s="353" t="str">
        <f>VLOOKUP($B149,ListsReq!$AC$3:$AF$82,3,FALSE)</f>
        <v>No single factor - report total emissions</v>
      </c>
      <c r="G149" s="352" t="e">
        <f>VLOOKUP($B149,ListsReq!$AC$3:$AF$61,4,FALSE)</f>
        <v>#N/A</v>
      </c>
      <c r="H149" s="354">
        <v>14263.8</v>
      </c>
      <c r="I149" s="318" t="s">
        <v>1028</v>
      </c>
      <c r="J149" s="342"/>
      <c r="K149" s="342"/>
      <c r="L149" s="342"/>
      <c r="M149" s="343"/>
      <c r="N149" s="287"/>
      <c r="O149" s="287"/>
    </row>
    <row r="150" spans="1:15" x14ac:dyDescent="0.25">
      <c r="A150" s="286"/>
      <c r="B150" s="280" t="s">
        <v>563</v>
      </c>
      <c r="C150" s="350" t="s">
        <v>490</v>
      </c>
      <c r="D150" s="251"/>
      <c r="E150" s="352" t="e">
        <f>VLOOKUP($B150,ListsReq!$AC$3:$AF$61,2,FALSE)</f>
        <v>#N/A</v>
      </c>
      <c r="F150" s="353" t="str">
        <f>VLOOKUP($B150,ListsReq!$AC$3:$AF$82,3,FALSE)</f>
        <v>No single factor - report total emissions</v>
      </c>
      <c r="G150" s="352" t="e">
        <f>VLOOKUP($B150,ListsReq!$AC$3:$AF$61,4,FALSE)</f>
        <v>#N/A</v>
      </c>
      <c r="H150" s="354">
        <v>932</v>
      </c>
      <c r="I150" s="318" t="s">
        <v>1029</v>
      </c>
      <c r="J150" s="342"/>
      <c r="K150" s="342"/>
      <c r="L150" s="342"/>
      <c r="M150" s="343"/>
      <c r="N150" s="287"/>
      <c r="O150" s="287"/>
    </row>
    <row r="151" spans="1:15" x14ac:dyDescent="0.25">
      <c r="A151" s="286"/>
      <c r="B151" s="280" t="s">
        <v>563</v>
      </c>
      <c r="C151" s="350" t="s">
        <v>490</v>
      </c>
      <c r="D151" s="251"/>
      <c r="E151" s="352" t="e">
        <f>VLOOKUP($B151,ListsReq!$AC$3:$AF$61,2,FALSE)</f>
        <v>#N/A</v>
      </c>
      <c r="F151" s="353" t="str">
        <f>VLOOKUP($B151,ListsReq!$AC$3:$AF$82,3,FALSE)</f>
        <v>No single factor - report total emissions</v>
      </c>
      <c r="G151" s="352" t="e">
        <f>VLOOKUP($B151,ListsReq!$AC$3:$AF$61,4,FALSE)</f>
        <v>#N/A</v>
      </c>
      <c r="H151" s="354">
        <v>17619.7</v>
      </c>
      <c r="I151" s="318" t="s">
        <v>1030</v>
      </c>
      <c r="J151" s="342"/>
      <c r="K151" s="342"/>
      <c r="L151" s="342"/>
      <c r="M151" s="343"/>
      <c r="N151" s="287"/>
      <c r="O151" s="287"/>
    </row>
    <row r="152" spans="1:15" x14ac:dyDescent="0.25">
      <c r="A152" s="286"/>
      <c r="B152" s="280" t="s">
        <v>563</v>
      </c>
      <c r="C152" s="350" t="s">
        <v>490</v>
      </c>
      <c r="D152" s="251"/>
      <c r="E152" s="352" t="e">
        <f>VLOOKUP($B152,ListsReq!$AC$3:$AF$61,2,FALSE)</f>
        <v>#N/A</v>
      </c>
      <c r="F152" s="353" t="str">
        <f>VLOOKUP($B152,ListsReq!$AC$3:$AF$82,3,FALSE)</f>
        <v>No single factor - report total emissions</v>
      </c>
      <c r="G152" s="352" t="e">
        <f>VLOOKUP($B152,ListsReq!$AC$3:$AF$61,4,FALSE)</f>
        <v>#N/A</v>
      </c>
      <c r="H152" s="354">
        <v>124.6</v>
      </c>
      <c r="I152" s="318" t="s">
        <v>1031</v>
      </c>
      <c r="J152" s="342"/>
      <c r="K152" s="342"/>
      <c r="L152" s="342"/>
      <c r="M152" s="343"/>
      <c r="N152" s="287"/>
      <c r="O152" s="287"/>
    </row>
    <row r="153" spans="1:15" hidden="1" x14ac:dyDescent="0.25">
      <c r="A153" s="286"/>
      <c r="B153" s="280"/>
      <c r="C153" s="350"/>
      <c r="D153" s="251"/>
      <c r="E153" s="352" t="e">
        <f>VLOOKUP($B153,ListsReq!$AC$3:$AF$61,2,FALSE)</f>
        <v>#N/A</v>
      </c>
      <c r="F153" s="353" t="e">
        <f>VLOOKUP($B153,ListsReq!$AC$3:$AF$82,3,FALSE)</f>
        <v>#N/A</v>
      </c>
      <c r="G153" s="352" t="e">
        <f>VLOOKUP($B153,ListsReq!$AC$3:$AF$61,4,FALSE)</f>
        <v>#N/A</v>
      </c>
      <c r="H153" s="354" t="e">
        <f t="shared" ref="H153:H181" si="2">(F153*D153)/1000</f>
        <v>#N/A</v>
      </c>
      <c r="I153" s="318"/>
      <c r="J153" s="342"/>
      <c r="K153" s="342"/>
      <c r="L153" s="342"/>
      <c r="M153" s="343"/>
      <c r="N153" s="287"/>
      <c r="O153" s="287"/>
    </row>
    <row r="154" spans="1:15" hidden="1" x14ac:dyDescent="0.25">
      <c r="A154" s="286"/>
      <c r="B154" s="280"/>
      <c r="C154" s="350"/>
      <c r="D154" s="251"/>
      <c r="E154" s="352" t="e">
        <f>VLOOKUP($B154,ListsReq!$AC$3:$AF$61,2,FALSE)</f>
        <v>#N/A</v>
      </c>
      <c r="F154" s="353" t="e">
        <f>VLOOKUP($B154,ListsReq!$AC$3:$AF$82,3,FALSE)</f>
        <v>#N/A</v>
      </c>
      <c r="G154" s="352" t="e">
        <f>VLOOKUP($B154,ListsReq!$AC$3:$AF$61,4,FALSE)</f>
        <v>#N/A</v>
      </c>
      <c r="H154" s="354" t="e">
        <f t="shared" si="2"/>
        <v>#N/A</v>
      </c>
      <c r="I154" s="318"/>
      <c r="J154" s="342"/>
      <c r="K154" s="342"/>
      <c r="L154" s="342"/>
      <c r="M154" s="343"/>
      <c r="N154" s="287"/>
      <c r="O154" s="287"/>
    </row>
    <row r="155" spans="1:15" hidden="1" x14ac:dyDescent="0.25">
      <c r="A155" s="286"/>
      <c r="B155" s="280"/>
      <c r="C155" s="350"/>
      <c r="D155" s="251"/>
      <c r="E155" s="352" t="e">
        <f>VLOOKUP($B155,ListsReq!$AC$3:$AF$61,2,FALSE)</f>
        <v>#N/A</v>
      </c>
      <c r="F155" s="353" t="e">
        <f>VLOOKUP($B155,ListsReq!$AC$3:$AF$82,3,FALSE)</f>
        <v>#N/A</v>
      </c>
      <c r="G155" s="352" t="e">
        <f>VLOOKUP($B155,ListsReq!$AC$3:$AF$61,4,FALSE)</f>
        <v>#N/A</v>
      </c>
      <c r="H155" s="354" t="e">
        <f t="shared" si="2"/>
        <v>#N/A</v>
      </c>
      <c r="I155" s="318"/>
      <c r="J155" s="342"/>
      <c r="K155" s="342"/>
      <c r="L155" s="342"/>
      <c r="M155" s="343"/>
      <c r="N155" s="287"/>
      <c r="O155" s="287"/>
    </row>
    <row r="156" spans="1:15" hidden="1" x14ac:dyDescent="0.25">
      <c r="A156" s="286"/>
      <c r="B156" s="280"/>
      <c r="C156" s="350"/>
      <c r="D156" s="251"/>
      <c r="E156" s="352" t="e">
        <f>VLOOKUP($B156,ListsReq!$AC$3:$AF$61,2,FALSE)</f>
        <v>#N/A</v>
      </c>
      <c r="F156" s="353" t="e">
        <f>VLOOKUP($B156,ListsReq!$AC$3:$AF$82,3,FALSE)</f>
        <v>#N/A</v>
      </c>
      <c r="G156" s="352" t="e">
        <f>VLOOKUP($B156,ListsReq!$AC$3:$AF$61,4,FALSE)</f>
        <v>#N/A</v>
      </c>
      <c r="H156" s="354" t="e">
        <f t="shared" si="2"/>
        <v>#N/A</v>
      </c>
      <c r="I156" s="318"/>
      <c r="J156" s="342"/>
      <c r="K156" s="342"/>
      <c r="L156" s="342"/>
      <c r="M156" s="343"/>
      <c r="N156" s="287"/>
      <c r="O156" s="287"/>
    </row>
    <row r="157" spans="1:15" hidden="1" x14ac:dyDescent="0.25">
      <c r="A157" s="286"/>
      <c r="B157" s="280"/>
      <c r="C157" s="350"/>
      <c r="D157" s="251"/>
      <c r="E157" s="352" t="e">
        <f>VLOOKUP($B157,ListsReq!$AC$3:$AF$61,2,FALSE)</f>
        <v>#N/A</v>
      </c>
      <c r="F157" s="353" t="e">
        <f>VLOOKUP($B157,ListsReq!$AC$3:$AF$82,3,FALSE)</f>
        <v>#N/A</v>
      </c>
      <c r="G157" s="352" t="e">
        <f>VLOOKUP($B157,ListsReq!$AC$3:$AF$61,4,FALSE)</f>
        <v>#N/A</v>
      </c>
      <c r="H157" s="354" t="e">
        <f t="shared" si="2"/>
        <v>#N/A</v>
      </c>
      <c r="I157" s="318"/>
      <c r="J157" s="342"/>
      <c r="K157" s="342"/>
      <c r="L157" s="342"/>
      <c r="M157" s="343"/>
      <c r="N157" s="287"/>
      <c r="O157" s="287"/>
    </row>
    <row r="158" spans="1:15" hidden="1" x14ac:dyDescent="0.25">
      <c r="A158" s="286"/>
      <c r="B158" s="280"/>
      <c r="C158" s="350"/>
      <c r="D158" s="251"/>
      <c r="E158" s="352" t="e">
        <f>VLOOKUP($B158,ListsReq!$AC$3:$AF$61,2,FALSE)</f>
        <v>#N/A</v>
      </c>
      <c r="F158" s="353" t="e">
        <f>VLOOKUP($B158,ListsReq!$AC$3:$AF$82,3,FALSE)</f>
        <v>#N/A</v>
      </c>
      <c r="G158" s="352" t="e">
        <f>VLOOKUP($B158,ListsReq!$AC$3:$AF$61,4,FALSE)</f>
        <v>#N/A</v>
      </c>
      <c r="H158" s="354" t="e">
        <f t="shared" si="2"/>
        <v>#N/A</v>
      </c>
      <c r="I158" s="318"/>
      <c r="J158" s="342"/>
      <c r="K158" s="342"/>
      <c r="L158" s="342"/>
      <c r="M158" s="343"/>
      <c r="N158" s="287"/>
      <c r="O158" s="287"/>
    </row>
    <row r="159" spans="1:15" hidden="1" x14ac:dyDescent="0.25">
      <c r="A159" s="286"/>
      <c r="B159" s="280"/>
      <c r="C159" s="350"/>
      <c r="D159" s="251"/>
      <c r="E159" s="352" t="e">
        <f>VLOOKUP($B159,ListsReq!$AC$3:$AF$61,2,FALSE)</f>
        <v>#N/A</v>
      </c>
      <c r="F159" s="353" t="e">
        <f>VLOOKUP($B159,ListsReq!$AC$3:$AF$82,3,FALSE)</f>
        <v>#N/A</v>
      </c>
      <c r="G159" s="352" t="e">
        <f>VLOOKUP($B159,ListsReq!$AC$3:$AF$61,4,FALSE)</f>
        <v>#N/A</v>
      </c>
      <c r="H159" s="354" t="e">
        <f t="shared" si="2"/>
        <v>#N/A</v>
      </c>
      <c r="I159" s="318"/>
      <c r="J159" s="342"/>
      <c r="K159" s="342"/>
      <c r="L159" s="342"/>
      <c r="M159" s="343"/>
      <c r="N159" s="287"/>
      <c r="O159" s="287"/>
    </row>
    <row r="160" spans="1:15" hidden="1" x14ac:dyDescent="0.25">
      <c r="A160" s="286"/>
      <c r="B160" s="280"/>
      <c r="C160" s="350"/>
      <c r="D160" s="251"/>
      <c r="E160" s="352" t="e">
        <f>VLOOKUP($B160,ListsReq!$AC$3:$AF$61,2,FALSE)</f>
        <v>#N/A</v>
      </c>
      <c r="F160" s="353" t="e">
        <f>VLOOKUP($B160,ListsReq!$AC$3:$AF$82,3,FALSE)</f>
        <v>#N/A</v>
      </c>
      <c r="G160" s="352" t="e">
        <f>VLOOKUP($B160,ListsReq!$AC$3:$AF$61,4,FALSE)</f>
        <v>#N/A</v>
      </c>
      <c r="H160" s="354" t="e">
        <f t="shared" si="2"/>
        <v>#N/A</v>
      </c>
      <c r="I160" s="318"/>
      <c r="J160" s="342"/>
      <c r="K160" s="342"/>
      <c r="L160" s="342"/>
      <c r="M160" s="343"/>
      <c r="N160" s="287"/>
      <c r="O160" s="287"/>
    </row>
    <row r="161" spans="1:15" hidden="1" x14ac:dyDescent="0.25">
      <c r="A161" s="286"/>
      <c r="B161" s="280"/>
      <c r="C161" s="350"/>
      <c r="D161" s="251"/>
      <c r="E161" s="352" t="e">
        <f>VLOOKUP($B161,ListsReq!$AC$3:$AF$61,2,FALSE)</f>
        <v>#N/A</v>
      </c>
      <c r="F161" s="353" t="e">
        <f>VLOOKUP($B161,ListsReq!$AC$3:$AF$82,3,FALSE)</f>
        <v>#N/A</v>
      </c>
      <c r="G161" s="352" t="e">
        <f>VLOOKUP($B161,ListsReq!$AC$3:$AF$61,4,FALSE)</f>
        <v>#N/A</v>
      </c>
      <c r="H161" s="354" t="e">
        <f t="shared" si="2"/>
        <v>#N/A</v>
      </c>
      <c r="I161" s="318"/>
      <c r="J161" s="342"/>
      <c r="K161" s="342"/>
      <c r="L161" s="342"/>
      <c r="M161" s="343"/>
      <c r="N161" s="287"/>
      <c r="O161" s="287"/>
    </row>
    <row r="162" spans="1:15" hidden="1" x14ac:dyDescent="0.25">
      <c r="A162" s="286"/>
      <c r="B162" s="280"/>
      <c r="C162" s="350"/>
      <c r="D162" s="251"/>
      <c r="E162" s="352" t="e">
        <f>VLOOKUP($B162,ListsReq!$AC$3:$AF$61,2,FALSE)</f>
        <v>#N/A</v>
      </c>
      <c r="F162" s="353" t="e">
        <f>VLOOKUP($B162,ListsReq!$AC$3:$AF$82,3,FALSE)</f>
        <v>#N/A</v>
      </c>
      <c r="G162" s="352" t="e">
        <f>VLOOKUP($B162,ListsReq!$AC$3:$AF$61,4,FALSE)</f>
        <v>#N/A</v>
      </c>
      <c r="H162" s="354" t="e">
        <f t="shared" si="2"/>
        <v>#N/A</v>
      </c>
      <c r="I162" s="318"/>
      <c r="J162" s="342"/>
      <c r="K162" s="342"/>
      <c r="L162" s="342"/>
      <c r="M162" s="343"/>
      <c r="N162" s="287"/>
      <c r="O162" s="287"/>
    </row>
    <row r="163" spans="1:15" hidden="1" x14ac:dyDescent="0.25">
      <c r="A163" s="286"/>
      <c r="B163" s="280"/>
      <c r="C163" s="350"/>
      <c r="D163" s="251"/>
      <c r="E163" s="352" t="e">
        <f>VLOOKUP($B163,ListsReq!$AC$3:$AF$61,2,FALSE)</f>
        <v>#N/A</v>
      </c>
      <c r="F163" s="353" t="e">
        <f>VLOOKUP($B163,ListsReq!$AC$3:$AF$82,3,FALSE)</f>
        <v>#N/A</v>
      </c>
      <c r="G163" s="352" t="e">
        <f>VLOOKUP($B163,ListsReq!$AC$3:$AF$61,4,FALSE)</f>
        <v>#N/A</v>
      </c>
      <c r="H163" s="354" t="e">
        <f t="shared" si="2"/>
        <v>#N/A</v>
      </c>
      <c r="I163" s="318"/>
      <c r="J163" s="342"/>
      <c r="K163" s="342"/>
      <c r="L163" s="342"/>
      <c r="M163" s="343"/>
      <c r="N163" s="287"/>
      <c r="O163" s="287"/>
    </row>
    <row r="164" spans="1:15" hidden="1" x14ac:dyDescent="0.25">
      <c r="A164" s="286"/>
      <c r="B164" s="280"/>
      <c r="C164" s="350"/>
      <c r="D164" s="251"/>
      <c r="E164" s="352" t="e">
        <f>VLOOKUP($B164,ListsReq!$AC$3:$AF$61,2,FALSE)</f>
        <v>#N/A</v>
      </c>
      <c r="F164" s="353" t="e">
        <f>VLOOKUP($B164,ListsReq!$AC$3:$AF$82,3,FALSE)</f>
        <v>#N/A</v>
      </c>
      <c r="G164" s="352" t="e">
        <f>VLOOKUP($B164,ListsReq!$AC$3:$AF$61,4,FALSE)</f>
        <v>#N/A</v>
      </c>
      <c r="H164" s="354" t="e">
        <f t="shared" si="2"/>
        <v>#N/A</v>
      </c>
      <c r="I164" s="318"/>
      <c r="J164" s="342"/>
      <c r="K164" s="342"/>
      <c r="L164" s="342"/>
      <c r="M164" s="343"/>
      <c r="N164" s="287"/>
      <c r="O164" s="287"/>
    </row>
    <row r="165" spans="1:15" hidden="1" x14ac:dyDescent="0.25">
      <c r="A165" s="286"/>
      <c r="B165" s="280"/>
      <c r="C165" s="350"/>
      <c r="D165" s="251"/>
      <c r="E165" s="352" t="e">
        <f>VLOOKUP($B165,ListsReq!$AC$3:$AF$61,2,FALSE)</f>
        <v>#N/A</v>
      </c>
      <c r="F165" s="353" t="e">
        <f>VLOOKUP($B165,ListsReq!$AC$3:$AF$82,3,FALSE)</f>
        <v>#N/A</v>
      </c>
      <c r="G165" s="352" t="e">
        <f>VLOOKUP($B165,ListsReq!$AC$3:$AF$61,4,FALSE)</f>
        <v>#N/A</v>
      </c>
      <c r="H165" s="354" t="e">
        <f t="shared" si="2"/>
        <v>#N/A</v>
      </c>
      <c r="I165" s="318"/>
      <c r="J165" s="342"/>
      <c r="K165" s="342"/>
      <c r="L165" s="342"/>
      <c r="M165" s="343"/>
      <c r="N165" s="287"/>
      <c r="O165" s="287"/>
    </row>
    <row r="166" spans="1:15" hidden="1" x14ac:dyDescent="0.25">
      <c r="A166" s="286"/>
      <c r="B166" s="280"/>
      <c r="C166" s="350"/>
      <c r="D166" s="251"/>
      <c r="E166" s="352" t="e">
        <f>VLOOKUP($B166,ListsReq!$AC$3:$AF$61,2,FALSE)</f>
        <v>#N/A</v>
      </c>
      <c r="F166" s="353" t="e">
        <f>VLOOKUP($B166,ListsReq!$AC$3:$AF$82,3,FALSE)</f>
        <v>#N/A</v>
      </c>
      <c r="G166" s="352" t="e">
        <f>VLOOKUP($B166,ListsReq!$AC$3:$AF$61,4,FALSE)</f>
        <v>#N/A</v>
      </c>
      <c r="H166" s="354" t="e">
        <f t="shared" si="2"/>
        <v>#N/A</v>
      </c>
      <c r="I166" s="318"/>
      <c r="J166" s="342"/>
      <c r="K166" s="342"/>
      <c r="L166" s="342"/>
      <c r="M166" s="343"/>
      <c r="N166" s="287"/>
      <c r="O166" s="287"/>
    </row>
    <row r="167" spans="1:15" hidden="1" x14ac:dyDescent="0.25">
      <c r="A167" s="286"/>
      <c r="B167" s="280"/>
      <c r="C167" s="350"/>
      <c r="D167" s="251"/>
      <c r="E167" s="352" t="e">
        <f>VLOOKUP($B167,ListsReq!$AC$3:$AF$61,2,FALSE)</f>
        <v>#N/A</v>
      </c>
      <c r="F167" s="353" t="e">
        <f>VLOOKUP($B167,ListsReq!$AC$3:$AF$82,3,FALSE)</f>
        <v>#N/A</v>
      </c>
      <c r="G167" s="352" t="e">
        <f>VLOOKUP($B167,ListsReq!$AC$3:$AF$61,4,FALSE)</f>
        <v>#N/A</v>
      </c>
      <c r="H167" s="354" t="e">
        <f t="shared" si="2"/>
        <v>#N/A</v>
      </c>
      <c r="I167" s="318"/>
      <c r="J167" s="342"/>
      <c r="K167" s="342"/>
      <c r="L167" s="342"/>
      <c r="M167" s="343"/>
      <c r="N167" s="287"/>
      <c r="O167" s="287"/>
    </row>
    <row r="168" spans="1:15" hidden="1" x14ac:dyDescent="0.25">
      <c r="A168" s="286"/>
      <c r="B168" s="280"/>
      <c r="C168" s="350"/>
      <c r="D168" s="251"/>
      <c r="E168" s="352" t="e">
        <f>VLOOKUP($B168,ListsReq!$AC$3:$AF$61,2,FALSE)</f>
        <v>#N/A</v>
      </c>
      <c r="F168" s="353" t="e">
        <f>VLOOKUP($B168,ListsReq!$AC$3:$AF$82,3,FALSE)</f>
        <v>#N/A</v>
      </c>
      <c r="G168" s="352" t="e">
        <f>VLOOKUP($B168,ListsReq!$AC$3:$AF$61,4,FALSE)</f>
        <v>#N/A</v>
      </c>
      <c r="H168" s="354" t="e">
        <f t="shared" si="2"/>
        <v>#N/A</v>
      </c>
      <c r="I168" s="318"/>
      <c r="J168" s="342"/>
      <c r="K168" s="342"/>
      <c r="L168" s="342"/>
      <c r="M168" s="343"/>
      <c r="N168" s="287"/>
      <c r="O168" s="287"/>
    </row>
    <row r="169" spans="1:15" hidden="1" x14ac:dyDescent="0.25">
      <c r="A169" s="286"/>
      <c r="B169" s="280"/>
      <c r="C169" s="350"/>
      <c r="D169" s="251"/>
      <c r="E169" s="352" t="e">
        <f>VLOOKUP($B169,ListsReq!$AC$3:$AF$61,2,FALSE)</f>
        <v>#N/A</v>
      </c>
      <c r="F169" s="353" t="e">
        <f>VLOOKUP($B169,ListsReq!$AC$3:$AF$82,3,FALSE)</f>
        <v>#N/A</v>
      </c>
      <c r="G169" s="352" t="e">
        <f>VLOOKUP($B169,ListsReq!$AC$3:$AF$61,4,FALSE)</f>
        <v>#N/A</v>
      </c>
      <c r="H169" s="354" t="e">
        <f t="shared" si="2"/>
        <v>#N/A</v>
      </c>
      <c r="I169" s="318"/>
      <c r="J169" s="342"/>
      <c r="K169" s="342"/>
      <c r="L169" s="342"/>
      <c r="M169" s="343"/>
      <c r="N169" s="287"/>
      <c r="O169" s="287"/>
    </row>
    <row r="170" spans="1:15" hidden="1" x14ac:dyDescent="0.25">
      <c r="A170" s="286"/>
      <c r="B170" s="280"/>
      <c r="C170" s="350"/>
      <c r="D170" s="251"/>
      <c r="E170" s="352" t="e">
        <f>VLOOKUP($B170,ListsReq!$AC$3:$AF$61,2,FALSE)</f>
        <v>#N/A</v>
      </c>
      <c r="F170" s="353" t="e">
        <f>VLOOKUP($B170,ListsReq!$AC$3:$AF$82,3,FALSE)</f>
        <v>#N/A</v>
      </c>
      <c r="G170" s="352" t="e">
        <f>VLOOKUP($B170,ListsReq!$AC$3:$AF$61,4,FALSE)</f>
        <v>#N/A</v>
      </c>
      <c r="H170" s="354" t="e">
        <f t="shared" si="2"/>
        <v>#N/A</v>
      </c>
      <c r="I170" s="318"/>
      <c r="J170" s="342"/>
      <c r="K170" s="342"/>
      <c r="L170" s="342"/>
      <c r="M170" s="343"/>
      <c r="N170" s="287"/>
      <c r="O170" s="287"/>
    </row>
    <row r="171" spans="1:15" hidden="1" x14ac:dyDescent="0.25">
      <c r="A171" s="286"/>
      <c r="B171" s="280"/>
      <c r="C171" s="350"/>
      <c r="D171" s="251"/>
      <c r="E171" s="352" t="e">
        <f>VLOOKUP($B171,ListsReq!$AC$3:$AF$61,2,FALSE)</f>
        <v>#N/A</v>
      </c>
      <c r="F171" s="353" t="e">
        <f>VLOOKUP($B171,ListsReq!$AC$3:$AF$82,3,FALSE)</f>
        <v>#N/A</v>
      </c>
      <c r="G171" s="352" t="e">
        <f>VLOOKUP($B171,ListsReq!$AC$3:$AF$61,4,FALSE)</f>
        <v>#N/A</v>
      </c>
      <c r="H171" s="354" t="e">
        <f t="shared" si="2"/>
        <v>#N/A</v>
      </c>
      <c r="I171" s="318"/>
      <c r="J171" s="342"/>
      <c r="K171" s="342"/>
      <c r="L171" s="342"/>
      <c r="M171" s="343"/>
      <c r="N171" s="287"/>
      <c r="O171" s="287"/>
    </row>
    <row r="172" spans="1:15" hidden="1" x14ac:dyDescent="0.25">
      <c r="A172" s="286"/>
      <c r="B172" s="280"/>
      <c r="C172" s="350"/>
      <c r="D172" s="251"/>
      <c r="E172" s="352" t="e">
        <f>VLOOKUP($B172,ListsReq!$AC$3:$AF$61,2,FALSE)</f>
        <v>#N/A</v>
      </c>
      <c r="F172" s="353" t="e">
        <f>VLOOKUP($B172,ListsReq!$AC$3:$AF$82,3,FALSE)</f>
        <v>#N/A</v>
      </c>
      <c r="G172" s="352" t="e">
        <f>VLOOKUP($B172,ListsReq!$AC$3:$AF$61,4,FALSE)</f>
        <v>#N/A</v>
      </c>
      <c r="H172" s="354" t="e">
        <f t="shared" si="2"/>
        <v>#N/A</v>
      </c>
      <c r="I172" s="318"/>
      <c r="J172" s="342"/>
      <c r="K172" s="342"/>
      <c r="L172" s="342"/>
      <c r="M172" s="343"/>
      <c r="N172" s="287"/>
      <c r="O172" s="287"/>
    </row>
    <row r="173" spans="1:15" hidden="1" x14ac:dyDescent="0.25">
      <c r="A173" s="286"/>
      <c r="B173" s="280"/>
      <c r="C173" s="350"/>
      <c r="D173" s="251"/>
      <c r="E173" s="352" t="e">
        <f>VLOOKUP($B173,ListsReq!$AC$3:$AF$61,2,FALSE)</f>
        <v>#N/A</v>
      </c>
      <c r="F173" s="353" t="e">
        <f>VLOOKUP($B173,ListsReq!$AC$3:$AF$82,3,FALSE)</f>
        <v>#N/A</v>
      </c>
      <c r="G173" s="352" t="e">
        <f>VLOOKUP($B173,ListsReq!$AC$3:$AF$61,4,FALSE)</f>
        <v>#N/A</v>
      </c>
      <c r="H173" s="354" t="e">
        <f t="shared" si="2"/>
        <v>#N/A</v>
      </c>
      <c r="I173" s="318"/>
      <c r="J173" s="342"/>
      <c r="K173" s="342"/>
      <c r="L173" s="342"/>
      <c r="M173" s="343"/>
      <c r="N173" s="287"/>
      <c r="O173" s="287"/>
    </row>
    <row r="174" spans="1:15" hidden="1" x14ac:dyDescent="0.25">
      <c r="A174" s="286"/>
      <c r="B174" s="280"/>
      <c r="C174" s="350"/>
      <c r="D174" s="251"/>
      <c r="E174" s="352" t="e">
        <f>VLOOKUP($B174,ListsReq!$AC$3:$AF$61,2,FALSE)</f>
        <v>#N/A</v>
      </c>
      <c r="F174" s="353" t="e">
        <f>VLOOKUP($B174,ListsReq!$AC$3:$AF$82,3,FALSE)</f>
        <v>#N/A</v>
      </c>
      <c r="G174" s="352" t="e">
        <f>VLOOKUP($B174,ListsReq!$AC$3:$AF$61,4,FALSE)</f>
        <v>#N/A</v>
      </c>
      <c r="H174" s="354" t="e">
        <f t="shared" si="2"/>
        <v>#N/A</v>
      </c>
      <c r="I174" s="318"/>
      <c r="J174" s="342"/>
      <c r="K174" s="342"/>
      <c r="L174" s="342"/>
      <c r="M174" s="343"/>
      <c r="N174" s="287"/>
      <c r="O174" s="287"/>
    </row>
    <row r="175" spans="1:15" hidden="1" x14ac:dyDescent="0.25">
      <c r="A175" s="286"/>
      <c r="B175" s="280"/>
      <c r="C175" s="350"/>
      <c r="D175" s="251"/>
      <c r="E175" s="352" t="e">
        <f>VLOOKUP($B175,ListsReq!$AC$3:$AF$61,2,FALSE)</f>
        <v>#N/A</v>
      </c>
      <c r="F175" s="353" t="e">
        <f>VLOOKUP($B175,ListsReq!$AC$3:$AF$82,3,FALSE)</f>
        <v>#N/A</v>
      </c>
      <c r="G175" s="352" t="e">
        <f>VLOOKUP($B175,ListsReq!$AC$3:$AF$61,4,FALSE)</f>
        <v>#N/A</v>
      </c>
      <c r="H175" s="354" t="e">
        <f t="shared" si="2"/>
        <v>#N/A</v>
      </c>
      <c r="I175" s="318"/>
      <c r="J175" s="342"/>
      <c r="K175" s="342"/>
      <c r="L175" s="342"/>
      <c r="M175" s="343"/>
      <c r="N175" s="287"/>
      <c r="O175" s="287"/>
    </row>
    <row r="176" spans="1:15" hidden="1" x14ac:dyDescent="0.25">
      <c r="A176" s="286"/>
      <c r="B176" s="280"/>
      <c r="C176" s="350"/>
      <c r="D176" s="251"/>
      <c r="E176" s="352" t="e">
        <f>VLOOKUP($B176,ListsReq!$AC$3:$AF$61,2,FALSE)</f>
        <v>#N/A</v>
      </c>
      <c r="F176" s="353" t="e">
        <f>VLOOKUP($B176,ListsReq!$AC$3:$AF$82,3,FALSE)</f>
        <v>#N/A</v>
      </c>
      <c r="G176" s="352" t="e">
        <f>VLOOKUP($B176,ListsReq!$AC$3:$AF$61,4,FALSE)</f>
        <v>#N/A</v>
      </c>
      <c r="H176" s="354" t="e">
        <f t="shared" si="2"/>
        <v>#N/A</v>
      </c>
      <c r="I176" s="318"/>
      <c r="J176" s="342"/>
      <c r="K176" s="342"/>
      <c r="L176" s="342"/>
      <c r="M176" s="343"/>
      <c r="N176" s="287"/>
      <c r="O176" s="287"/>
    </row>
    <row r="177" spans="1:15" hidden="1" x14ac:dyDescent="0.25">
      <c r="A177" s="286"/>
      <c r="B177" s="280"/>
      <c r="C177" s="350"/>
      <c r="D177" s="251"/>
      <c r="E177" s="352" t="e">
        <f>VLOOKUP($B177,ListsReq!$AC$3:$AF$61,2,FALSE)</f>
        <v>#N/A</v>
      </c>
      <c r="F177" s="353" t="e">
        <f>VLOOKUP($B177,ListsReq!$AC$3:$AF$82,3,FALSE)</f>
        <v>#N/A</v>
      </c>
      <c r="G177" s="352" t="e">
        <f>VLOOKUP($B177,ListsReq!$AC$3:$AF$61,4,FALSE)</f>
        <v>#N/A</v>
      </c>
      <c r="H177" s="354" t="e">
        <f t="shared" si="2"/>
        <v>#N/A</v>
      </c>
      <c r="I177" s="318"/>
      <c r="J177" s="342"/>
      <c r="K177" s="342"/>
      <c r="L177" s="342"/>
      <c r="M177" s="343"/>
      <c r="N177" s="287"/>
      <c r="O177" s="287"/>
    </row>
    <row r="178" spans="1:15" hidden="1" x14ac:dyDescent="0.25">
      <c r="A178" s="286"/>
      <c r="B178" s="280"/>
      <c r="C178" s="350"/>
      <c r="D178" s="251"/>
      <c r="E178" s="352" t="e">
        <f>VLOOKUP($B178,ListsReq!$AC$3:$AF$61,2,FALSE)</f>
        <v>#N/A</v>
      </c>
      <c r="F178" s="353" t="e">
        <f>VLOOKUP($B178,ListsReq!$AC$3:$AF$82,3,FALSE)</f>
        <v>#N/A</v>
      </c>
      <c r="G178" s="352" t="e">
        <f>VLOOKUP($B178,ListsReq!$AC$3:$AF$61,4,FALSE)</f>
        <v>#N/A</v>
      </c>
      <c r="H178" s="354" t="e">
        <f t="shared" si="2"/>
        <v>#N/A</v>
      </c>
      <c r="I178" s="318"/>
      <c r="J178" s="342"/>
      <c r="K178" s="342"/>
      <c r="L178" s="342"/>
      <c r="M178" s="343"/>
      <c r="N178" s="287"/>
      <c r="O178" s="287"/>
    </row>
    <row r="179" spans="1:15" hidden="1" x14ac:dyDescent="0.25">
      <c r="A179" s="286"/>
      <c r="B179" s="280"/>
      <c r="C179" s="350"/>
      <c r="D179" s="251"/>
      <c r="E179" s="352" t="e">
        <f>VLOOKUP($B179,ListsReq!$AC$3:$AF$61,2,FALSE)</f>
        <v>#N/A</v>
      </c>
      <c r="F179" s="353" t="e">
        <f>VLOOKUP($B179,ListsReq!$AC$3:$AF$82,3,FALSE)</f>
        <v>#N/A</v>
      </c>
      <c r="G179" s="352" t="e">
        <f>VLOOKUP($B179,ListsReq!$AC$3:$AF$61,4,FALSE)</f>
        <v>#N/A</v>
      </c>
      <c r="H179" s="354" t="e">
        <f t="shared" si="2"/>
        <v>#N/A</v>
      </c>
      <c r="I179" s="318"/>
      <c r="J179" s="342"/>
      <c r="K179" s="342"/>
      <c r="L179" s="342"/>
      <c r="M179" s="343"/>
      <c r="N179" s="287"/>
      <c r="O179" s="287"/>
    </row>
    <row r="180" spans="1:15" hidden="1" x14ac:dyDescent="0.25">
      <c r="A180" s="286"/>
      <c r="B180" s="280"/>
      <c r="C180" s="356"/>
      <c r="D180" s="291"/>
      <c r="E180" s="352" t="e">
        <f>VLOOKUP($B180,ListsReq!$AC$3:$AF$61,2,FALSE)</f>
        <v>#N/A</v>
      </c>
      <c r="F180" s="353" t="e">
        <f>VLOOKUP($B180,ListsReq!$AC$3:$AF$82,3,FALSE)</f>
        <v>#N/A</v>
      </c>
      <c r="G180" s="352" t="e">
        <f>VLOOKUP($B180,ListsReq!$AC$3:$AF$61,4,FALSE)</f>
        <v>#N/A</v>
      </c>
      <c r="H180" s="354" t="e">
        <f t="shared" si="2"/>
        <v>#N/A</v>
      </c>
      <c r="I180" s="357"/>
      <c r="J180" s="342"/>
      <c r="K180" s="342"/>
      <c r="L180" s="342"/>
      <c r="M180" s="343"/>
      <c r="N180" s="287"/>
      <c r="O180" s="287"/>
    </row>
    <row r="181" spans="1:15" hidden="1" x14ac:dyDescent="0.25">
      <c r="A181" s="286"/>
      <c r="B181" s="280"/>
      <c r="C181" s="356"/>
      <c r="D181" s="291"/>
      <c r="E181" s="352" t="e">
        <f>VLOOKUP($B181,ListsReq!$AC$3:$AF$61,2,FALSE)</f>
        <v>#N/A</v>
      </c>
      <c r="F181" s="353" t="e">
        <f>VLOOKUP($B181,ListsReq!$AC$3:$AF$82,3,FALSE)</f>
        <v>#N/A</v>
      </c>
      <c r="G181" s="352" t="e">
        <f>VLOOKUP($B181,ListsReq!$AC$3:$AF$61,4,FALSE)</f>
        <v>#N/A</v>
      </c>
      <c r="H181" s="354" t="e">
        <f t="shared" si="2"/>
        <v>#N/A</v>
      </c>
      <c r="I181" s="357"/>
      <c r="J181" s="342"/>
      <c r="K181" s="342"/>
      <c r="L181" s="342"/>
      <c r="M181" s="343"/>
      <c r="N181" s="287"/>
      <c r="O181" s="287"/>
    </row>
    <row r="182" spans="1:15" hidden="1" x14ac:dyDescent="0.25">
      <c r="A182" s="286"/>
      <c r="B182" s="280"/>
      <c r="C182" s="356"/>
      <c r="D182" s="291"/>
      <c r="E182" s="352" t="e">
        <f>VLOOKUP($B182,ListsReq!$AC$3:$AF$61,2,FALSE)</f>
        <v>#N/A</v>
      </c>
      <c r="F182" s="353" t="e">
        <f>VLOOKUP($B182,ListsReq!$AC$3:$AF$82,3,FALSE)</f>
        <v>#N/A</v>
      </c>
      <c r="G182" s="352" t="e">
        <f>VLOOKUP($B182,ListsReq!$AC$3:$AF$61,4,FALSE)</f>
        <v>#N/A</v>
      </c>
      <c r="H182" s="354" t="e">
        <f t="shared" ref="H182:H206" si="3">(F182*D182)/1000</f>
        <v>#N/A</v>
      </c>
      <c r="I182" s="357"/>
      <c r="J182" s="342"/>
      <c r="K182" s="342"/>
      <c r="L182" s="342"/>
      <c r="M182" s="343"/>
      <c r="N182" s="287"/>
      <c r="O182" s="287"/>
    </row>
    <row r="183" spans="1:15" hidden="1" x14ac:dyDescent="0.25">
      <c r="A183" s="286"/>
      <c r="B183" s="280"/>
      <c r="C183" s="356"/>
      <c r="D183" s="291"/>
      <c r="E183" s="352" t="e">
        <f>VLOOKUP($B183,ListsReq!$AC$3:$AF$61,2,FALSE)</f>
        <v>#N/A</v>
      </c>
      <c r="F183" s="353" t="e">
        <f>VLOOKUP($B183,ListsReq!$AC$3:$AF$82,3,FALSE)</f>
        <v>#N/A</v>
      </c>
      <c r="G183" s="352" t="e">
        <f>VLOOKUP($B183,ListsReq!$AC$3:$AF$61,4,FALSE)</f>
        <v>#N/A</v>
      </c>
      <c r="H183" s="354" t="e">
        <f t="shared" si="3"/>
        <v>#N/A</v>
      </c>
      <c r="I183" s="357"/>
      <c r="J183" s="342"/>
      <c r="K183" s="342"/>
      <c r="L183" s="342"/>
      <c r="M183" s="343"/>
      <c r="N183" s="287"/>
      <c r="O183" s="287"/>
    </row>
    <row r="184" spans="1:15" hidden="1" x14ac:dyDescent="0.25">
      <c r="A184" s="286"/>
      <c r="B184" s="280"/>
      <c r="C184" s="356"/>
      <c r="D184" s="291"/>
      <c r="E184" s="352" t="e">
        <f>VLOOKUP($B184,ListsReq!$AC$3:$AF$61,2,FALSE)</f>
        <v>#N/A</v>
      </c>
      <c r="F184" s="353" t="e">
        <f>VLOOKUP($B184,ListsReq!$AC$3:$AF$82,3,FALSE)</f>
        <v>#N/A</v>
      </c>
      <c r="G184" s="352" t="e">
        <f>VLOOKUP($B184,ListsReq!$AC$3:$AF$61,4,FALSE)</f>
        <v>#N/A</v>
      </c>
      <c r="H184" s="354" t="e">
        <f t="shared" si="3"/>
        <v>#N/A</v>
      </c>
      <c r="I184" s="357"/>
      <c r="J184" s="342"/>
      <c r="K184" s="342"/>
      <c r="L184" s="342"/>
      <c r="M184" s="343"/>
      <c r="N184" s="287"/>
      <c r="O184" s="287"/>
    </row>
    <row r="185" spans="1:15" hidden="1" x14ac:dyDescent="0.25">
      <c r="A185" s="286"/>
      <c r="B185" s="280"/>
      <c r="C185" s="356"/>
      <c r="D185" s="291"/>
      <c r="E185" s="352" t="e">
        <f>VLOOKUP($B185,ListsReq!$AC$3:$AF$61,2,FALSE)</f>
        <v>#N/A</v>
      </c>
      <c r="F185" s="353" t="e">
        <f>VLOOKUP($B185,ListsReq!$AC$3:$AF$82,3,FALSE)</f>
        <v>#N/A</v>
      </c>
      <c r="G185" s="352" t="e">
        <f>VLOOKUP($B185,ListsReq!$AC$3:$AF$61,4,FALSE)</f>
        <v>#N/A</v>
      </c>
      <c r="H185" s="354" t="e">
        <f t="shared" si="3"/>
        <v>#N/A</v>
      </c>
      <c r="I185" s="357"/>
      <c r="J185" s="342"/>
      <c r="K185" s="342"/>
      <c r="L185" s="342"/>
      <c r="M185" s="343"/>
      <c r="N185" s="287"/>
      <c r="O185" s="287"/>
    </row>
    <row r="186" spans="1:15" hidden="1" x14ac:dyDescent="0.25">
      <c r="A186" s="286"/>
      <c r="B186" s="280"/>
      <c r="C186" s="356"/>
      <c r="D186" s="291"/>
      <c r="E186" s="352" t="e">
        <f>VLOOKUP($B186,ListsReq!$AC$3:$AF$61,2,FALSE)</f>
        <v>#N/A</v>
      </c>
      <c r="F186" s="353" t="e">
        <f>VLOOKUP($B186,ListsReq!$AC$3:$AF$82,3,FALSE)</f>
        <v>#N/A</v>
      </c>
      <c r="G186" s="352" t="e">
        <f>VLOOKUP($B186,ListsReq!$AC$3:$AF$61,4,FALSE)</f>
        <v>#N/A</v>
      </c>
      <c r="H186" s="354" t="e">
        <f t="shared" si="3"/>
        <v>#N/A</v>
      </c>
      <c r="I186" s="357"/>
      <c r="J186" s="342"/>
      <c r="K186" s="342"/>
      <c r="L186" s="342"/>
      <c r="M186" s="343"/>
      <c r="N186" s="287"/>
      <c r="O186" s="287"/>
    </row>
    <row r="187" spans="1:15" hidden="1" x14ac:dyDescent="0.25">
      <c r="A187" s="286"/>
      <c r="B187" s="280"/>
      <c r="C187" s="356"/>
      <c r="D187" s="291"/>
      <c r="E187" s="352" t="e">
        <f>VLOOKUP($B187,ListsReq!$AC$3:$AF$61,2,FALSE)</f>
        <v>#N/A</v>
      </c>
      <c r="F187" s="353" t="e">
        <f>VLOOKUP($B187,ListsReq!$AC$3:$AF$82,3,FALSE)</f>
        <v>#N/A</v>
      </c>
      <c r="G187" s="352" t="e">
        <f>VLOOKUP($B187,ListsReq!$AC$3:$AF$61,4,FALSE)</f>
        <v>#N/A</v>
      </c>
      <c r="H187" s="354" t="e">
        <f t="shared" si="3"/>
        <v>#N/A</v>
      </c>
      <c r="I187" s="357"/>
      <c r="J187" s="342"/>
      <c r="K187" s="342"/>
      <c r="L187" s="342"/>
      <c r="M187" s="343"/>
      <c r="N187" s="287"/>
      <c r="O187" s="287"/>
    </row>
    <row r="188" spans="1:15" hidden="1" x14ac:dyDescent="0.25">
      <c r="A188" s="286"/>
      <c r="B188" s="280"/>
      <c r="C188" s="356"/>
      <c r="D188" s="291"/>
      <c r="E188" s="352" t="e">
        <f>VLOOKUP($B188,ListsReq!$AC$3:$AF$61,2,FALSE)</f>
        <v>#N/A</v>
      </c>
      <c r="F188" s="353" t="e">
        <f>VLOOKUP($B188,ListsReq!$AC$3:$AF$82,3,FALSE)</f>
        <v>#N/A</v>
      </c>
      <c r="G188" s="352" t="e">
        <f>VLOOKUP($B188,ListsReq!$AC$3:$AF$61,4,FALSE)</f>
        <v>#N/A</v>
      </c>
      <c r="H188" s="354" t="e">
        <f t="shared" si="3"/>
        <v>#N/A</v>
      </c>
      <c r="I188" s="357"/>
      <c r="J188" s="342"/>
      <c r="K188" s="342"/>
      <c r="L188" s="342"/>
      <c r="M188" s="343"/>
      <c r="N188" s="287"/>
      <c r="O188" s="287"/>
    </row>
    <row r="189" spans="1:15" hidden="1" x14ac:dyDescent="0.25">
      <c r="A189" s="286"/>
      <c r="B189" s="280"/>
      <c r="C189" s="356"/>
      <c r="D189" s="291"/>
      <c r="E189" s="352" t="e">
        <f>VLOOKUP($B189,ListsReq!$AC$3:$AF$61,2,FALSE)</f>
        <v>#N/A</v>
      </c>
      <c r="F189" s="353" t="e">
        <f>VLOOKUP($B189,ListsReq!$AC$3:$AF$82,3,FALSE)</f>
        <v>#N/A</v>
      </c>
      <c r="G189" s="352" t="e">
        <f>VLOOKUP($B189,ListsReq!$AC$3:$AF$61,4,FALSE)</f>
        <v>#N/A</v>
      </c>
      <c r="H189" s="354" t="e">
        <f t="shared" si="3"/>
        <v>#N/A</v>
      </c>
      <c r="I189" s="357"/>
      <c r="J189" s="342"/>
      <c r="K189" s="342"/>
      <c r="L189" s="342"/>
      <c r="M189" s="343"/>
      <c r="N189" s="287"/>
      <c r="O189" s="287"/>
    </row>
    <row r="190" spans="1:15" hidden="1" x14ac:dyDescent="0.25">
      <c r="A190" s="286"/>
      <c r="B190" s="280"/>
      <c r="C190" s="356"/>
      <c r="D190" s="291"/>
      <c r="E190" s="352" t="e">
        <f>VLOOKUP($B190,ListsReq!$AC$3:$AF$61,2,FALSE)</f>
        <v>#N/A</v>
      </c>
      <c r="F190" s="353" t="e">
        <f>VLOOKUP($B190,ListsReq!$AC$3:$AF$82,3,FALSE)</f>
        <v>#N/A</v>
      </c>
      <c r="G190" s="352" t="e">
        <f>VLOOKUP($B190,ListsReq!$AC$3:$AF$61,4,FALSE)</f>
        <v>#N/A</v>
      </c>
      <c r="H190" s="354" t="e">
        <f t="shared" si="3"/>
        <v>#N/A</v>
      </c>
      <c r="I190" s="357"/>
      <c r="J190" s="342"/>
      <c r="K190" s="342"/>
      <c r="L190" s="342"/>
      <c r="M190" s="343"/>
      <c r="N190" s="287"/>
      <c r="O190" s="287"/>
    </row>
    <row r="191" spans="1:15" hidden="1" x14ac:dyDescent="0.25">
      <c r="A191" s="286"/>
      <c r="B191" s="280"/>
      <c r="C191" s="356"/>
      <c r="D191" s="291"/>
      <c r="E191" s="352" t="e">
        <f>VLOOKUP($B191,ListsReq!$AC$3:$AF$61,2,FALSE)</f>
        <v>#N/A</v>
      </c>
      <c r="F191" s="353" t="e">
        <f>VLOOKUP($B191,ListsReq!$AC$3:$AF$82,3,FALSE)</f>
        <v>#N/A</v>
      </c>
      <c r="G191" s="352" t="e">
        <f>VLOOKUP($B191,ListsReq!$AC$3:$AF$61,4,FALSE)</f>
        <v>#N/A</v>
      </c>
      <c r="H191" s="354" t="e">
        <f t="shared" si="3"/>
        <v>#N/A</v>
      </c>
      <c r="I191" s="357"/>
      <c r="J191" s="342"/>
      <c r="K191" s="342"/>
      <c r="L191" s="342"/>
      <c r="M191" s="343"/>
      <c r="N191" s="287"/>
      <c r="O191" s="287"/>
    </row>
    <row r="192" spans="1:15" hidden="1" x14ac:dyDescent="0.25">
      <c r="A192" s="286"/>
      <c r="B192" s="280"/>
      <c r="C192" s="356"/>
      <c r="D192" s="291"/>
      <c r="E192" s="352" t="e">
        <f>VLOOKUP($B192,ListsReq!$AC$3:$AF$61,2,FALSE)</f>
        <v>#N/A</v>
      </c>
      <c r="F192" s="353" t="e">
        <f>VLOOKUP($B192,ListsReq!$AC$3:$AF$82,3,FALSE)</f>
        <v>#N/A</v>
      </c>
      <c r="G192" s="352" t="e">
        <f>VLOOKUP($B192,ListsReq!$AC$3:$AF$61,4,FALSE)</f>
        <v>#N/A</v>
      </c>
      <c r="H192" s="354" t="e">
        <f t="shared" si="3"/>
        <v>#N/A</v>
      </c>
      <c r="I192" s="357"/>
      <c r="J192" s="342"/>
      <c r="K192" s="342"/>
      <c r="L192" s="342"/>
      <c r="M192" s="343"/>
      <c r="N192" s="287"/>
      <c r="O192" s="287"/>
    </row>
    <row r="193" spans="1:16" hidden="1" x14ac:dyDescent="0.25">
      <c r="A193" s="286"/>
      <c r="B193" s="280"/>
      <c r="C193" s="356"/>
      <c r="D193" s="291"/>
      <c r="E193" s="352" t="e">
        <f>VLOOKUP($B193,ListsReq!$AC$3:$AF$61,2,FALSE)</f>
        <v>#N/A</v>
      </c>
      <c r="F193" s="353" t="e">
        <f>VLOOKUP($B193,ListsReq!$AC$3:$AF$82,3,FALSE)</f>
        <v>#N/A</v>
      </c>
      <c r="G193" s="352" t="e">
        <f>VLOOKUP($B193,ListsReq!$AC$3:$AF$61,4,FALSE)</f>
        <v>#N/A</v>
      </c>
      <c r="H193" s="354" t="e">
        <f t="shared" si="3"/>
        <v>#N/A</v>
      </c>
      <c r="I193" s="357"/>
      <c r="J193" s="342"/>
      <c r="K193" s="342"/>
      <c r="L193" s="342"/>
      <c r="M193" s="343"/>
      <c r="N193" s="287"/>
      <c r="O193" s="287"/>
    </row>
    <row r="194" spans="1:16" hidden="1" x14ac:dyDescent="0.25">
      <c r="A194" s="286"/>
      <c r="B194" s="280"/>
      <c r="C194" s="356"/>
      <c r="D194" s="291"/>
      <c r="E194" s="352" t="e">
        <f>VLOOKUP($B194,ListsReq!$AC$3:$AF$61,2,FALSE)</f>
        <v>#N/A</v>
      </c>
      <c r="F194" s="353" t="e">
        <f>VLOOKUP($B194,ListsReq!$AC$3:$AF$82,3,FALSE)</f>
        <v>#N/A</v>
      </c>
      <c r="G194" s="352" t="e">
        <f>VLOOKUP($B194,ListsReq!$AC$3:$AF$61,4,FALSE)</f>
        <v>#N/A</v>
      </c>
      <c r="H194" s="354" t="e">
        <f t="shared" si="3"/>
        <v>#N/A</v>
      </c>
      <c r="I194" s="357"/>
      <c r="J194" s="342"/>
      <c r="K194" s="342"/>
      <c r="L194" s="342"/>
      <c r="M194" s="343"/>
      <c r="N194" s="287"/>
      <c r="O194" s="287"/>
    </row>
    <row r="195" spans="1:16" hidden="1" x14ac:dyDescent="0.25">
      <c r="A195" s="286"/>
      <c r="B195" s="280"/>
      <c r="C195" s="356"/>
      <c r="D195" s="291"/>
      <c r="E195" s="352" t="e">
        <f>VLOOKUP($B195,ListsReq!$AC$3:$AF$61,2,FALSE)</f>
        <v>#N/A</v>
      </c>
      <c r="F195" s="353" t="e">
        <f>VLOOKUP($B195,ListsReq!$AC$3:$AF$82,3,FALSE)</f>
        <v>#N/A</v>
      </c>
      <c r="G195" s="352" t="e">
        <f>VLOOKUP($B195,ListsReq!$AC$3:$AF$61,4,FALSE)</f>
        <v>#N/A</v>
      </c>
      <c r="H195" s="354" t="e">
        <f t="shared" si="3"/>
        <v>#N/A</v>
      </c>
      <c r="I195" s="357"/>
      <c r="J195" s="342"/>
      <c r="K195" s="342"/>
      <c r="L195" s="342"/>
      <c r="M195" s="343"/>
      <c r="N195" s="287"/>
      <c r="O195" s="287"/>
    </row>
    <row r="196" spans="1:16" hidden="1" x14ac:dyDescent="0.25">
      <c r="A196" s="286"/>
      <c r="B196" s="280"/>
      <c r="C196" s="356"/>
      <c r="D196" s="291"/>
      <c r="E196" s="352" t="e">
        <f>VLOOKUP($B196,ListsReq!$AC$3:$AF$61,2,FALSE)</f>
        <v>#N/A</v>
      </c>
      <c r="F196" s="353" t="e">
        <f>VLOOKUP($B196,ListsReq!$AC$3:$AF$82,3,FALSE)</f>
        <v>#N/A</v>
      </c>
      <c r="G196" s="352" t="e">
        <f>VLOOKUP($B196,ListsReq!$AC$3:$AF$61,4,FALSE)</f>
        <v>#N/A</v>
      </c>
      <c r="H196" s="354" t="e">
        <f t="shared" si="3"/>
        <v>#N/A</v>
      </c>
      <c r="I196" s="357"/>
      <c r="J196" s="342"/>
      <c r="K196" s="342"/>
      <c r="L196" s="342"/>
      <c r="M196" s="343"/>
      <c r="N196" s="287"/>
      <c r="O196" s="287"/>
    </row>
    <row r="197" spans="1:16" hidden="1" x14ac:dyDescent="0.25">
      <c r="A197" s="286"/>
      <c r="B197" s="280"/>
      <c r="C197" s="356"/>
      <c r="D197" s="291"/>
      <c r="E197" s="352" t="e">
        <f>VLOOKUP($B197,ListsReq!$AC$3:$AF$61,2,FALSE)</f>
        <v>#N/A</v>
      </c>
      <c r="F197" s="353" t="e">
        <f>VLOOKUP($B197,ListsReq!$AC$3:$AF$82,3,FALSE)</f>
        <v>#N/A</v>
      </c>
      <c r="G197" s="352" t="e">
        <f>VLOOKUP($B197,ListsReq!$AC$3:$AF$61,4,FALSE)</f>
        <v>#N/A</v>
      </c>
      <c r="H197" s="354" t="e">
        <f t="shared" si="3"/>
        <v>#N/A</v>
      </c>
      <c r="I197" s="357"/>
      <c r="J197" s="342"/>
      <c r="K197" s="342"/>
      <c r="L197" s="342"/>
      <c r="M197" s="343"/>
      <c r="N197" s="287"/>
      <c r="O197" s="287"/>
    </row>
    <row r="198" spans="1:16" hidden="1" x14ac:dyDescent="0.25">
      <c r="A198" s="286"/>
      <c r="B198" s="280"/>
      <c r="C198" s="356"/>
      <c r="D198" s="291"/>
      <c r="E198" s="352" t="e">
        <f>VLOOKUP($B198,ListsReq!$AC$3:$AF$61,2,FALSE)</f>
        <v>#N/A</v>
      </c>
      <c r="F198" s="353" t="e">
        <f>VLOOKUP($B198,ListsReq!$AC$3:$AF$82,3,FALSE)</f>
        <v>#N/A</v>
      </c>
      <c r="G198" s="352" t="e">
        <f>VLOOKUP($B198,ListsReq!$AC$3:$AF$61,4,FALSE)</f>
        <v>#N/A</v>
      </c>
      <c r="H198" s="354" t="e">
        <f t="shared" si="3"/>
        <v>#N/A</v>
      </c>
      <c r="I198" s="357"/>
      <c r="J198" s="342"/>
      <c r="K198" s="342"/>
      <c r="L198" s="342"/>
      <c r="M198" s="343"/>
      <c r="N198" s="287"/>
      <c r="O198" s="287"/>
    </row>
    <row r="199" spans="1:16" hidden="1" x14ac:dyDescent="0.25">
      <c r="A199" s="286"/>
      <c r="B199" s="280"/>
      <c r="C199" s="356"/>
      <c r="D199" s="291"/>
      <c r="E199" s="352" t="e">
        <f>VLOOKUP($B199,ListsReq!$AC$3:$AF$61,2,FALSE)</f>
        <v>#N/A</v>
      </c>
      <c r="F199" s="353" t="e">
        <f>VLOOKUP($B199,ListsReq!$AC$3:$AF$82,3,FALSE)</f>
        <v>#N/A</v>
      </c>
      <c r="G199" s="352" t="e">
        <f>VLOOKUP($B199,ListsReq!$AC$3:$AF$61,4,FALSE)</f>
        <v>#N/A</v>
      </c>
      <c r="H199" s="354" t="e">
        <f t="shared" si="3"/>
        <v>#N/A</v>
      </c>
      <c r="I199" s="357"/>
      <c r="J199" s="342"/>
      <c r="K199" s="342"/>
      <c r="L199" s="342"/>
      <c r="M199" s="343"/>
      <c r="N199" s="287"/>
      <c r="O199" s="287"/>
    </row>
    <row r="200" spans="1:16" hidden="1" x14ac:dyDescent="0.25">
      <c r="A200" s="286"/>
      <c r="B200" s="280"/>
      <c r="C200" s="356"/>
      <c r="D200" s="291"/>
      <c r="E200" s="352" t="e">
        <f>VLOOKUP($B200,ListsReq!$AC$3:$AF$61,2,FALSE)</f>
        <v>#N/A</v>
      </c>
      <c r="F200" s="353" t="e">
        <f>VLOOKUP($B200,ListsReq!$AC$3:$AF$82,3,FALSE)</f>
        <v>#N/A</v>
      </c>
      <c r="G200" s="352" t="e">
        <f>VLOOKUP($B200,ListsReq!$AC$3:$AF$61,4,FALSE)</f>
        <v>#N/A</v>
      </c>
      <c r="H200" s="354" t="e">
        <f t="shared" si="3"/>
        <v>#N/A</v>
      </c>
      <c r="I200" s="357"/>
      <c r="J200" s="342"/>
      <c r="K200" s="342"/>
      <c r="L200" s="342"/>
      <c r="M200" s="343"/>
      <c r="N200" s="287"/>
      <c r="O200" s="287"/>
    </row>
    <row r="201" spans="1:16" hidden="1" x14ac:dyDescent="0.25">
      <c r="A201" s="286"/>
      <c r="B201" s="280"/>
      <c r="C201" s="356"/>
      <c r="D201" s="291"/>
      <c r="E201" s="352" t="e">
        <f>VLOOKUP($B201,ListsReq!$AC$3:$AF$61,2,FALSE)</f>
        <v>#N/A</v>
      </c>
      <c r="F201" s="353" t="e">
        <f>VLOOKUP($B201,ListsReq!$AC$3:$AF$82,3,FALSE)</f>
        <v>#N/A</v>
      </c>
      <c r="G201" s="352" t="e">
        <f>VLOOKUP($B201,ListsReq!$AC$3:$AF$61,4,FALSE)</f>
        <v>#N/A</v>
      </c>
      <c r="H201" s="354" t="e">
        <f t="shared" si="3"/>
        <v>#N/A</v>
      </c>
      <c r="I201" s="357"/>
      <c r="J201" s="342"/>
      <c r="K201" s="342"/>
      <c r="L201" s="342"/>
      <c r="M201" s="343"/>
      <c r="N201" s="287"/>
      <c r="O201" s="287"/>
    </row>
    <row r="202" spans="1:16" hidden="1" x14ac:dyDescent="0.25">
      <c r="A202" s="286"/>
      <c r="B202" s="280"/>
      <c r="C202" s="356"/>
      <c r="D202" s="291"/>
      <c r="E202" s="352" t="e">
        <f>VLOOKUP($B202,ListsReq!$AC$3:$AF$61,2,FALSE)</f>
        <v>#N/A</v>
      </c>
      <c r="F202" s="353" t="e">
        <f>VLOOKUP($B202,ListsReq!$AC$3:$AF$82,3,FALSE)</f>
        <v>#N/A</v>
      </c>
      <c r="G202" s="352" t="e">
        <f>VLOOKUP($B202,ListsReq!$AC$3:$AF$61,4,FALSE)</f>
        <v>#N/A</v>
      </c>
      <c r="H202" s="354" t="e">
        <f t="shared" si="3"/>
        <v>#N/A</v>
      </c>
      <c r="I202" s="357"/>
      <c r="J202" s="342"/>
      <c r="K202" s="342"/>
      <c r="L202" s="342"/>
      <c r="M202" s="343"/>
      <c r="N202" s="287"/>
      <c r="O202" s="287"/>
    </row>
    <row r="203" spans="1:16" hidden="1" x14ac:dyDescent="0.25">
      <c r="A203" s="286"/>
      <c r="B203" s="280"/>
      <c r="C203" s="356"/>
      <c r="D203" s="291"/>
      <c r="E203" s="352" t="e">
        <f>VLOOKUP($B203,ListsReq!$AC$3:$AF$61,2,FALSE)</f>
        <v>#N/A</v>
      </c>
      <c r="F203" s="353" t="e">
        <f>VLOOKUP($B203,ListsReq!$AC$3:$AF$82,3,FALSE)</f>
        <v>#N/A</v>
      </c>
      <c r="G203" s="352" t="e">
        <f>VLOOKUP($B203,ListsReq!$AC$3:$AF$61,4,FALSE)</f>
        <v>#N/A</v>
      </c>
      <c r="H203" s="354" t="e">
        <f t="shared" si="3"/>
        <v>#N/A</v>
      </c>
      <c r="I203" s="357"/>
      <c r="J203" s="342"/>
      <c r="K203" s="342"/>
      <c r="L203" s="342"/>
      <c r="M203" s="343"/>
      <c r="N203" s="287"/>
      <c r="O203" s="287"/>
    </row>
    <row r="204" spans="1:16" hidden="1" x14ac:dyDescent="0.25">
      <c r="A204" s="286"/>
      <c r="B204" s="280"/>
      <c r="C204" s="356"/>
      <c r="D204" s="291"/>
      <c r="E204" s="352" t="e">
        <f>VLOOKUP($B204,ListsReq!$AC$3:$AF$61,2,FALSE)</f>
        <v>#N/A</v>
      </c>
      <c r="F204" s="353" t="e">
        <f>VLOOKUP($B204,ListsReq!$AC$3:$AF$82,3,FALSE)</f>
        <v>#N/A</v>
      </c>
      <c r="G204" s="352" t="e">
        <f>VLOOKUP($B204,ListsReq!$AC$3:$AF$61,4,FALSE)</f>
        <v>#N/A</v>
      </c>
      <c r="H204" s="354" t="e">
        <f t="shared" si="3"/>
        <v>#N/A</v>
      </c>
      <c r="I204" s="357"/>
      <c r="J204" s="342"/>
      <c r="K204" s="342"/>
      <c r="L204" s="342"/>
      <c r="M204" s="343"/>
      <c r="N204" s="287"/>
      <c r="O204" s="287"/>
    </row>
    <row r="205" spans="1:16" hidden="1" x14ac:dyDescent="0.25">
      <c r="A205" s="286"/>
      <c r="B205" s="280"/>
      <c r="C205" s="356"/>
      <c r="D205" s="291"/>
      <c r="E205" s="352" t="e">
        <f>VLOOKUP($B205,ListsReq!$AC$3:$AF$61,2,FALSE)</f>
        <v>#N/A</v>
      </c>
      <c r="F205" s="353" t="e">
        <f>VLOOKUP($B205,ListsReq!$AC$3:$AF$82,3,FALSE)</f>
        <v>#N/A</v>
      </c>
      <c r="G205" s="352" t="e">
        <f>VLOOKUP($B205,ListsReq!$AC$3:$AF$61,4,FALSE)</f>
        <v>#N/A</v>
      </c>
      <c r="H205" s="354" t="e">
        <f t="shared" si="3"/>
        <v>#N/A</v>
      </c>
      <c r="I205" s="357"/>
      <c r="J205" s="342"/>
      <c r="K205" s="342"/>
      <c r="L205" s="342"/>
      <c r="M205" s="343"/>
      <c r="N205" s="287"/>
      <c r="O205" s="287"/>
    </row>
    <row r="206" spans="1:16" hidden="1" x14ac:dyDescent="0.25">
      <c r="A206" s="286"/>
      <c r="B206" s="280"/>
      <c r="C206" s="356"/>
      <c r="D206" s="291"/>
      <c r="E206" s="352" t="e">
        <f>VLOOKUP($B206,ListsReq!$AC$3:$AF$61,2,FALSE)</f>
        <v>#N/A</v>
      </c>
      <c r="F206" s="353" t="e">
        <f>VLOOKUP($B206,ListsReq!$AC$3:$AF$82,3,FALSE)</f>
        <v>#N/A</v>
      </c>
      <c r="G206" s="352" t="e">
        <f>VLOOKUP($B206,ListsReq!$AC$3:$AF$61,4,FALSE)</f>
        <v>#N/A</v>
      </c>
      <c r="H206" s="354" t="e">
        <f t="shared" si="3"/>
        <v>#N/A</v>
      </c>
      <c r="I206" s="357"/>
      <c r="J206" s="342"/>
      <c r="K206" s="342"/>
      <c r="L206" s="342"/>
      <c r="M206" s="343"/>
      <c r="N206" s="287"/>
      <c r="O206" s="287"/>
    </row>
    <row r="207" spans="1:16" ht="15.75" thickBot="1" x14ac:dyDescent="0.3">
      <c r="A207" s="286"/>
      <c r="B207" s="358"/>
      <c r="C207" s="359"/>
      <c r="D207" s="360"/>
      <c r="E207" s="361"/>
      <c r="F207" s="362"/>
      <c r="G207" s="363" t="s">
        <v>405</v>
      </c>
      <c r="H207" s="364">
        <f>SUMIF(H113:H206,"&lt;&gt;#N/A")</f>
        <v>403751.00657205394</v>
      </c>
      <c r="I207" s="320" t="s">
        <v>1044</v>
      </c>
      <c r="J207" s="342"/>
      <c r="K207" s="342"/>
      <c r="L207" s="342"/>
      <c r="M207" s="343"/>
      <c r="N207" s="287"/>
      <c r="O207" s="287"/>
      <c r="P207" s="288">
        <f>5/403746</f>
        <v>1.2384023618809845E-5</v>
      </c>
    </row>
    <row r="208" spans="1:16" x14ac:dyDescent="0.25">
      <c r="A208" s="286"/>
      <c r="B208" s="342"/>
      <c r="C208" s="342"/>
      <c r="D208" s="342"/>
      <c r="E208" s="342"/>
      <c r="F208" s="342"/>
      <c r="G208" s="342"/>
      <c r="H208" s="365"/>
      <c r="I208" s="342"/>
      <c r="J208" s="342"/>
      <c r="K208" s="342"/>
      <c r="L208" s="342"/>
      <c r="M208" s="343"/>
      <c r="N208" s="287"/>
    </row>
    <row r="209" spans="1:14" x14ac:dyDescent="0.25">
      <c r="A209" s="366" t="s">
        <v>464</v>
      </c>
      <c r="B209" s="367" t="s">
        <v>463</v>
      </c>
      <c r="C209" s="342"/>
      <c r="D209" s="342"/>
      <c r="E209" s="342"/>
      <c r="F209" s="342"/>
      <c r="G209" s="342"/>
      <c r="H209" s="365"/>
      <c r="I209" s="342"/>
      <c r="J209" s="342"/>
      <c r="K209" s="342"/>
      <c r="L209" s="342"/>
      <c r="M209" s="343"/>
      <c r="N209" s="287"/>
    </row>
    <row r="210" spans="1:14" ht="21.75" customHeight="1" thickBot="1" x14ac:dyDescent="0.3">
      <c r="A210" s="366"/>
      <c r="B210" s="368" t="s">
        <v>462</v>
      </c>
      <c r="C210" s="342"/>
      <c r="D210" s="342"/>
      <c r="E210" s="342"/>
      <c r="F210" s="342"/>
      <c r="G210" s="342"/>
      <c r="H210" s="342"/>
      <c r="I210" s="342"/>
      <c r="J210" s="342"/>
      <c r="K210" s="342"/>
      <c r="L210" s="342"/>
      <c r="M210" s="343"/>
      <c r="N210" s="287"/>
    </row>
    <row r="211" spans="1:14" ht="35.25" customHeight="1" x14ac:dyDescent="0.25">
      <c r="A211" s="366"/>
      <c r="B211" s="139" t="s">
        <v>461</v>
      </c>
      <c r="C211" s="138" t="s">
        <v>460</v>
      </c>
      <c r="D211" s="138" t="s">
        <v>1076</v>
      </c>
      <c r="E211" s="138" t="s">
        <v>459</v>
      </c>
      <c r="F211" s="146" t="s">
        <v>8</v>
      </c>
      <c r="G211" s="342"/>
      <c r="H211" s="342"/>
      <c r="I211" s="342"/>
      <c r="J211" s="342"/>
      <c r="K211" s="342"/>
      <c r="L211" s="342"/>
      <c r="M211" s="343"/>
      <c r="N211" s="287"/>
    </row>
    <row r="212" spans="1:14" x14ac:dyDescent="0.25">
      <c r="A212" s="366"/>
      <c r="B212" s="280" t="s">
        <v>458</v>
      </c>
      <c r="C212" s="251">
        <v>47737363.742000006</v>
      </c>
      <c r="D212" s="251">
        <v>35430477.942000002</v>
      </c>
      <c r="E212" s="251">
        <v>12306885.800000001</v>
      </c>
      <c r="F212" s="318" t="s">
        <v>963</v>
      </c>
      <c r="G212" s="342"/>
      <c r="H212" s="342"/>
      <c r="I212" s="342"/>
      <c r="J212" s="342"/>
      <c r="K212" s="342"/>
      <c r="L212" s="342"/>
      <c r="M212" s="343"/>
      <c r="N212" s="287"/>
    </row>
    <row r="213" spans="1:14" x14ac:dyDescent="0.25">
      <c r="A213" s="366"/>
      <c r="B213" s="280" t="s">
        <v>457</v>
      </c>
      <c r="C213" s="251">
        <v>58832432</v>
      </c>
      <c r="D213" s="251">
        <v>32066965</v>
      </c>
      <c r="E213" s="251">
        <v>0</v>
      </c>
      <c r="F213" s="318" t="s">
        <v>963</v>
      </c>
      <c r="G213" s="342"/>
      <c r="H213" s="342"/>
      <c r="I213" s="342"/>
      <c r="J213" s="342"/>
      <c r="K213" s="342"/>
      <c r="L213" s="342"/>
      <c r="M213" s="343"/>
      <c r="N213" s="287"/>
    </row>
    <row r="214" spans="1:14" x14ac:dyDescent="0.25">
      <c r="A214" s="366"/>
      <c r="B214" s="282" t="s">
        <v>408</v>
      </c>
      <c r="C214" s="291"/>
      <c r="D214" s="291"/>
      <c r="E214" s="291"/>
      <c r="F214" s="357"/>
      <c r="G214" s="342"/>
      <c r="H214" s="342"/>
      <c r="I214" s="342"/>
      <c r="J214" s="342"/>
      <c r="K214" s="342"/>
      <c r="L214" s="342"/>
      <c r="M214" s="343"/>
      <c r="N214" s="287"/>
    </row>
    <row r="215" spans="1:14" x14ac:dyDescent="0.25">
      <c r="A215" s="366"/>
      <c r="B215" s="282" t="s">
        <v>407</v>
      </c>
      <c r="C215" s="291"/>
      <c r="D215" s="291"/>
      <c r="E215" s="291"/>
      <c r="F215" s="357"/>
      <c r="G215" s="342"/>
      <c r="H215" s="342"/>
      <c r="I215" s="342"/>
      <c r="J215" s="342"/>
      <c r="K215" s="342"/>
      <c r="L215" s="342"/>
      <c r="M215" s="343"/>
      <c r="N215" s="287"/>
    </row>
    <row r="216" spans="1:14" ht="15.75" thickBot="1" x14ac:dyDescent="0.3">
      <c r="A216" s="366"/>
      <c r="B216" s="283" t="s">
        <v>406</v>
      </c>
      <c r="C216" s="345"/>
      <c r="D216" s="345"/>
      <c r="E216" s="345"/>
      <c r="F216" s="320"/>
      <c r="G216" s="342"/>
      <c r="H216" s="342"/>
      <c r="I216" s="342"/>
      <c r="J216" s="342"/>
      <c r="K216" s="342"/>
      <c r="L216" s="342"/>
      <c r="M216" s="343"/>
      <c r="N216" s="287"/>
    </row>
    <row r="217" spans="1:14" x14ac:dyDescent="0.25">
      <c r="A217" s="366"/>
      <c r="B217" s="342"/>
      <c r="C217" s="342"/>
      <c r="D217" s="342"/>
      <c r="E217" s="342"/>
      <c r="F217" s="342"/>
      <c r="G217" s="342"/>
      <c r="H217" s="342"/>
      <c r="I217" s="342"/>
      <c r="J217" s="342"/>
      <c r="K217" s="342"/>
      <c r="L217" s="342"/>
      <c r="M217" s="343"/>
      <c r="N217" s="287"/>
    </row>
    <row r="218" spans="1:14" ht="22.5" customHeight="1" x14ac:dyDescent="0.25">
      <c r="A218" s="221"/>
      <c r="B218" s="136" t="s">
        <v>12</v>
      </c>
      <c r="C218" s="136"/>
      <c r="D218" s="136"/>
      <c r="E218" s="136"/>
      <c r="F218" s="136"/>
      <c r="G218" s="136"/>
      <c r="H218" s="136"/>
      <c r="I218" s="136"/>
      <c r="J218" s="136"/>
      <c r="K218" s="136"/>
      <c r="L218" s="136"/>
      <c r="M218" s="222"/>
      <c r="N218" s="287"/>
    </row>
    <row r="219" spans="1:14" ht="18.75" customHeight="1" thickBot="1" x14ac:dyDescent="0.3">
      <c r="A219" s="339" t="s">
        <v>456</v>
      </c>
      <c r="B219" s="369" t="s">
        <v>455</v>
      </c>
      <c r="C219" s="370"/>
      <c r="D219" s="342"/>
      <c r="E219" s="342"/>
      <c r="F219" s="342"/>
      <c r="G219" s="342"/>
      <c r="H219" s="342"/>
      <c r="I219" s="342"/>
      <c r="J219" s="342"/>
      <c r="K219" s="342"/>
      <c r="L219" s="342"/>
      <c r="M219" s="343"/>
      <c r="N219" s="287"/>
    </row>
    <row r="220" spans="1:14" x14ac:dyDescent="0.25">
      <c r="A220" s="286"/>
      <c r="B220" s="145" t="s">
        <v>454</v>
      </c>
      <c r="C220" s="144" t="s">
        <v>453</v>
      </c>
      <c r="D220" s="144" t="s">
        <v>452</v>
      </c>
      <c r="E220" s="144" t="s">
        <v>9</v>
      </c>
      <c r="F220" s="144" t="s">
        <v>451</v>
      </c>
      <c r="G220" s="144" t="s">
        <v>10</v>
      </c>
      <c r="H220" s="144" t="s">
        <v>450</v>
      </c>
      <c r="I220" s="144" t="s">
        <v>449</v>
      </c>
      <c r="J220" s="144" t="s">
        <v>448</v>
      </c>
      <c r="K220" s="455" t="s">
        <v>8</v>
      </c>
      <c r="L220" s="456"/>
      <c r="M220" s="457"/>
      <c r="N220" s="287"/>
    </row>
    <row r="221" spans="1:14" ht="30" customHeight="1" x14ac:dyDescent="0.25">
      <c r="A221" s="286"/>
      <c r="B221" s="249" t="s">
        <v>967</v>
      </c>
      <c r="C221" s="257" t="s">
        <v>917</v>
      </c>
      <c r="D221" s="251">
        <v>25000</v>
      </c>
      <c r="E221" s="257" t="s">
        <v>827</v>
      </c>
      <c r="F221" s="257" t="s">
        <v>916</v>
      </c>
      <c r="G221" s="257" t="s">
        <v>633</v>
      </c>
      <c r="H221" s="251">
        <v>570</v>
      </c>
      <c r="I221" s="257" t="s">
        <v>863</v>
      </c>
      <c r="J221" s="257" t="s">
        <v>616</v>
      </c>
      <c r="K221" s="451" t="s">
        <v>1098</v>
      </c>
      <c r="L221" s="451"/>
      <c r="M221" s="452"/>
      <c r="N221" s="287"/>
    </row>
    <row r="222" spans="1:14" ht="45" customHeight="1" x14ac:dyDescent="0.25">
      <c r="A222" s="286"/>
      <c r="B222" s="249" t="s">
        <v>968</v>
      </c>
      <c r="C222" s="257" t="s">
        <v>917</v>
      </c>
      <c r="D222" s="251">
        <v>6500</v>
      </c>
      <c r="E222" s="257" t="s">
        <v>827</v>
      </c>
      <c r="F222" s="257" t="s">
        <v>916</v>
      </c>
      <c r="G222" s="257" t="s">
        <v>616</v>
      </c>
      <c r="H222" s="251">
        <v>572</v>
      </c>
      <c r="I222" s="257" t="s">
        <v>863</v>
      </c>
      <c r="J222" s="257" t="s">
        <v>651</v>
      </c>
      <c r="K222" s="451" t="s">
        <v>1097</v>
      </c>
      <c r="L222" s="451"/>
      <c r="M222" s="452"/>
      <c r="N222" s="287"/>
    </row>
    <row r="223" spans="1:14" ht="45" customHeight="1" x14ac:dyDescent="0.25">
      <c r="A223" s="286"/>
      <c r="B223" s="249" t="s">
        <v>966</v>
      </c>
      <c r="C223" s="257" t="s">
        <v>917</v>
      </c>
      <c r="D223" s="251">
        <v>11000</v>
      </c>
      <c r="E223" s="257" t="s">
        <v>827</v>
      </c>
      <c r="F223" s="257" t="s">
        <v>916</v>
      </c>
      <c r="G223" s="257" t="s">
        <v>616</v>
      </c>
      <c r="H223" s="251">
        <v>572</v>
      </c>
      <c r="I223" s="257" t="s">
        <v>863</v>
      </c>
      <c r="J223" s="257" t="s">
        <v>651</v>
      </c>
      <c r="K223" s="451" t="s">
        <v>1094</v>
      </c>
      <c r="L223" s="451"/>
      <c r="M223" s="452"/>
      <c r="N223" s="287"/>
    </row>
    <row r="224" spans="1:14" ht="60" customHeight="1" x14ac:dyDescent="0.25">
      <c r="A224" s="286"/>
      <c r="B224" s="249" t="s">
        <v>979</v>
      </c>
      <c r="C224" s="257" t="s">
        <v>893</v>
      </c>
      <c r="D224" s="251">
        <v>15</v>
      </c>
      <c r="E224" s="257" t="s">
        <v>894</v>
      </c>
      <c r="F224" s="257" t="s">
        <v>713</v>
      </c>
      <c r="G224" s="257" t="s">
        <v>616</v>
      </c>
      <c r="H224" s="251">
        <v>4990402</v>
      </c>
      <c r="I224" s="257" t="s">
        <v>759</v>
      </c>
      <c r="J224" s="257" t="s">
        <v>614</v>
      </c>
      <c r="K224" s="451" t="s">
        <v>985</v>
      </c>
      <c r="L224" s="451"/>
      <c r="M224" s="452"/>
      <c r="N224" s="287"/>
    </row>
    <row r="225" spans="1:14" ht="14.25" hidden="1" customHeight="1" x14ac:dyDescent="0.25">
      <c r="A225" s="286"/>
      <c r="B225" s="289"/>
      <c r="C225" s="290"/>
      <c r="D225" s="291"/>
      <c r="E225" s="290"/>
      <c r="F225" s="290"/>
      <c r="G225" s="290"/>
      <c r="H225" s="291"/>
      <c r="I225" s="290"/>
      <c r="J225" s="290"/>
      <c r="K225" s="438"/>
      <c r="L225" s="439"/>
      <c r="M225" s="440"/>
      <c r="N225" s="287"/>
    </row>
    <row r="226" spans="1:14" ht="14.25" hidden="1" customHeight="1" x14ac:dyDescent="0.25">
      <c r="A226" s="286"/>
      <c r="B226" s="289"/>
      <c r="C226" s="290"/>
      <c r="D226" s="291"/>
      <c r="E226" s="290"/>
      <c r="F226" s="290"/>
      <c r="G226" s="290"/>
      <c r="H226" s="291"/>
      <c r="I226" s="290"/>
      <c r="J226" s="290"/>
      <c r="K226" s="438"/>
      <c r="L226" s="439"/>
      <c r="M226" s="440"/>
      <c r="N226" s="287"/>
    </row>
    <row r="227" spans="1:14" ht="14.25" hidden="1" customHeight="1" x14ac:dyDescent="0.25">
      <c r="A227" s="286"/>
      <c r="B227" s="289"/>
      <c r="C227" s="290"/>
      <c r="D227" s="291"/>
      <c r="E227" s="290"/>
      <c r="F227" s="290"/>
      <c r="G227" s="290"/>
      <c r="H227" s="291"/>
      <c r="I227" s="290"/>
      <c r="J227" s="290"/>
      <c r="K227" s="438"/>
      <c r="L227" s="439"/>
      <c r="M227" s="440"/>
      <c r="N227" s="287"/>
    </row>
    <row r="228" spans="1:14" ht="14.25" hidden="1" customHeight="1" x14ac:dyDescent="0.25">
      <c r="A228" s="286"/>
      <c r="B228" s="289"/>
      <c r="C228" s="290"/>
      <c r="D228" s="291"/>
      <c r="E228" s="290"/>
      <c r="F228" s="290"/>
      <c r="G228" s="290"/>
      <c r="H228" s="291"/>
      <c r="I228" s="290"/>
      <c r="J228" s="290"/>
      <c r="K228" s="438"/>
      <c r="L228" s="439"/>
      <c r="M228" s="440"/>
      <c r="N228" s="287"/>
    </row>
    <row r="229" spans="1:14" ht="14.25" customHeight="1" thickBot="1" x14ac:dyDescent="0.3">
      <c r="A229" s="286"/>
      <c r="B229" s="250"/>
      <c r="C229" s="284"/>
      <c r="D229" s="345"/>
      <c r="E229" s="284"/>
      <c r="F229" s="284"/>
      <c r="G229" s="284"/>
      <c r="H229" s="345"/>
      <c r="I229" s="284"/>
      <c r="J229" s="284"/>
      <c r="K229" s="453"/>
      <c r="L229" s="453"/>
      <c r="M229" s="454"/>
      <c r="N229" s="287"/>
    </row>
    <row r="230" spans="1:14" x14ac:dyDescent="0.25">
      <c r="A230" s="366"/>
      <c r="B230" s="342"/>
      <c r="C230" s="342"/>
      <c r="D230" s="342"/>
      <c r="E230" s="342"/>
      <c r="F230" s="342"/>
      <c r="G230" s="342"/>
      <c r="H230" s="342"/>
      <c r="I230" s="342"/>
      <c r="J230" s="342"/>
      <c r="K230" s="342"/>
      <c r="L230" s="342"/>
      <c r="M230" s="343"/>
      <c r="N230" s="287"/>
    </row>
    <row r="231" spans="1:14" ht="18.75" x14ac:dyDescent="0.25">
      <c r="A231" s="221"/>
      <c r="B231" s="136" t="s">
        <v>447</v>
      </c>
      <c r="C231" s="136"/>
      <c r="D231" s="136"/>
      <c r="E231" s="136"/>
      <c r="F231" s="136"/>
      <c r="G231" s="136"/>
      <c r="H231" s="136"/>
      <c r="I231" s="136"/>
      <c r="J231" s="136"/>
      <c r="K231" s="136"/>
      <c r="L231" s="136"/>
      <c r="M231" s="222"/>
      <c r="N231" s="287"/>
    </row>
    <row r="232" spans="1:14" ht="19.5" customHeight="1" x14ac:dyDescent="0.25">
      <c r="A232" s="339" t="s">
        <v>446</v>
      </c>
      <c r="B232" s="492" t="s">
        <v>445</v>
      </c>
      <c r="C232" s="493"/>
      <c r="D232" s="493"/>
      <c r="E232" s="493"/>
      <c r="F232" s="342"/>
      <c r="G232" s="342"/>
      <c r="H232" s="342"/>
      <c r="I232" s="342"/>
      <c r="J232" s="342"/>
      <c r="K232" s="342"/>
      <c r="L232" s="342"/>
      <c r="M232" s="343"/>
      <c r="N232" s="287"/>
    </row>
    <row r="233" spans="1:14" ht="56.25" customHeight="1" thickBot="1" x14ac:dyDescent="0.3">
      <c r="A233" s="366"/>
      <c r="B233" s="494" t="s">
        <v>444</v>
      </c>
      <c r="C233" s="494"/>
      <c r="D233" s="494"/>
      <c r="E233" s="494"/>
      <c r="F233" s="342"/>
      <c r="G233" s="342"/>
      <c r="H233" s="342"/>
      <c r="I233" s="342"/>
      <c r="J233" s="342"/>
      <c r="K233" s="342"/>
      <c r="L233" s="342"/>
      <c r="M233" s="343"/>
      <c r="N233" s="287"/>
    </row>
    <row r="234" spans="1:14" ht="53.25" customHeight="1" x14ac:dyDescent="0.25">
      <c r="A234" s="366"/>
      <c r="B234" s="139" t="s">
        <v>414</v>
      </c>
      <c r="C234" s="138" t="s">
        <v>424</v>
      </c>
      <c r="D234" s="137" t="s">
        <v>8</v>
      </c>
      <c r="E234" s="367"/>
      <c r="F234" s="342"/>
      <c r="G234" s="342"/>
      <c r="H234" s="342"/>
      <c r="I234" s="342"/>
      <c r="J234" s="342"/>
      <c r="K234" s="342"/>
      <c r="L234" s="342"/>
      <c r="M234" s="343"/>
      <c r="N234" s="287"/>
    </row>
    <row r="235" spans="1:14" x14ac:dyDescent="0.25">
      <c r="A235" s="366"/>
      <c r="B235" s="280" t="s">
        <v>423</v>
      </c>
      <c r="C235" s="251">
        <v>8700</v>
      </c>
      <c r="D235" s="318" t="s">
        <v>1092</v>
      </c>
      <c r="E235" s="367"/>
      <c r="F235" s="342"/>
      <c r="G235" s="342"/>
      <c r="H235" s="342"/>
      <c r="I235" s="342"/>
      <c r="J235" s="342"/>
      <c r="K235" s="342"/>
      <c r="L235" s="342"/>
      <c r="M235" s="343"/>
      <c r="N235" s="287"/>
    </row>
    <row r="236" spans="1:14" x14ac:dyDescent="0.25">
      <c r="A236" s="366"/>
      <c r="B236" s="280" t="s">
        <v>422</v>
      </c>
      <c r="C236" s="251"/>
      <c r="D236" s="318"/>
      <c r="E236" s="367"/>
      <c r="F236" s="342"/>
      <c r="G236" s="342"/>
      <c r="H236" s="342"/>
      <c r="I236" s="342"/>
      <c r="J236" s="342"/>
      <c r="K236" s="342"/>
      <c r="L236" s="342"/>
      <c r="M236" s="343"/>
      <c r="N236" s="287"/>
    </row>
    <row r="237" spans="1:14" x14ac:dyDescent="0.25">
      <c r="A237" s="366"/>
      <c r="B237" s="280" t="s">
        <v>421</v>
      </c>
      <c r="C237" s="251"/>
      <c r="D237" s="318"/>
      <c r="E237" s="367"/>
      <c r="F237" s="342"/>
      <c r="G237" s="342"/>
      <c r="H237" s="342"/>
      <c r="I237" s="342"/>
      <c r="J237" s="342"/>
      <c r="K237" s="342"/>
      <c r="L237" s="342"/>
      <c r="M237" s="343"/>
      <c r="N237" s="287"/>
    </row>
    <row r="238" spans="1:14" x14ac:dyDescent="0.25">
      <c r="A238" s="366"/>
      <c r="B238" s="280" t="s">
        <v>3</v>
      </c>
      <c r="C238" s="251"/>
      <c r="D238" s="318"/>
      <c r="E238" s="367"/>
      <c r="F238" s="342"/>
      <c r="G238" s="342"/>
      <c r="H238" s="342"/>
      <c r="I238" s="342"/>
      <c r="J238" s="342"/>
      <c r="K238" s="342"/>
      <c r="L238" s="342"/>
      <c r="M238" s="343"/>
      <c r="N238" s="287"/>
    </row>
    <row r="239" spans="1:14" x14ac:dyDescent="0.25">
      <c r="A239" s="366"/>
      <c r="B239" s="280" t="s">
        <v>420</v>
      </c>
      <c r="C239" s="251">
        <v>1261</v>
      </c>
      <c r="D239" s="318" t="s">
        <v>1090</v>
      </c>
      <c r="E239" s="367"/>
      <c r="F239" s="342"/>
      <c r="G239" s="342"/>
      <c r="H239" s="342"/>
      <c r="I239" s="342"/>
      <c r="J239" s="342"/>
      <c r="K239" s="342"/>
      <c r="L239" s="342"/>
      <c r="M239" s="343"/>
      <c r="N239" s="287"/>
    </row>
    <row r="240" spans="1:14" x14ac:dyDescent="0.25">
      <c r="A240" s="366"/>
      <c r="B240" s="280" t="s">
        <v>419</v>
      </c>
      <c r="C240" s="251">
        <v>184</v>
      </c>
      <c r="D240" s="318" t="s">
        <v>986</v>
      </c>
      <c r="E240" s="367"/>
      <c r="F240" s="342"/>
      <c r="G240" s="342"/>
      <c r="H240" s="342"/>
      <c r="I240" s="342"/>
      <c r="J240" s="342"/>
      <c r="K240" s="342"/>
      <c r="L240" s="342"/>
      <c r="M240" s="343"/>
      <c r="N240" s="287"/>
    </row>
    <row r="241" spans="1:14" x14ac:dyDescent="0.25">
      <c r="A241" s="366"/>
      <c r="B241" s="280" t="s">
        <v>443</v>
      </c>
      <c r="C241" s="251"/>
      <c r="D241" s="318"/>
      <c r="E241" s="367"/>
      <c r="F241" s="342"/>
      <c r="G241" s="342"/>
      <c r="H241" s="342"/>
      <c r="I241" s="342"/>
      <c r="J241" s="342"/>
      <c r="K241" s="342"/>
      <c r="L241" s="342"/>
      <c r="M241" s="343"/>
      <c r="N241" s="287"/>
    </row>
    <row r="242" spans="1:14" x14ac:dyDescent="0.25">
      <c r="A242" s="366"/>
      <c r="B242" s="280" t="s">
        <v>408</v>
      </c>
      <c r="C242" s="251"/>
      <c r="D242" s="318"/>
      <c r="E242" s="367"/>
      <c r="F242" s="342"/>
      <c r="G242" s="342"/>
      <c r="H242" s="342"/>
      <c r="I242" s="342"/>
      <c r="J242" s="342"/>
      <c r="K242" s="342"/>
      <c r="L242" s="342"/>
      <c r="M242" s="343"/>
      <c r="N242" s="287"/>
    </row>
    <row r="243" spans="1:14" x14ac:dyDescent="0.25">
      <c r="A243" s="366"/>
      <c r="B243" s="282" t="s">
        <v>407</v>
      </c>
      <c r="C243" s="291"/>
      <c r="D243" s="318"/>
      <c r="E243" s="367"/>
      <c r="F243" s="342"/>
      <c r="G243" s="342"/>
      <c r="H243" s="342"/>
      <c r="I243" s="342"/>
      <c r="J243" s="342"/>
      <c r="K243" s="342"/>
      <c r="L243" s="342"/>
      <c r="M243" s="343"/>
      <c r="N243" s="287"/>
    </row>
    <row r="244" spans="1:14" x14ac:dyDescent="0.25">
      <c r="A244" s="366"/>
      <c r="B244" s="282" t="s">
        <v>406</v>
      </c>
      <c r="C244" s="291"/>
      <c r="D244" s="318"/>
      <c r="E244" s="367"/>
      <c r="F244" s="342"/>
      <c r="G244" s="342"/>
      <c r="H244" s="342"/>
      <c r="I244" s="342"/>
      <c r="J244" s="342"/>
      <c r="K244" s="342"/>
      <c r="L244" s="342"/>
      <c r="M244" s="343"/>
      <c r="N244" s="287"/>
    </row>
    <row r="245" spans="1:14" ht="15.75" thickBot="1" x14ac:dyDescent="0.3">
      <c r="A245" s="366"/>
      <c r="B245" s="371" t="s">
        <v>405</v>
      </c>
      <c r="C245" s="372">
        <f>SUM(C235:C244)</f>
        <v>10145</v>
      </c>
      <c r="D245" s="373"/>
      <c r="E245" s="367"/>
      <c r="F245" s="342"/>
      <c r="G245" s="342"/>
      <c r="H245" s="342"/>
      <c r="I245" s="342"/>
      <c r="J245" s="342"/>
      <c r="K245" s="342"/>
      <c r="L245" s="342"/>
      <c r="M245" s="343"/>
      <c r="N245" s="287"/>
    </row>
    <row r="246" spans="1:14" x14ac:dyDescent="0.25">
      <c r="A246" s="366"/>
      <c r="B246" s="342"/>
      <c r="C246" s="342"/>
      <c r="D246" s="342"/>
      <c r="E246" s="342"/>
      <c r="F246" s="342"/>
      <c r="G246" s="342"/>
      <c r="H246" s="342"/>
      <c r="I246" s="342"/>
      <c r="J246" s="342"/>
      <c r="K246" s="342"/>
      <c r="L246" s="342"/>
      <c r="M246" s="343"/>
      <c r="N246" s="287"/>
    </row>
    <row r="247" spans="1:14" ht="16.5" customHeight="1" x14ac:dyDescent="0.25">
      <c r="A247" s="339" t="s">
        <v>442</v>
      </c>
      <c r="B247" s="527" t="s">
        <v>441</v>
      </c>
      <c r="C247" s="528"/>
      <c r="D247" s="528"/>
      <c r="E247" s="528"/>
      <c r="F247" s="342"/>
      <c r="G247" s="342"/>
      <c r="H247" s="342"/>
      <c r="I247" s="342"/>
      <c r="J247" s="342"/>
      <c r="K247" s="342"/>
      <c r="L247" s="342"/>
      <c r="M247" s="343"/>
      <c r="N247" s="287"/>
    </row>
    <row r="248" spans="1:14" ht="24" customHeight="1" thickBot="1" x14ac:dyDescent="0.3">
      <c r="A248" s="339"/>
      <c r="B248" s="529" t="s">
        <v>440</v>
      </c>
      <c r="C248" s="495"/>
      <c r="D248" s="495"/>
      <c r="E248" s="495"/>
      <c r="F248" s="342"/>
      <c r="G248" s="342"/>
      <c r="H248" s="342"/>
      <c r="I248" s="342"/>
      <c r="J248" s="342"/>
      <c r="K248" s="342"/>
      <c r="L248" s="342"/>
      <c r="M248" s="343"/>
      <c r="N248" s="287"/>
    </row>
    <row r="249" spans="1:14" ht="93" customHeight="1" x14ac:dyDescent="0.25">
      <c r="A249" s="286"/>
      <c r="B249" s="143" t="s">
        <v>439</v>
      </c>
      <c r="C249" s="138" t="s">
        <v>438</v>
      </c>
      <c r="D249" s="138" t="s">
        <v>437</v>
      </c>
      <c r="E249" s="138" t="s">
        <v>436</v>
      </c>
      <c r="F249" s="138" t="s">
        <v>435</v>
      </c>
      <c r="G249" s="138" t="s">
        <v>434</v>
      </c>
      <c r="H249" s="138" t="s">
        <v>433</v>
      </c>
      <c r="I249" s="138" t="s">
        <v>432</v>
      </c>
      <c r="J249" s="138" t="s">
        <v>431</v>
      </c>
      <c r="K249" s="142" t="s">
        <v>430</v>
      </c>
      <c r="L249" s="138" t="s">
        <v>75</v>
      </c>
      <c r="M249" s="141" t="s">
        <v>8</v>
      </c>
      <c r="N249" s="287"/>
    </row>
    <row r="250" spans="1:14" x14ac:dyDescent="0.25">
      <c r="A250" s="286"/>
      <c r="B250" s="280" t="s">
        <v>977</v>
      </c>
      <c r="C250" s="257" t="s">
        <v>1084</v>
      </c>
      <c r="D250" s="257" t="s">
        <v>614</v>
      </c>
      <c r="E250" s="374">
        <v>1010000</v>
      </c>
      <c r="F250" s="245">
        <v>10000</v>
      </c>
      <c r="G250" s="258">
        <v>20</v>
      </c>
      <c r="H250" s="257" t="s">
        <v>914</v>
      </c>
      <c r="I250" s="251">
        <f>J250*5.375/1000</f>
        <v>1220.125</v>
      </c>
      <c r="J250" s="251">
        <v>227000</v>
      </c>
      <c r="K250" s="375" t="s">
        <v>884</v>
      </c>
      <c r="L250" s="257" t="s">
        <v>969</v>
      </c>
      <c r="M250" s="376" t="s">
        <v>970</v>
      </c>
      <c r="N250" s="287"/>
    </row>
    <row r="251" spans="1:14" x14ac:dyDescent="0.25">
      <c r="A251" s="286"/>
      <c r="B251" s="280" t="s">
        <v>971</v>
      </c>
      <c r="C251" s="257" t="s">
        <v>1084</v>
      </c>
      <c r="D251" s="257" t="s">
        <v>614</v>
      </c>
      <c r="E251" s="374">
        <v>1570000</v>
      </c>
      <c r="F251" s="245">
        <v>8000</v>
      </c>
      <c r="G251" s="258">
        <v>20</v>
      </c>
      <c r="H251" s="257" t="s">
        <v>914</v>
      </c>
      <c r="I251" s="251">
        <f t="shared" ref="I251:I256" si="4">J251*5.375/1000</f>
        <v>1236.25</v>
      </c>
      <c r="J251" s="251">
        <v>230000</v>
      </c>
      <c r="K251" s="375" t="s">
        <v>884</v>
      </c>
      <c r="L251" s="257" t="s">
        <v>969</v>
      </c>
      <c r="M251" s="376" t="s">
        <v>970</v>
      </c>
      <c r="N251" s="287"/>
    </row>
    <row r="252" spans="1:14" x14ac:dyDescent="0.25">
      <c r="A252" s="286"/>
      <c r="B252" s="280" t="s">
        <v>972</v>
      </c>
      <c r="C252" s="257" t="s">
        <v>1084</v>
      </c>
      <c r="D252" s="257" t="s">
        <v>614</v>
      </c>
      <c r="E252" s="374">
        <v>1250000</v>
      </c>
      <c r="F252" s="245">
        <v>10000</v>
      </c>
      <c r="G252" s="258">
        <v>20</v>
      </c>
      <c r="H252" s="257" t="s">
        <v>914</v>
      </c>
      <c r="I252" s="251">
        <f t="shared" si="4"/>
        <v>510.625</v>
      </c>
      <c r="J252" s="251">
        <v>95000</v>
      </c>
      <c r="K252" s="375" t="s">
        <v>884</v>
      </c>
      <c r="L252" s="257" t="s">
        <v>969</v>
      </c>
      <c r="M252" s="376" t="s">
        <v>970</v>
      </c>
      <c r="N252" s="287"/>
    </row>
    <row r="253" spans="1:14" x14ac:dyDescent="0.25">
      <c r="A253" s="286"/>
      <c r="B253" s="280" t="s">
        <v>973</v>
      </c>
      <c r="C253" s="257" t="s">
        <v>1084</v>
      </c>
      <c r="D253" s="257" t="s">
        <v>614</v>
      </c>
      <c r="E253" s="374">
        <v>1020000</v>
      </c>
      <c r="F253" s="245">
        <v>10000</v>
      </c>
      <c r="G253" s="258">
        <v>20</v>
      </c>
      <c r="H253" s="257" t="s">
        <v>914</v>
      </c>
      <c r="I253" s="251">
        <f t="shared" si="4"/>
        <v>548.25</v>
      </c>
      <c r="J253" s="251">
        <v>102000</v>
      </c>
      <c r="K253" s="375" t="s">
        <v>884</v>
      </c>
      <c r="L253" s="257" t="s">
        <v>969</v>
      </c>
      <c r="M253" s="376" t="s">
        <v>970</v>
      </c>
      <c r="N253" s="287"/>
    </row>
    <row r="254" spans="1:14" x14ac:dyDescent="0.25">
      <c r="A254" s="286"/>
      <c r="B254" s="280" t="s">
        <v>974</v>
      </c>
      <c r="C254" s="257" t="s">
        <v>1084</v>
      </c>
      <c r="D254" s="257" t="s">
        <v>614</v>
      </c>
      <c r="E254" s="374">
        <v>1050000</v>
      </c>
      <c r="F254" s="245">
        <v>10000</v>
      </c>
      <c r="G254" s="258">
        <v>20</v>
      </c>
      <c r="H254" s="257" t="s">
        <v>914</v>
      </c>
      <c r="I254" s="251">
        <f t="shared" si="4"/>
        <v>860</v>
      </c>
      <c r="J254" s="251">
        <v>160000</v>
      </c>
      <c r="K254" s="375" t="s">
        <v>884</v>
      </c>
      <c r="L254" s="257" t="s">
        <v>969</v>
      </c>
      <c r="M254" s="376" t="s">
        <v>970</v>
      </c>
      <c r="N254" s="287"/>
    </row>
    <row r="255" spans="1:14" x14ac:dyDescent="0.25">
      <c r="A255" s="286"/>
      <c r="B255" s="280" t="s">
        <v>975</v>
      </c>
      <c r="C255" s="257" t="s">
        <v>1084</v>
      </c>
      <c r="D255" s="257" t="s">
        <v>614</v>
      </c>
      <c r="E255" s="374">
        <v>1040000</v>
      </c>
      <c r="F255" s="245">
        <v>8000</v>
      </c>
      <c r="G255" s="258">
        <v>20</v>
      </c>
      <c r="H255" s="257" t="s">
        <v>914</v>
      </c>
      <c r="I255" s="251">
        <f t="shared" si="4"/>
        <v>516</v>
      </c>
      <c r="J255" s="251">
        <v>96000</v>
      </c>
      <c r="K255" s="375" t="s">
        <v>884</v>
      </c>
      <c r="L255" s="257" t="s">
        <v>969</v>
      </c>
      <c r="M255" s="376" t="s">
        <v>970</v>
      </c>
      <c r="N255" s="287"/>
    </row>
    <row r="256" spans="1:14" x14ac:dyDescent="0.25">
      <c r="A256" s="286"/>
      <c r="B256" s="280" t="s">
        <v>976</v>
      </c>
      <c r="C256" s="257" t="s">
        <v>1084</v>
      </c>
      <c r="D256" s="257" t="s">
        <v>614</v>
      </c>
      <c r="E256" s="374">
        <v>1720000</v>
      </c>
      <c r="F256" s="245">
        <v>7000</v>
      </c>
      <c r="G256" s="258">
        <v>20</v>
      </c>
      <c r="H256" s="257" t="s">
        <v>914</v>
      </c>
      <c r="I256" s="251">
        <f t="shared" si="4"/>
        <v>849.25</v>
      </c>
      <c r="J256" s="251">
        <v>158000</v>
      </c>
      <c r="K256" s="375" t="s">
        <v>884</v>
      </c>
      <c r="L256" s="257" t="s">
        <v>969</v>
      </c>
      <c r="M256" s="376" t="s">
        <v>970</v>
      </c>
      <c r="N256" s="287"/>
    </row>
    <row r="257" spans="1:15" x14ac:dyDescent="0.25">
      <c r="A257" s="286"/>
      <c r="B257" s="280" t="s">
        <v>978</v>
      </c>
      <c r="C257" s="257" t="s">
        <v>1084</v>
      </c>
      <c r="D257" s="257" t="s">
        <v>614</v>
      </c>
      <c r="E257" s="374"/>
      <c r="F257" s="374"/>
      <c r="G257" s="281"/>
      <c r="H257" s="257" t="s">
        <v>914</v>
      </c>
      <c r="I257" s="251">
        <v>1261</v>
      </c>
      <c r="J257" s="251">
        <v>235000</v>
      </c>
      <c r="K257" s="375" t="s">
        <v>910</v>
      </c>
      <c r="L257" s="377" t="s">
        <v>13</v>
      </c>
      <c r="M257" s="376" t="s">
        <v>1049</v>
      </c>
      <c r="N257" s="287"/>
    </row>
    <row r="258" spans="1:15" x14ac:dyDescent="0.25">
      <c r="A258" s="286"/>
      <c r="B258" s="280" t="s">
        <v>979</v>
      </c>
      <c r="C258" s="257"/>
      <c r="D258" s="257" t="s">
        <v>616</v>
      </c>
      <c r="E258" s="251"/>
      <c r="F258" s="251"/>
      <c r="G258" s="257"/>
      <c r="H258" s="257" t="s">
        <v>727</v>
      </c>
      <c r="I258" s="251">
        <v>184</v>
      </c>
      <c r="J258" s="251"/>
      <c r="K258" s="375"/>
      <c r="L258" s="257" t="s">
        <v>980</v>
      </c>
      <c r="M258" s="376" t="s">
        <v>981</v>
      </c>
      <c r="N258" s="287"/>
    </row>
    <row r="259" spans="1:15" ht="15.75" thickBot="1" x14ac:dyDescent="0.3">
      <c r="A259" s="286"/>
      <c r="B259" s="283"/>
      <c r="C259" s="284"/>
      <c r="D259" s="284"/>
      <c r="E259" s="345"/>
      <c r="F259" s="345"/>
      <c r="G259" s="284"/>
      <c r="H259" s="284"/>
      <c r="I259" s="345"/>
      <c r="J259" s="345"/>
      <c r="K259" s="378"/>
      <c r="L259" s="379"/>
      <c r="M259" s="380"/>
      <c r="N259" s="287"/>
    </row>
    <row r="260" spans="1:15" x14ac:dyDescent="0.25">
      <c r="A260" s="339"/>
      <c r="B260" s="381"/>
      <c r="C260" s="348"/>
      <c r="D260" s="342"/>
      <c r="E260" s="342"/>
      <c r="F260" s="342"/>
      <c r="G260" s="342"/>
      <c r="H260" s="342"/>
      <c r="I260" s="342"/>
      <c r="J260" s="342"/>
      <c r="K260" s="342"/>
      <c r="L260" s="342"/>
      <c r="M260" s="343"/>
      <c r="N260" s="287"/>
    </row>
    <row r="261" spans="1:15" x14ac:dyDescent="0.25">
      <c r="A261" s="339" t="s">
        <v>429</v>
      </c>
      <c r="B261" s="492" t="s">
        <v>428</v>
      </c>
      <c r="C261" s="493"/>
      <c r="D261" s="493"/>
      <c r="E261" s="493"/>
      <c r="F261" s="342"/>
      <c r="G261" s="342"/>
      <c r="H261" s="342"/>
      <c r="I261" s="342"/>
      <c r="J261" s="342"/>
      <c r="K261" s="342"/>
      <c r="L261" s="342"/>
      <c r="M261" s="343"/>
      <c r="N261" s="287"/>
    </row>
    <row r="262" spans="1:15" ht="33.75" customHeight="1" thickBot="1" x14ac:dyDescent="0.3">
      <c r="A262" s="366"/>
      <c r="B262" s="495" t="s">
        <v>989</v>
      </c>
      <c r="C262" s="495"/>
      <c r="D262" s="495"/>
      <c r="E262" s="495"/>
      <c r="F262" s="342"/>
      <c r="G262" s="342"/>
      <c r="H262" s="342"/>
      <c r="I262" s="342"/>
      <c r="J262" s="342"/>
      <c r="K262" s="342"/>
      <c r="L262" s="342"/>
      <c r="M262" s="343"/>
      <c r="N262" s="382"/>
    </row>
    <row r="263" spans="1:15" ht="33" x14ac:dyDescent="0.25">
      <c r="A263" s="366"/>
      <c r="B263" s="139" t="s">
        <v>414</v>
      </c>
      <c r="C263" s="138" t="s">
        <v>413</v>
      </c>
      <c r="D263" s="138" t="s">
        <v>412</v>
      </c>
      <c r="E263" s="137" t="s">
        <v>8</v>
      </c>
      <c r="F263" s="367"/>
      <c r="G263" s="342"/>
      <c r="H263" s="342"/>
      <c r="I263" s="342"/>
      <c r="J263" s="342"/>
      <c r="K263" s="342"/>
      <c r="L263" s="342"/>
      <c r="M263" s="343"/>
      <c r="N263" s="383"/>
      <c r="O263" s="287"/>
    </row>
    <row r="264" spans="1:15" x14ac:dyDescent="0.25">
      <c r="A264" s="366"/>
      <c r="B264" s="280" t="s">
        <v>411</v>
      </c>
      <c r="C264" s="251"/>
      <c r="D264" s="251"/>
      <c r="E264" s="318"/>
      <c r="F264" s="367"/>
      <c r="G264" s="342"/>
      <c r="H264" s="342"/>
      <c r="I264" s="342"/>
      <c r="J264" s="342"/>
      <c r="K264" s="342"/>
      <c r="L264" s="342"/>
      <c r="M264" s="343"/>
      <c r="N264" s="383"/>
      <c r="O264" s="287"/>
    </row>
    <row r="265" spans="1:15" x14ac:dyDescent="0.25">
      <c r="A265" s="366"/>
      <c r="B265" s="280" t="s">
        <v>410</v>
      </c>
      <c r="C265" s="251"/>
      <c r="D265" s="251"/>
      <c r="E265" s="318"/>
      <c r="F265" s="367"/>
      <c r="G265" s="342"/>
      <c r="H265" s="342"/>
      <c r="I265" s="342"/>
      <c r="J265" s="342"/>
      <c r="K265" s="342"/>
      <c r="L265" s="342"/>
      <c r="M265" s="343"/>
      <c r="N265" s="383"/>
      <c r="O265" s="287"/>
    </row>
    <row r="266" spans="1:15" x14ac:dyDescent="0.25">
      <c r="A266" s="366"/>
      <c r="B266" s="280" t="s">
        <v>409</v>
      </c>
      <c r="C266" s="251"/>
      <c r="D266" s="251"/>
      <c r="E266" s="318"/>
      <c r="F266" s="367"/>
      <c r="G266" s="342"/>
      <c r="H266" s="342"/>
      <c r="I266" s="342"/>
      <c r="J266" s="342"/>
      <c r="K266" s="342"/>
      <c r="L266" s="342"/>
      <c r="M266" s="343"/>
      <c r="N266" s="383"/>
      <c r="O266" s="287"/>
    </row>
    <row r="267" spans="1:15" x14ac:dyDescent="0.25">
      <c r="A267" s="366"/>
      <c r="B267" s="280" t="s">
        <v>408</v>
      </c>
      <c r="C267" s="251">
        <v>30376</v>
      </c>
      <c r="D267" s="251" t="s">
        <v>908</v>
      </c>
      <c r="E267" s="318" t="s">
        <v>1067</v>
      </c>
      <c r="F267" s="367"/>
      <c r="G267" s="342"/>
      <c r="H267" s="342"/>
      <c r="I267" s="342"/>
      <c r="J267" s="342"/>
      <c r="K267" s="342"/>
      <c r="L267" s="342"/>
      <c r="M267" s="343"/>
      <c r="N267" s="383"/>
      <c r="O267" s="287"/>
    </row>
    <row r="268" spans="1:15" x14ac:dyDescent="0.25">
      <c r="A268" s="366"/>
      <c r="B268" s="282" t="s">
        <v>407</v>
      </c>
      <c r="C268" s="434">
        <v>243</v>
      </c>
      <c r="D268" s="291" t="s">
        <v>908</v>
      </c>
      <c r="E268" s="357" t="s">
        <v>1068</v>
      </c>
      <c r="F268" s="367"/>
      <c r="G268" s="342"/>
      <c r="H268" s="342"/>
      <c r="I268" s="342"/>
      <c r="J268" s="342"/>
      <c r="K268" s="342"/>
      <c r="L268" s="342"/>
      <c r="M268" s="343"/>
      <c r="N268" s="383"/>
      <c r="O268" s="287"/>
    </row>
    <row r="269" spans="1:15" x14ac:dyDescent="0.25">
      <c r="A269" s="366"/>
      <c r="B269" s="282" t="s">
        <v>406</v>
      </c>
      <c r="C269" s="434">
        <v>2291</v>
      </c>
      <c r="D269" s="291" t="s">
        <v>883</v>
      </c>
      <c r="E269" s="357" t="s">
        <v>1077</v>
      </c>
      <c r="F269" s="367"/>
      <c r="G269" s="342"/>
      <c r="H269" s="342"/>
      <c r="I269" s="342"/>
      <c r="J269" s="342"/>
      <c r="K269" s="342"/>
      <c r="L269" s="342"/>
      <c r="M269" s="343"/>
      <c r="N269" s="383"/>
      <c r="O269" s="287"/>
    </row>
    <row r="270" spans="1:15" ht="15.75" thickBot="1" x14ac:dyDescent="0.3">
      <c r="A270" s="366"/>
      <c r="B270" s="371" t="s">
        <v>405</v>
      </c>
      <c r="C270" s="372"/>
      <c r="D270" s="372">
        <f>(SUMIF(D264:D269,"Increase",C264:C269))-(SUMIF(D264:D269,"Decrease",C264:C269))</f>
        <v>28328</v>
      </c>
      <c r="E270" s="373"/>
      <c r="F270" s="367"/>
      <c r="G270" s="342"/>
      <c r="H270" s="342"/>
      <c r="I270" s="342"/>
      <c r="J270" s="342"/>
      <c r="K270" s="342"/>
      <c r="L270" s="342"/>
      <c r="M270" s="343"/>
      <c r="N270" s="383"/>
      <c r="O270" s="287"/>
    </row>
    <row r="271" spans="1:15" x14ac:dyDescent="0.25">
      <c r="A271" s="366"/>
      <c r="B271" s="367"/>
      <c r="C271" s="367"/>
      <c r="D271" s="367"/>
      <c r="E271" s="367"/>
      <c r="F271" s="342"/>
      <c r="G271" s="342"/>
      <c r="H271" s="342"/>
      <c r="I271" s="342"/>
      <c r="J271" s="342"/>
      <c r="K271" s="342"/>
      <c r="L271" s="342"/>
      <c r="M271" s="343"/>
      <c r="N271" s="384"/>
    </row>
    <row r="272" spans="1:15" x14ac:dyDescent="0.25">
      <c r="A272" s="366" t="s">
        <v>427</v>
      </c>
      <c r="B272" s="367" t="s">
        <v>426</v>
      </c>
      <c r="C272" s="367"/>
      <c r="D272" s="367"/>
      <c r="E272" s="367"/>
      <c r="F272" s="342"/>
      <c r="G272" s="342"/>
      <c r="H272" s="342"/>
      <c r="I272" s="342"/>
      <c r="J272" s="342"/>
      <c r="K272" s="342"/>
      <c r="L272" s="342"/>
      <c r="M272" s="343"/>
      <c r="N272" s="287"/>
    </row>
    <row r="273" spans="1:14" ht="57.75" customHeight="1" thickBot="1" x14ac:dyDescent="0.3">
      <c r="A273" s="366"/>
      <c r="B273" s="494" t="s">
        <v>425</v>
      </c>
      <c r="C273" s="494"/>
      <c r="D273" s="494"/>
      <c r="E273" s="494"/>
      <c r="F273" s="342"/>
      <c r="G273" s="342"/>
      <c r="H273" s="342"/>
      <c r="I273" s="342"/>
      <c r="J273" s="342"/>
      <c r="K273" s="342"/>
      <c r="L273" s="342"/>
      <c r="M273" s="343"/>
      <c r="N273" s="287"/>
    </row>
    <row r="274" spans="1:14" ht="33" x14ac:dyDescent="0.25">
      <c r="A274" s="366"/>
      <c r="B274" s="139" t="s">
        <v>414</v>
      </c>
      <c r="C274" s="138" t="s">
        <v>424</v>
      </c>
      <c r="D274" s="137" t="s">
        <v>8</v>
      </c>
      <c r="E274" s="367"/>
      <c r="F274" s="342"/>
      <c r="G274" s="342"/>
      <c r="H274" s="342"/>
      <c r="I274" s="342"/>
      <c r="J274" s="342"/>
      <c r="K274" s="342"/>
      <c r="L274" s="342"/>
      <c r="M274" s="343"/>
      <c r="N274" s="287"/>
    </row>
    <row r="275" spans="1:14" s="390" customFormat="1" x14ac:dyDescent="0.25">
      <c r="A275" s="385"/>
      <c r="B275" s="280" t="s">
        <v>423</v>
      </c>
      <c r="C275" s="251">
        <v>1351</v>
      </c>
      <c r="D275" s="318" t="s">
        <v>1095</v>
      </c>
      <c r="E275" s="386"/>
      <c r="F275" s="387"/>
      <c r="G275" s="388"/>
      <c r="H275" s="387"/>
      <c r="I275" s="387"/>
      <c r="J275" s="387"/>
      <c r="K275" s="387"/>
      <c r="L275" s="387"/>
      <c r="M275" s="389"/>
      <c r="N275" s="287"/>
    </row>
    <row r="276" spans="1:14" s="390" customFormat="1" x14ac:dyDescent="0.25">
      <c r="A276" s="385"/>
      <c r="B276" s="280" t="s">
        <v>422</v>
      </c>
      <c r="C276" s="251"/>
      <c r="D276" s="318"/>
      <c r="E276" s="386"/>
      <c r="F276" s="387"/>
      <c r="G276" s="387"/>
      <c r="H276" s="387"/>
      <c r="I276" s="387"/>
      <c r="J276" s="387"/>
      <c r="K276" s="387"/>
      <c r="L276" s="387"/>
      <c r="M276" s="389"/>
      <c r="N276" s="287"/>
    </row>
    <row r="277" spans="1:14" s="390" customFormat="1" x14ac:dyDescent="0.25">
      <c r="A277" s="385"/>
      <c r="B277" s="280" t="s">
        <v>421</v>
      </c>
      <c r="C277" s="374"/>
      <c r="D277" s="318"/>
      <c r="E277" s="386"/>
      <c r="F277" s="387"/>
      <c r="G277" s="387"/>
      <c r="H277" s="387"/>
      <c r="I277" s="387"/>
      <c r="J277" s="387"/>
      <c r="K277" s="387"/>
      <c r="L277" s="387"/>
      <c r="M277" s="389"/>
      <c r="N277" s="287"/>
    </row>
    <row r="278" spans="1:14" s="390" customFormat="1" x14ac:dyDescent="0.25">
      <c r="A278" s="385"/>
      <c r="B278" s="280" t="s">
        <v>3</v>
      </c>
      <c r="C278" s="251"/>
      <c r="D278" s="318"/>
      <c r="E278" s="386"/>
      <c r="F278" s="387"/>
      <c r="G278" s="387"/>
      <c r="H278" s="387"/>
      <c r="I278" s="387"/>
      <c r="J278" s="387"/>
      <c r="K278" s="387"/>
      <c r="L278" s="387"/>
      <c r="M278" s="389"/>
      <c r="N278" s="287"/>
    </row>
    <row r="279" spans="1:14" s="390" customFormat="1" x14ac:dyDescent="0.25">
      <c r="A279" s="385"/>
      <c r="B279" s="280" t="s">
        <v>420</v>
      </c>
      <c r="C279" s="374">
        <v>866</v>
      </c>
      <c r="D279" s="318" t="s">
        <v>1093</v>
      </c>
      <c r="E279" s="386"/>
      <c r="F279" s="387"/>
      <c r="G279" s="387"/>
      <c r="H279" s="387"/>
      <c r="I279" s="387"/>
      <c r="J279" s="387"/>
      <c r="K279" s="387"/>
      <c r="L279" s="387"/>
      <c r="M279" s="389"/>
      <c r="N279" s="287"/>
    </row>
    <row r="280" spans="1:14" s="390" customFormat="1" x14ac:dyDescent="0.25">
      <c r="A280" s="385"/>
      <c r="B280" s="280" t="s">
        <v>419</v>
      </c>
      <c r="C280" s="251"/>
      <c r="D280" s="318"/>
      <c r="E280" s="386"/>
      <c r="F280" s="387"/>
      <c r="G280" s="387"/>
      <c r="H280" s="387"/>
      <c r="I280" s="387"/>
      <c r="J280" s="387"/>
      <c r="K280" s="387"/>
      <c r="L280" s="387"/>
      <c r="M280" s="389"/>
      <c r="N280" s="287"/>
    </row>
    <row r="281" spans="1:14" s="390" customFormat="1" x14ac:dyDescent="0.25">
      <c r="A281" s="385"/>
      <c r="B281" s="280" t="s">
        <v>418</v>
      </c>
      <c r="C281" s="251"/>
      <c r="D281" s="318"/>
      <c r="E281" s="386"/>
      <c r="F281" s="387"/>
      <c r="G281" s="387"/>
      <c r="H281" s="387"/>
      <c r="I281" s="387"/>
      <c r="J281" s="387"/>
      <c r="K281" s="387"/>
      <c r="L281" s="387"/>
      <c r="M281" s="389"/>
      <c r="N281" s="287"/>
    </row>
    <row r="282" spans="1:14" s="390" customFormat="1" x14ac:dyDescent="0.25">
      <c r="A282" s="385"/>
      <c r="B282" s="280" t="s">
        <v>408</v>
      </c>
      <c r="C282" s="251"/>
      <c r="D282" s="318"/>
      <c r="E282" s="386"/>
      <c r="F282" s="387"/>
      <c r="G282" s="387"/>
      <c r="H282" s="387"/>
      <c r="I282" s="387"/>
      <c r="J282" s="387"/>
      <c r="K282" s="387"/>
      <c r="L282" s="387"/>
      <c r="M282" s="389"/>
      <c r="N282" s="287"/>
    </row>
    <row r="283" spans="1:14" s="390" customFormat="1" x14ac:dyDescent="0.25">
      <c r="A283" s="385"/>
      <c r="B283" s="282" t="s">
        <v>407</v>
      </c>
      <c r="C283" s="291"/>
      <c r="D283" s="357"/>
      <c r="E283" s="386"/>
      <c r="F283" s="387"/>
      <c r="G283" s="387"/>
      <c r="H283" s="387"/>
      <c r="I283" s="387"/>
      <c r="J283" s="387"/>
      <c r="K283" s="387"/>
      <c r="L283" s="387"/>
      <c r="M283" s="389"/>
      <c r="N283" s="287"/>
    </row>
    <row r="284" spans="1:14" s="390" customFormat="1" x14ac:dyDescent="0.25">
      <c r="A284" s="385"/>
      <c r="B284" s="282" t="s">
        <v>406</v>
      </c>
      <c r="C284" s="291"/>
      <c r="D284" s="357"/>
      <c r="E284" s="386"/>
      <c r="F284" s="387"/>
      <c r="G284" s="387"/>
      <c r="H284" s="387"/>
      <c r="I284" s="387"/>
      <c r="J284" s="387"/>
      <c r="K284" s="387"/>
      <c r="L284" s="387"/>
      <c r="M284" s="389"/>
      <c r="N284" s="287"/>
    </row>
    <row r="285" spans="1:14" ht="15.75" thickBot="1" x14ac:dyDescent="0.3">
      <c r="A285" s="366"/>
      <c r="B285" s="371" t="s">
        <v>405</v>
      </c>
      <c r="C285" s="372">
        <f>SUM(C275:C284)</f>
        <v>2217</v>
      </c>
      <c r="D285" s="373"/>
      <c r="E285" s="367"/>
      <c r="F285" s="342"/>
      <c r="G285" s="342"/>
      <c r="H285" s="342"/>
      <c r="I285" s="342"/>
      <c r="J285" s="342"/>
      <c r="K285" s="342"/>
      <c r="L285" s="342"/>
      <c r="M285" s="343"/>
      <c r="N285" s="287"/>
    </row>
    <row r="286" spans="1:14" ht="14.25" customHeight="1" x14ac:dyDescent="0.25">
      <c r="A286" s="366"/>
      <c r="B286" s="367"/>
      <c r="C286" s="367"/>
      <c r="D286" s="367"/>
      <c r="E286" s="367"/>
      <c r="F286" s="342"/>
      <c r="G286" s="342"/>
      <c r="H286" s="342"/>
      <c r="I286" s="342"/>
      <c r="J286" s="342"/>
      <c r="K286" s="342"/>
      <c r="L286" s="342"/>
      <c r="M286" s="343"/>
      <c r="N286" s="287"/>
    </row>
    <row r="287" spans="1:14" x14ac:dyDescent="0.25">
      <c r="A287" s="339" t="s">
        <v>417</v>
      </c>
      <c r="B287" s="492" t="s">
        <v>416</v>
      </c>
      <c r="C287" s="493"/>
      <c r="D287" s="493"/>
      <c r="E287" s="493"/>
      <c r="F287" s="342"/>
      <c r="G287" s="342"/>
      <c r="H287" s="342"/>
      <c r="I287" s="342"/>
      <c r="J287" s="342"/>
      <c r="K287" s="342"/>
      <c r="L287" s="342"/>
      <c r="M287" s="343"/>
      <c r="N287" s="287"/>
    </row>
    <row r="288" spans="1:14" ht="35.25" customHeight="1" thickBot="1" x14ac:dyDescent="0.3">
      <c r="A288" s="366"/>
      <c r="B288" s="494" t="s">
        <v>415</v>
      </c>
      <c r="C288" s="494"/>
      <c r="D288" s="494"/>
      <c r="E288" s="494"/>
      <c r="F288" s="342"/>
      <c r="G288" s="342"/>
      <c r="H288" s="342"/>
      <c r="I288" s="342"/>
      <c r="J288" s="342"/>
      <c r="K288" s="342"/>
      <c r="L288" s="342"/>
      <c r="M288" s="343"/>
      <c r="N288" s="287"/>
    </row>
    <row r="289" spans="1:15" ht="33" x14ac:dyDescent="0.25">
      <c r="A289" s="366"/>
      <c r="B289" s="139" t="s">
        <v>414</v>
      </c>
      <c r="C289" s="138" t="s">
        <v>413</v>
      </c>
      <c r="D289" s="138" t="s">
        <v>412</v>
      </c>
      <c r="E289" s="137" t="s">
        <v>8</v>
      </c>
      <c r="F289" s="367"/>
      <c r="G289" s="342"/>
      <c r="H289" s="342"/>
      <c r="I289" s="342"/>
      <c r="J289" s="342"/>
      <c r="K289" s="342"/>
      <c r="L289" s="342"/>
      <c r="M289" s="343"/>
      <c r="N289" s="287"/>
      <c r="O289" s="287"/>
    </row>
    <row r="290" spans="1:15" x14ac:dyDescent="0.25">
      <c r="A290" s="366"/>
      <c r="B290" s="280" t="s">
        <v>411</v>
      </c>
      <c r="C290" s="251"/>
      <c r="D290" s="251"/>
      <c r="E290" s="318"/>
      <c r="F290" s="367"/>
      <c r="G290" s="342"/>
      <c r="H290" s="342"/>
      <c r="I290" s="342"/>
      <c r="J290" s="342"/>
      <c r="K290" s="342"/>
      <c r="L290" s="342"/>
      <c r="M290" s="343"/>
      <c r="N290" s="287"/>
      <c r="O290" s="287"/>
    </row>
    <row r="291" spans="1:15" x14ac:dyDescent="0.25">
      <c r="A291" s="366"/>
      <c r="B291" s="280" t="s">
        <v>410</v>
      </c>
      <c r="C291" s="251"/>
      <c r="D291" s="251"/>
      <c r="E291" s="318"/>
      <c r="F291" s="367"/>
      <c r="G291" s="342"/>
      <c r="H291" s="342"/>
      <c r="I291" s="342"/>
      <c r="J291" s="342"/>
      <c r="K291" s="342"/>
      <c r="L291" s="342"/>
      <c r="M291" s="343"/>
      <c r="N291" s="287"/>
      <c r="O291" s="287"/>
    </row>
    <row r="292" spans="1:15" x14ac:dyDescent="0.25">
      <c r="A292" s="366"/>
      <c r="B292" s="280" t="s">
        <v>409</v>
      </c>
      <c r="C292" s="251"/>
      <c r="D292" s="251"/>
      <c r="E292" s="318"/>
      <c r="F292" s="367"/>
      <c r="G292" s="342"/>
      <c r="H292" s="342"/>
      <c r="I292" s="342"/>
      <c r="J292" s="342"/>
      <c r="K292" s="342"/>
      <c r="L292" s="342"/>
      <c r="M292" s="343"/>
      <c r="N292" s="287"/>
      <c r="O292" s="287"/>
    </row>
    <row r="293" spans="1:15" x14ac:dyDescent="0.25">
      <c r="A293" s="366"/>
      <c r="B293" s="280" t="s">
        <v>408</v>
      </c>
      <c r="C293" s="251">
        <v>21250</v>
      </c>
      <c r="D293" s="251" t="s">
        <v>883</v>
      </c>
      <c r="E293" s="318" t="s">
        <v>1036</v>
      </c>
      <c r="F293" s="367"/>
      <c r="G293" s="342"/>
      <c r="H293" s="342"/>
      <c r="I293" s="342"/>
      <c r="J293" s="342"/>
      <c r="K293" s="342"/>
      <c r="L293" s="342"/>
      <c r="M293" s="343"/>
      <c r="N293" s="287"/>
      <c r="O293" s="287"/>
    </row>
    <row r="294" spans="1:15" x14ac:dyDescent="0.25">
      <c r="A294" s="366"/>
      <c r="B294" s="282" t="s">
        <v>407</v>
      </c>
      <c r="C294" s="291"/>
      <c r="D294" s="291"/>
      <c r="E294" s="357"/>
      <c r="F294" s="367"/>
      <c r="G294" s="342"/>
      <c r="H294" s="342"/>
      <c r="I294" s="342"/>
      <c r="J294" s="342"/>
      <c r="K294" s="342"/>
      <c r="L294" s="342"/>
      <c r="M294" s="343"/>
      <c r="N294" s="287"/>
      <c r="O294" s="287"/>
    </row>
    <row r="295" spans="1:15" x14ac:dyDescent="0.25">
      <c r="A295" s="366"/>
      <c r="B295" s="282" t="s">
        <v>406</v>
      </c>
      <c r="C295" s="291"/>
      <c r="D295" s="291"/>
      <c r="E295" s="357"/>
      <c r="F295" s="367"/>
      <c r="G295" s="342"/>
      <c r="H295" s="342"/>
      <c r="I295" s="342"/>
      <c r="J295" s="342"/>
      <c r="K295" s="342"/>
      <c r="L295" s="342"/>
      <c r="M295" s="343"/>
      <c r="N295" s="287"/>
      <c r="O295" s="287"/>
    </row>
    <row r="296" spans="1:15" ht="15.75" thickBot="1" x14ac:dyDescent="0.3">
      <c r="A296" s="366"/>
      <c r="B296" s="371" t="s">
        <v>405</v>
      </c>
      <c r="C296" s="372"/>
      <c r="D296" s="372">
        <f>(SUMIF(D290:D295,"Increase",C290:C295))-(SUMIF(D290:D295,"Decrease",C290:C295))</f>
        <v>-21250</v>
      </c>
      <c r="E296" s="373"/>
      <c r="F296" s="367"/>
      <c r="G296" s="342"/>
      <c r="H296" s="342"/>
      <c r="I296" s="342"/>
      <c r="J296" s="342"/>
      <c r="K296" s="342"/>
      <c r="L296" s="342"/>
      <c r="M296" s="343"/>
      <c r="N296" s="287"/>
      <c r="O296" s="287"/>
    </row>
    <row r="297" spans="1:15" x14ac:dyDescent="0.25">
      <c r="A297" s="366"/>
      <c r="B297" s="342"/>
      <c r="C297" s="342"/>
      <c r="D297" s="342"/>
      <c r="E297" s="342"/>
      <c r="F297" s="342"/>
      <c r="G297" s="342"/>
      <c r="H297" s="342"/>
      <c r="I297" s="342"/>
      <c r="J297" s="342"/>
      <c r="K297" s="342"/>
      <c r="L297" s="342"/>
      <c r="M297" s="343"/>
      <c r="N297" s="287"/>
      <c r="O297" s="287"/>
    </row>
    <row r="298" spans="1:15" x14ac:dyDescent="0.25">
      <c r="A298" s="339" t="s">
        <v>404</v>
      </c>
      <c r="B298" s="492" t="s">
        <v>403</v>
      </c>
      <c r="C298" s="493"/>
      <c r="D298" s="493"/>
      <c r="E298" s="493"/>
      <c r="F298" s="342"/>
      <c r="G298" s="342"/>
      <c r="H298" s="342"/>
      <c r="I298" s="342"/>
      <c r="J298" s="342"/>
      <c r="K298" s="342"/>
      <c r="L298" s="342"/>
      <c r="M298" s="343"/>
      <c r="N298" s="287"/>
    </row>
    <row r="299" spans="1:15" ht="32.25" customHeight="1" thickBot="1" x14ac:dyDescent="0.3">
      <c r="A299" s="366"/>
      <c r="B299" s="494" t="s">
        <v>402</v>
      </c>
      <c r="C299" s="494"/>
      <c r="D299" s="494"/>
      <c r="E299" s="494"/>
      <c r="F299" s="342"/>
      <c r="G299" s="342"/>
      <c r="H299" s="342"/>
      <c r="I299" s="342"/>
      <c r="J299" s="342"/>
      <c r="K299" s="342"/>
      <c r="L299" s="342"/>
      <c r="M299" s="343"/>
      <c r="N299" s="287"/>
    </row>
    <row r="300" spans="1:15" ht="33" x14ac:dyDescent="0.25">
      <c r="A300" s="366"/>
      <c r="B300" s="139" t="s">
        <v>401</v>
      </c>
      <c r="C300" s="138" t="s">
        <v>400</v>
      </c>
      <c r="D300" s="137" t="s">
        <v>8</v>
      </c>
      <c r="E300" s="367"/>
      <c r="F300" s="342"/>
      <c r="G300" s="342"/>
      <c r="H300" s="342"/>
      <c r="I300" s="342"/>
      <c r="J300" s="342"/>
      <c r="K300" s="342"/>
      <c r="L300" s="342"/>
      <c r="M300" s="343"/>
      <c r="N300" s="287"/>
    </row>
    <row r="301" spans="1:15" ht="15.75" thickBot="1" x14ac:dyDescent="0.3">
      <c r="A301" s="366"/>
      <c r="B301" s="283" t="s">
        <v>399</v>
      </c>
      <c r="C301" s="345">
        <v>350248</v>
      </c>
      <c r="D301" s="320" t="s">
        <v>995</v>
      </c>
      <c r="E301" s="367"/>
      <c r="F301" s="342"/>
      <c r="G301" s="342"/>
      <c r="H301" s="342"/>
      <c r="I301" s="342"/>
      <c r="J301" s="342"/>
      <c r="K301" s="342"/>
      <c r="L301" s="342"/>
      <c r="M301" s="343"/>
      <c r="N301" s="287"/>
    </row>
    <row r="302" spans="1:15" ht="17.25" customHeight="1" x14ac:dyDescent="0.25">
      <c r="A302" s="366"/>
      <c r="B302" s="367"/>
      <c r="C302" s="367"/>
      <c r="D302" s="367"/>
      <c r="E302" s="367"/>
      <c r="F302" s="342"/>
      <c r="G302" s="342"/>
      <c r="H302" s="342"/>
      <c r="I302" s="342"/>
      <c r="J302" s="342"/>
      <c r="K302" s="342"/>
      <c r="L302" s="342"/>
      <c r="M302" s="343"/>
      <c r="N302" s="287"/>
    </row>
    <row r="303" spans="1:15" ht="18.75" x14ac:dyDescent="0.25">
      <c r="A303" s="221"/>
      <c r="B303" s="136" t="s">
        <v>337</v>
      </c>
      <c r="C303" s="136"/>
      <c r="D303" s="136"/>
      <c r="E303" s="136"/>
      <c r="F303" s="136"/>
      <c r="G303" s="136"/>
      <c r="H303" s="136"/>
      <c r="I303" s="136"/>
      <c r="J303" s="136"/>
      <c r="K303" s="136"/>
      <c r="L303" s="136"/>
      <c r="M303" s="222"/>
      <c r="N303" s="287"/>
    </row>
    <row r="304" spans="1:15" x14ac:dyDescent="0.25">
      <c r="A304" s="339" t="s">
        <v>398</v>
      </c>
      <c r="B304" s="492" t="s">
        <v>335</v>
      </c>
      <c r="C304" s="493"/>
      <c r="D304" s="493"/>
      <c r="E304" s="493"/>
      <c r="F304" s="342"/>
      <c r="G304" s="342"/>
      <c r="H304" s="342"/>
      <c r="I304" s="342"/>
      <c r="J304" s="342"/>
      <c r="K304" s="342"/>
      <c r="L304" s="342"/>
      <c r="M304" s="343"/>
      <c r="N304" s="287"/>
    </row>
    <row r="305" spans="1:14" ht="30.75" customHeight="1" thickBot="1" x14ac:dyDescent="0.3">
      <c r="A305" s="366"/>
      <c r="B305" s="494" t="s">
        <v>397</v>
      </c>
      <c r="C305" s="494"/>
      <c r="D305" s="494"/>
      <c r="E305" s="494"/>
      <c r="F305" s="342"/>
      <c r="G305" s="342"/>
      <c r="H305" s="342"/>
      <c r="I305" s="342"/>
      <c r="J305" s="342"/>
      <c r="K305" s="342"/>
      <c r="L305" s="342"/>
      <c r="M305" s="343"/>
      <c r="N305" s="287"/>
    </row>
    <row r="306" spans="1:14" ht="373.5" customHeight="1" thickBot="1" x14ac:dyDescent="0.3">
      <c r="A306" s="366"/>
      <c r="B306" s="477" t="s">
        <v>1108</v>
      </c>
      <c r="C306" s="478"/>
      <c r="D306" s="478"/>
      <c r="E306" s="478"/>
      <c r="F306" s="478"/>
      <c r="G306" s="479"/>
      <c r="H306" s="342"/>
      <c r="I306" s="342"/>
      <c r="J306" s="342"/>
      <c r="K306" s="342"/>
      <c r="L306" s="342"/>
      <c r="M306" s="343"/>
      <c r="N306" s="287"/>
    </row>
    <row r="307" spans="1:14" ht="17.25" customHeight="1" x14ac:dyDescent="0.25">
      <c r="A307" s="366"/>
      <c r="B307" s="367"/>
      <c r="C307" s="367"/>
      <c r="D307" s="367"/>
      <c r="E307" s="367"/>
      <c r="F307" s="342"/>
      <c r="G307" s="342"/>
      <c r="H307" s="342"/>
      <c r="I307" s="342"/>
      <c r="J307" s="342"/>
      <c r="K307" s="342"/>
      <c r="L307" s="342"/>
      <c r="M307" s="343"/>
      <c r="N307" s="287"/>
    </row>
    <row r="308" spans="1:14" ht="18.75" x14ac:dyDescent="0.25">
      <c r="A308" s="223">
        <v>4</v>
      </c>
      <c r="B308" s="135" t="s">
        <v>396</v>
      </c>
      <c r="C308" s="135"/>
      <c r="D308" s="135"/>
      <c r="E308" s="135"/>
      <c r="F308" s="135"/>
      <c r="G308" s="135"/>
      <c r="H308" s="135"/>
      <c r="I308" s="135"/>
      <c r="J308" s="135"/>
      <c r="K308" s="135"/>
      <c r="L308" s="135"/>
      <c r="M308" s="224"/>
      <c r="N308" s="287"/>
    </row>
    <row r="309" spans="1:14" ht="18.75" x14ac:dyDescent="0.25">
      <c r="A309" s="225"/>
      <c r="B309" s="130" t="s">
        <v>395</v>
      </c>
      <c r="C309" s="130"/>
      <c r="D309" s="130"/>
      <c r="E309" s="130"/>
      <c r="F309" s="130"/>
      <c r="G309" s="130"/>
      <c r="H309" s="130"/>
      <c r="I309" s="130"/>
      <c r="J309" s="130"/>
      <c r="K309" s="130"/>
      <c r="L309" s="130"/>
      <c r="M309" s="226"/>
      <c r="N309" s="287"/>
    </row>
    <row r="310" spans="1:14" ht="21.75" customHeight="1" x14ac:dyDescent="0.25">
      <c r="A310" s="391" t="s">
        <v>394</v>
      </c>
      <c r="B310" s="392" t="s">
        <v>393</v>
      </c>
      <c r="C310" s="393"/>
      <c r="D310" s="393"/>
      <c r="E310" s="393"/>
      <c r="F310" s="295"/>
      <c r="G310" s="295"/>
      <c r="H310" s="295"/>
      <c r="I310" s="295"/>
      <c r="J310" s="295"/>
      <c r="K310" s="295"/>
      <c r="L310" s="295"/>
      <c r="M310" s="296"/>
      <c r="N310" s="287"/>
    </row>
    <row r="311" spans="1:14" ht="23.25" customHeight="1" thickBot="1" x14ac:dyDescent="0.3">
      <c r="A311" s="228"/>
      <c r="B311" s="506" t="s">
        <v>392</v>
      </c>
      <c r="C311" s="507"/>
      <c r="D311" s="507"/>
      <c r="E311" s="507"/>
      <c r="F311" s="295"/>
      <c r="G311" s="295"/>
      <c r="H311" s="295"/>
      <c r="I311" s="295"/>
      <c r="J311" s="295"/>
      <c r="K311" s="295"/>
      <c r="L311" s="295"/>
      <c r="M311" s="296"/>
      <c r="N311" s="287"/>
    </row>
    <row r="312" spans="1:14" ht="252.75" customHeight="1" thickBot="1" x14ac:dyDescent="0.3">
      <c r="A312" s="228"/>
      <c r="B312" s="477" t="s">
        <v>1109</v>
      </c>
      <c r="C312" s="478"/>
      <c r="D312" s="478"/>
      <c r="E312" s="478"/>
      <c r="F312" s="478"/>
      <c r="G312" s="479"/>
      <c r="H312" s="295"/>
      <c r="I312" s="295"/>
      <c r="J312" s="295"/>
      <c r="K312" s="295"/>
      <c r="L312" s="295"/>
      <c r="M312" s="296"/>
      <c r="N312" s="287"/>
    </row>
    <row r="313" spans="1:14" ht="22.5" customHeight="1" x14ac:dyDescent="0.25">
      <c r="A313" s="228" t="s">
        <v>391</v>
      </c>
      <c r="B313" s="441" t="s">
        <v>390</v>
      </c>
      <c r="C313" s="442"/>
      <c r="D313" s="442"/>
      <c r="E313" s="442"/>
      <c r="F313" s="295"/>
      <c r="G313" s="295"/>
      <c r="H313" s="295"/>
      <c r="I313" s="295"/>
      <c r="J313" s="295"/>
      <c r="K313" s="295"/>
      <c r="L313" s="295"/>
      <c r="M313" s="296"/>
      <c r="N313" s="287"/>
    </row>
    <row r="314" spans="1:14" ht="36.75" customHeight="1" thickBot="1" x14ac:dyDescent="0.3">
      <c r="A314" s="228"/>
      <c r="B314" s="506" t="s">
        <v>389</v>
      </c>
      <c r="C314" s="507"/>
      <c r="D314" s="507"/>
      <c r="E314" s="507"/>
      <c r="F314" s="295"/>
      <c r="G314" s="295"/>
      <c r="H314" s="295"/>
      <c r="I314" s="295"/>
      <c r="J314" s="295"/>
      <c r="K314" s="295"/>
      <c r="L314" s="295"/>
      <c r="M314" s="296"/>
      <c r="N314" s="287"/>
    </row>
    <row r="315" spans="1:14" ht="169.5" customHeight="1" thickBot="1" x14ac:dyDescent="0.3">
      <c r="A315" s="228"/>
      <c r="B315" s="519" t="s">
        <v>1078</v>
      </c>
      <c r="C315" s="534"/>
      <c r="D315" s="534"/>
      <c r="E315" s="534"/>
      <c r="F315" s="534"/>
      <c r="G315" s="535"/>
      <c r="H315" s="295"/>
      <c r="I315" s="295"/>
      <c r="J315" s="295"/>
      <c r="K315" s="295"/>
      <c r="L315" s="295"/>
      <c r="M315" s="296"/>
      <c r="N315" s="287"/>
    </row>
    <row r="316" spans="1:14" x14ac:dyDescent="0.25">
      <c r="A316" s="394"/>
      <c r="B316" s="395"/>
      <c r="C316" s="295"/>
      <c r="D316" s="295"/>
      <c r="E316" s="295"/>
      <c r="F316" s="295"/>
      <c r="G316" s="295"/>
      <c r="H316" s="295"/>
      <c r="I316" s="295"/>
      <c r="J316" s="295"/>
      <c r="K316" s="295"/>
      <c r="L316" s="295"/>
      <c r="M316" s="296"/>
      <c r="N316" s="287"/>
    </row>
    <row r="317" spans="1:14" ht="18.75" x14ac:dyDescent="0.25">
      <c r="A317" s="225"/>
      <c r="B317" s="130" t="s">
        <v>388</v>
      </c>
      <c r="C317" s="130"/>
      <c r="D317" s="130"/>
      <c r="E317" s="130"/>
      <c r="F317" s="130"/>
      <c r="G317" s="130"/>
      <c r="H317" s="130"/>
      <c r="I317" s="130"/>
      <c r="J317" s="130"/>
      <c r="K317" s="130"/>
      <c r="L317" s="130"/>
      <c r="M317" s="227"/>
      <c r="N317" s="287"/>
    </row>
    <row r="318" spans="1:14" ht="22.5" customHeight="1" x14ac:dyDescent="0.25">
      <c r="A318" s="228" t="s">
        <v>387</v>
      </c>
      <c r="B318" s="396" t="s">
        <v>386</v>
      </c>
      <c r="C318" s="295"/>
      <c r="D318" s="295"/>
      <c r="E318" s="295"/>
      <c r="F318" s="295"/>
      <c r="G318" s="295"/>
      <c r="H318" s="295"/>
      <c r="I318" s="295"/>
      <c r="J318" s="295"/>
      <c r="K318" s="295"/>
      <c r="L318" s="295"/>
      <c r="M318" s="296"/>
      <c r="N318" s="287"/>
    </row>
    <row r="319" spans="1:14" ht="33.75" customHeight="1" thickBot="1" x14ac:dyDescent="0.3">
      <c r="A319" s="228"/>
      <c r="B319" s="480" t="s">
        <v>385</v>
      </c>
      <c r="C319" s="481"/>
      <c r="D319" s="481"/>
      <c r="E319" s="481"/>
      <c r="F319" s="295"/>
      <c r="G319" s="295"/>
      <c r="H319" s="295"/>
      <c r="I319" s="295"/>
      <c r="J319" s="295"/>
      <c r="K319" s="295"/>
      <c r="L319" s="295"/>
      <c r="M319" s="296"/>
      <c r="N319" s="287"/>
    </row>
    <row r="320" spans="1:14" ht="55.5" customHeight="1" thickBot="1" x14ac:dyDescent="0.3">
      <c r="A320" s="228"/>
      <c r="B320" s="536" t="s">
        <v>1110</v>
      </c>
      <c r="C320" s="537"/>
      <c r="D320" s="537"/>
      <c r="E320" s="537"/>
      <c r="F320" s="537"/>
      <c r="G320" s="538"/>
      <c r="H320" s="295"/>
      <c r="I320" s="295"/>
      <c r="J320" s="295"/>
      <c r="K320" s="295"/>
      <c r="L320" s="295"/>
      <c r="M320" s="296"/>
      <c r="N320" s="287"/>
    </row>
    <row r="321" spans="1:14" ht="42.75" customHeight="1" x14ac:dyDescent="0.25">
      <c r="A321" s="228" t="s">
        <v>384</v>
      </c>
      <c r="B321" s="546" t="s">
        <v>1091</v>
      </c>
      <c r="C321" s="547"/>
      <c r="D321" s="547"/>
      <c r="E321" s="547"/>
      <c r="F321" s="295"/>
      <c r="G321" s="295"/>
      <c r="H321" s="295"/>
      <c r="I321" s="295"/>
      <c r="J321" s="295"/>
      <c r="K321" s="295"/>
      <c r="L321" s="295"/>
      <c r="M321" s="296"/>
      <c r="N321" s="287"/>
    </row>
    <row r="322" spans="1:14" ht="73.5" customHeight="1" x14ac:dyDescent="0.25">
      <c r="A322" s="397"/>
      <c r="B322" s="507" t="s">
        <v>383</v>
      </c>
      <c r="C322" s="507"/>
      <c r="D322" s="507"/>
      <c r="E322" s="507"/>
      <c r="F322" s="295"/>
      <c r="G322" s="295"/>
      <c r="H322" s="295"/>
      <c r="I322" s="295"/>
      <c r="J322" s="295"/>
      <c r="K322" s="295"/>
      <c r="L322" s="295"/>
      <c r="M322" s="296"/>
      <c r="N322" s="287"/>
    </row>
    <row r="323" spans="1:14" ht="48.75" customHeight="1" thickBot="1" x14ac:dyDescent="0.3">
      <c r="A323" s="398"/>
      <c r="B323" s="481" t="s">
        <v>382</v>
      </c>
      <c r="C323" s="481"/>
      <c r="D323" s="481"/>
      <c r="E323" s="481"/>
      <c r="F323" s="295"/>
      <c r="G323" s="295"/>
      <c r="H323" s="295"/>
      <c r="I323" s="295"/>
      <c r="J323" s="295"/>
      <c r="K323" s="295"/>
      <c r="L323" s="295"/>
      <c r="M323" s="296"/>
      <c r="N323" s="287"/>
    </row>
    <row r="324" spans="1:14" ht="32.25" customHeight="1" x14ac:dyDescent="0.25">
      <c r="A324" s="398"/>
      <c r="B324" s="134" t="s">
        <v>381</v>
      </c>
      <c r="C324" s="132" t="s">
        <v>380</v>
      </c>
      <c r="D324" s="132" t="s">
        <v>379</v>
      </c>
      <c r="E324" s="133" t="s">
        <v>378</v>
      </c>
      <c r="F324" s="132" t="s">
        <v>377</v>
      </c>
      <c r="G324" s="131" t="s">
        <v>8</v>
      </c>
      <c r="H324" s="295"/>
      <c r="I324" s="295"/>
      <c r="J324" s="295"/>
      <c r="K324" s="295"/>
      <c r="L324" s="295"/>
      <c r="M324" s="296"/>
      <c r="N324" s="287"/>
    </row>
    <row r="325" spans="1:14" ht="186" customHeight="1" x14ac:dyDescent="0.25">
      <c r="A325" s="398"/>
      <c r="B325" s="259" t="s">
        <v>376</v>
      </c>
      <c r="C325" s="258" t="s">
        <v>375</v>
      </c>
      <c r="D325" s="260" t="s">
        <v>370</v>
      </c>
      <c r="E325" s="258" t="s">
        <v>773</v>
      </c>
      <c r="F325" s="435" t="s">
        <v>1088</v>
      </c>
      <c r="G325" s="275"/>
      <c r="H325" s="295"/>
      <c r="I325" s="295"/>
      <c r="J325" s="295"/>
      <c r="K325" s="295"/>
      <c r="L325" s="295"/>
      <c r="M325" s="296"/>
      <c r="N325" s="287"/>
    </row>
    <row r="326" spans="1:14" ht="244.5" customHeight="1" x14ac:dyDescent="0.25">
      <c r="A326" s="398"/>
      <c r="B326" s="259" t="s">
        <v>376</v>
      </c>
      <c r="C326" s="258" t="s">
        <v>375</v>
      </c>
      <c r="D326" s="260" t="s">
        <v>370</v>
      </c>
      <c r="E326" s="258" t="s">
        <v>739</v>
      </c>
      <c r="F326" s="297" t="s">
        <v>1079</v>
      </c>
      <c r="G326" s="261"/>
      <c r="H326" s="295"/>
      <c r="I326" s="295"/>
      <c r="J326" s="295"/>
      <c r="K326" s="295"/>
      <c r="L326" s="295"/>
      <c r="M326" s="296"/>
      <c r="N326" s="287"/>
    </row>
    <row r="327" spans="1:14" ht="50.25" hidden="1" customHeight="1" x14ac:dyDescent="0.25">
      <c r="A327" s="398"/>
      <c r="B327" s="259" t="s">
        <v>376</v>
      </c>
      <c r="C327" s="258" t="s">
        <v>375</v>
      </c>
      <c r="D327" s="260" t="s">
        <v>370</v>
      </c>
      <c r="E327" s="258"/>
      <c r="F327" s="272"/>
      <c r="G327" s="261" t="s">
        <v>990</v>
      </c>
      <c r="H327" s="295"/>
      <c r="I327" s="295"/>
      <c r="J327" s="295"/>
      <c r="K327" s="295"/>
      <c r="L327" s="295"/>
      <c r="M327" s="296"/>
      <c r="N327" s="287"/>
    </row>
    <row r="328" spans="1:14" ht="50.25" hidden="1" customHeight="1" x14ac:dyDescent="0.25">
      <c r="A328" s="398"/>
      <c r="B328" s="259" t="s">
        <v>376</v>
      </c>
      <c r="C328" s="258" t="s">
        <v>375</v>
      </c>
      <c r="D328" s="260" t="s">
        <v>370</v>
      </c>
      <c r="E328" s="258"/>
      <c r="F328" s="272"/>
      <c r="G328" s="261" t="s">
        <v>990</v>
      </c>
      <c r="H328" s="295"/>
      <c r="I328" s="295"/>
      <c r="J328" s="295"/>
      <c r="K328" s="295"/>
      <c r="L328" s="295"/>
      <c r="M328" s="296"/>
      <c r="N328" s="287"/>
    </row>
    <row r="329" spans="1:14" ht="50.25" hidden="1" customHeight="1" x14ac:dyDescent="0.25">
      <c r="A329" s="398"/>
      <c r="B329" s="259" t="s">
        <v>376</v>
      </c>
      <c r="C329" s="258" t="s">
        <v>375</v>
      </c>
      <c r="D329" s="260" t="s">
        <v>370</v>
      </c>
      <c r="E329" s="258"/>
      <c r="F329" s="272"/>
      <c r="G329" s="261" t="s">
        <v>990</v>
      </c>
      <c r="H329" s="295"/>
      <c r="I329" s="295"/>
      <c r="J329" s="295"/>
      <c r="K329" s="295"/>
      <c r="L329" s="295"/>
      <c r="M329" s="296"/>
      <c r="N329" s="287"/>
    </row>
    <row r="330" spans="1:14" ht="36" hidden="1" customHeight="1" x14ac:dyDescent="0.25">
      <c r="A330" s="398"/>
      <c r="B330" s="259" t="s">
        <v>374</v>
      </c>
      <c r="C330" s="258" t="s">
        <v>373</v>
      </c>
      <c r="D330" s="260" t="s">
        <v>370</v>
      </c>
      <c r="E330" s="258"/>
      <c r="F330" s="272"/>
      <c r="G330" s="261" t="s">
        <v>990</v>
      </c>
      <c r="H330" s="295"/>
      <c r="I330" s="295"/>
      <c r="J330" s="295"/>
      <c r="K330" s="295"/>
      <c r="L330" s="295"/>
      <c r="M330" s="296"/>
      <c r="N330" s="287"/>
    </row>
    <row r="331" spans="1:14" ht="36" hidden="1" customHeight="1" x14ac:dyDescent="0.25">
      <c r="A331" s="398"/>
      <c r="B331" s="259" t="s">
        <v>374</v>
      </c>
      <c r="C331" s="258" t="s">
        <v>373</v>
      </c>
      <c r="D331" s="260" t="s">
        <v>370</v>
      </c>
      <c r="E331" s="258"/>
      <c r="F331" s="272"/>
      <c r="G331" s="261" t="s">
        <v>990</v>
      </c>
      <c r="H331" s="295"/>
      <c r="I331" s="295"/>
      <c r="J331" s="295"/>
      <c r="K331" s="295"/>
      <c r="L331" s="295"/>
      <c r="M331" s="296"/>
      <c r="N331" s="287"/>
    </row>
    <row r="332" spans="1:14" ht="36" hidden="1" customHeight="1" x14ac:dyDescent="0.25">
      <c r="A332" s="398"/>
      <c r="B332" s="259" t="s">
        <v>374</v>
      </c>
      <c r="C332" s="258" t="s">
        <v>373</v>
      </c>
      <c r="D332" s="260" t="s">
        <v>370</v>
      </c>
      <c r="E332" s="258"/>
      <c r="F332" s="272"/>
      <c r="G332" s="261" t="s">
        <v>990</v>
      </c>
      <c r="H332" s="295"/>
      <c r="I332" s="295"/>
      <c r="J332" s="295"/>
      <c r="K332" s="295"/>
      <c r="L332" s="295"/>
      <c r="M332" s="296"/>
      <c r="N332" s="287"/>
    </row>
    <row r="333" spans="1:14" ht="36" hidden="1" customHeight="1" x14ac:dyDescent="0.25">
      <c r="A333" s="398"/>
      <c r="B333" s="259" t="s">
        <v>374</v>
      </c>
      <c r="C333" s="258" t="s">
        <v>373</v>
      </c>
      <c r="D333" s="260" t="s">
        <v>370</v>
      </c>
      <c r="E333" s="258"/>
      <c r="F333" s="272"/>
      <c r="G333" s="261" t="s">
        <v>990</v>
      </c>
      <c r="H333" s="295"/>
      <c r="I333" s="295"/>
      <c r="J333" s="295"/>
      <c r="K333" s="295"/>
      <c r="L333" s="295"/>
      <c r="M333" s="296"/>
      <c r="N333" s="287"/>
    </row>
    <row r="334" spans="1:14" ht="36" hidden="1" customHeight="1" x14ac:dyDescent="0.25">
      <c r="A334" s="398"/>
      <c r="B334" s="259" t="s">
        <v>374</v>
      </c>
      <c r="C334" s="258" t="s">
        <v>373</v>
      </c>
      <c r="D334" s="260" t="s">
        <v>370</v>
      </c>
      <c r="E334" s="258"/>
      <c r="F334" s="272"/>
      <c r="G334" s="261" t="s">
        <v>990</v>
      </c>
      <c r="H334" s="295"/>
      <c r="I334" s="295"/>
      <c r="J334" s="295"/>
      <c r="K334" s="295"/>
      <c r="L334" s="295"/>
      <c r="M334" s="296"/>
      <c r="N334" s="287"/>
    </row>
    <row r="335" spans="1:14" ht="36" hidden="1" customHeight="1" x14ac:dyDescent="0.25">
      <c r="A335" s="398"/>
      <c r="B335" s="259" t="s">
        <v>374</v>
      </c>
      <c r="C335" s="258" t="s">
        <v>373</v>
      </c>
      <c r="D335" s="260" t="s">
        <v>370</v>
      </c>
      <c r="E335" s="258"/>
      <c r="F335" s="272"/>
      <c r="G335" s="261" t="s">
        <v>990</v>
      </c>
      <c r="H335" s="295"/>
      <c r="I335" s="295"/>
      <c r="J335" s="295"/>
      <c r="K335" s="295"/>
      <c r="L335" s="295"/>
      <c r="M335" s="296"/>
      <c r="N335" s="287"/>
    </row>
    <row r="336" spans="1:14" ht="36" hidden="1" customHeight="1" x14ac:dyDescent="0.25">
      <c r="A336" s="398"/>
      <c r="B336" s="259" t="s">
        <v>374</v>
      </c>
      <c r="C336" s="258" t="s">
        <v>373</v>
      </c>
      <c r="D336" s="260" t="s">
        <v>370</v>
      </c>
      <c r="E336" s="258"/>
      <c r="F336" s="272"/>
      <c r="G336" s="261" t="s">
        <v>990</v>
      </c>
      <c r="H336" s="295"/>
      <c r="I336" s="295"/>
      <c r="J336" s="295"/>
      <c r="K336" s="295"/>
      <c r="L336" s="295"/>
      <c r="M336" s="296"/>
      <c r="N336" s="287"/>
    </row>
    <row r="337" spans="1:14" ht="36" hidden="1" customHeight="1" x14ac:dyDescent="0.25">
      <c r="A337" s="398"/>
      <c r="B337" s="259" t="s">
        <v>374</v>
      </c>
      <c r="C337" s="258" t="s">
        <v>373</v>
      </c>
      <c r="D337" s="260" t="s">
        <v>370</v>
      </c>
      <c r="E337" s="258"/>
      <c r="F337" s="272"/>
      <c r="G337" s="261" t="s">
        <v>990</v>
      </c>
      <c r="H337" s="295"/>
      <c r="I337" s="295"/>
      <c r="J337" s="295"/>
      <c r="K337" s="295"/>
      <c r="L337" s="295"/>
      <c r="M337" s="296"/>
      <c r="N337" s="287"/>
    </row>
    <row r="338" spans="1:14" ht="36" hidden="1" customHeight="1" x14ac:dyDescent="0.25">
      <c r="A338" s="398"/>
      <c r="B338" s="259" t="s">
        <v>374</v>
      </c>
      <c r="C338" s="258" t="s">
        <v>373</v>
      </c>
      <c r="D338" s="260" t="s">
        <v>370</v>
      </c>
      <c r="E338" s="258"/>
      <c r="F338" s="272"/>
      <c r="G338" s="261" t="s">
        <v>990</v>
      </c>
      <c r="H338" s="295"/>
      <c r="I338" s="295"/>
      <c r="J338" s="295"/>
      <c r="K338" s="295"/>
      <c r="L338" s="295"/>
      <c r="M338" s="296"/>
      <c r="N338" s="287"/>
    </row>
    <row r="339" spans="1:14" ht="36" hidden="1" customHeight="1" x14ac:dyDescent="0.25">
      <c r="A339" s="398"/>
      <c r="B339" s="259" t="s">
        <v>374</v>
      </c>
      <c r="C339" s="258" t="s">
        <v>373</v>
      </c>
      <c r="D339" s="260" t="s">
        <v>370</v>
      </c>
      <c r="E339" s="258"/>
      <c r="F339" s="272"/>
      <c r="G339" s="261" t="s">
        <v>990</v>
      </c>
      <c r="H339" s="295"/>
      <c r="I339" s="295"/>
      <c r="J339" s="295"/>
      <c r="K339" s="295"/>
      <c r="L339" s="295"/>
      <c r="M339" s="296"/>
      <c r="N339" s="287"/>
    </row>
    <row r="340" spans="1:14" ht="36" hidden="1" customHeight="1" x14ac:dyDescent="0.25">
      <c r="A340" s="398"/>
      <c r="B340" s="259" t="s">
        <v>374</v>
      </c>
      <c r="C340" s="258" t="s">
        <v>373</v>
      </c>
      <c r="D340" s="260" t="s">
        <v>370</v>
      </c>
      <c r="E340" s="258"/>
      <c r="F340" s="272"/>
      <c r="G340" s="261" t="s">
        <v>990</v>
      </c>
      <c r="H340" s="295"/>
      <c r="I340" s="295"/>
      <c r="J340" s="295"/>
      <c r="K340" s="295"/>
      <c r="L340" s="295"/>
      <c r="M340" s="296"/>
      <c r="N340" s="287"/>
    </row>
    <row r="341" spans="1:14" ht="36" hidden="1" customHeight="1" x14ac:dyDescent="0.25">
      <c r="A341" s="398"/>
      <c r="B341" s="259" t="s">
        <v>374</v>
      </c>
      <c r="C341" s="258" t="s">
        <v>373</v>
      </c>
      <c r="D341" s="260" t="s">
        <v>370</v>
      </c>
      <c r="E341" s="258"/>
      <c r="F341" s="272"/>
      <c r="G341" s="261" t="s">
        <v>990</v>
      </c>
      <c r="H341" s="295"/>
      <c r="I341" s="295"/>
      <c r="J341" s="295"/>
      <c r="K341" s="295"/>
      <c r="L341" s="295"/>
      <c r="M341" s="296"/>
      <c r="N341" s="287"/>
    </row>
    <row r="342" spans="1:14" ht="36" hidden="1" customHeight="1" x14ac:dyDescent="0.25">
      <c r="A342" s="398"/>
      <c r="B342" s="259" t="s">
        <v>374</v>
      </c>
      <c r="C342" s="258" t="s">
        <v>373</v>
      </c>
      <c r="D342" s="260" t="s">
        <v>370</v>
      </c>
      <c r="E342" s="258"/>
      <c r="F342" s="272"/>
      <c r="G342" s="261" t="s">
        <v>990</v>
      </c>
      <c r="H342" s="295"/>
      <c r="I342" s="295"/>
      <c r="J342" s="295"/>
      <c r="K342" s="295"/>
      <c r="L342" s="295"/>
      <c r="M342" s="296"/>
      <c r="N342" s="287"/>
    </row>
    <row r="343" spans="1:14" ht="36" hidden="1" customHeight="1" x14ac:dyDescent="0.25">
      <c r="A343" s="398"/>
      <c r="B343" s="259" t="s">
        <v>374</v>
      </c>
      <c r="C343" s="258" t="s">
        <v>373</v>
      </c>
      <c r="D343" s="260" t="s">
        <v>370</v>
      </c>
      <c r="E343" s="258"/>
      <c r="F343" s="272"/>
      <c r="G343" s="261" t="s">
        <v>990</v>
      </c>
      <c r="H343" s="295"/>
      <c r="I343" s="295"/>
      <c r="J343" s="295"/>
      <c r="K343" s="295"/>
      <c r="L343" s="295"/>
      <c r="M343" s="296"/>
      <c r="N343" s="287"/>
    </row>
    <row r="344" spans="1:14" ht="36" hidden="1" customHeight="1" x14ac:dyDescent="0.25">
      <c r="A344" s="398"/>
      <c r="B344" s="259" t="s">
        <v>374</v>
      </c>
      <c r="C344" s="258" t="s">
        <v>373</v>
      </c>
      <c r="D344" s="260" t="s">
        <v>370</v>
      </c>
      <c r="E344" s="258"/>
      <c r="F344" s="272"/>
      <c r="G344" s="261" t="s">
        <v>990</v>
      </c>
      <c r="H344" s="295"/>
      <c r="I344" s="295"/>
      <c r="J344" s="295"/>
      <c r="K344" s="295"/>
      <c r="L344" s="295"/>
      <c r="M344" s="296"/>
      <c r="N344" s="287"/>
    </row>
    <row r="345" spans="1:14" ht="45" hidden="1" x14ac:dyDescent="0.25">
      <c r="A345" s="398"/>
      <c r="B345" s="259" t="s">
        <v>372</v>
      </c>
      <c r="C345" s="258" t="s">
        <v>371</v>
      </c>
      <c r="D345" s="260" t="s">
        <v>370</v>
      </c>
      <c r="E345" s="258"/>
      <c r="F345" s="272"/>
      <c r="G345" s="261" t="s">
        <v>990</v>
      </c>
      <c r="H345" s="295"/>
      <c r="I345" s="295"/>
      <c r="J345" s="295"/>
      <c r="K345" s="295"/>
      <c r="L345" s="295"/>
      <c r="M345" s="296"/>
      <c r="N345" s="287"/>
    </row>
    <row r="346" spans="1:14" ht="45" hidden="1" x14ac:dyDescent="0.25">
      <c r="A346" s="398"/>
      <c r="B346" s="259" t="s">
        <v>372</v>
      </c>
      <c r="C346" s="258" t="s">
        <v>371</v>
      </c>
      <c r="D346" s="260" t="s">
        <v>370</v>
      </c>
      <c r="E346" s="258"/>
      <c r="F346" s="272"/>
      <c r="G346" s="261" t="s">
        <v>990</v>
      </c>
      <c r="H346" s="295"/>
      <c r="I346" s="295"/>
      <c r="J346" s="295"/>
      <c r="K346" s="295"/>
      <c r="L346" s="295"/>
      <c r="M346" s="296"/>
      <c r="N346" s="287"/>
    </row>
    <row r="347" spans="1:14" ht="45" hidden="1" x14ac:dyDescent="0.25">
      <c r="A347" s="398"/>
      <c r="B347" s="259" t="s">
        <v>372</v>
      </c>
      <c r="C347" s="258" t="s">
        <v>371</v>
      </c>
      <c r="D347" s="260" t="s">
        <v>370</v>
      </c>
      <c r="E347" s="258"/>
      <c r="F347" s="272"/>
      <c r="G347" s="261" t="s">
        <v>990</v>
      </c>
      <c r="H347" s="295"/>
      <c r="I347" s="295"/>
      <c r="J347" s="295"/>
      <c r="K347" s="295"/>
      <c r="L347" s="295"/>
      <c r="M347" s="296"/>
      <c r="N347" s="287"/>
    </row>
    <row r="348" spans="1:14" ht="45" hidden="1" x14ac:dyDescent="0.25">
      <c r="A348" s="398"/>
      <c r="B348" s="259" t="s">
        <v>372</v>
      </c>
      <c r="C348" s="258" t="s">
        <v>371</v>
      </c>
      <c r="D348" s="260" t="s">
        <v>370</v>
      </c>
      <c r="E348" s="258"/>
      <c r="F348" s="272"/>
      <c r="G348" s="261" t="s">
        <v>990</v>
      </c>
      <c r="H348" s="295"/>
      <c r="I348" s="295"/>
      <c r="J348" s="295"/>
      <c r="K348" s="295"/>
      <c r="L348" s="295"/>
      <c r="M348" s="296"/>
      <c r="N348" s="287"/>
    </row>
    <row r="349" spans="1:14" ht="45" hidden="1" x14ac:dyDescent="0.25">
      <c r="A349" s="398"/>
      <c r="B349" s="259" t="s">
        <v>372</v>
      </c>
      <c r="C349" s="258" t="s">
        <v>371</v>
      </c>
      <c r="D349" s="260" t="s">
        <v>370</v>
      </c>
      <c r="E349" s="258"/>
      <c r="F349" s="272"/>
      <c r="G349" s="261" t="s">
        <v>990</v>
      </c>
      <c r="H349" s="295"/>
      <c r="I349" s="295"/>
      <c r="J349" s="295"/>
      <c r="K349" s="295"/>
      <c r="L349" s="295"/>
      <c r="M349" s="296"/>
      <c r="N349" s="287"/>
    </row>
    <row r="350" spans="1:14" ht="116.25" customHeight="1" x14ac:dyDescent="0.25">
      <c r="A350" s="398"/>
      <c r="B350" s="259" t="s">
        <v>369</v>
      </c>
      <c r="C350" s="258" t="s">
        <v>368</v>
      </c>
      <c r="D350" s="260" t="s">
        <v>363</v>
      </c>
      <c r="E350" s="258" t="s">
        <v>696</v>
      </c>
      <c r="F350" s="273" t="s">
        <v>1064</v>
      </c>
      <c r="G350" s="275"/>
      <c r="H350" s="295"/>
      <c r="I350" s="295"/>
      <c r="J350" s="295"/>
      <c r="K350" s="295"/>
      <c r="L350" s="295"/>
      <c r="M350" s="296"/>
      <c r="N350" s="287"/>
    </row>
    <row r="351" spans="1:14" ht="183.75" customHeight="1" x14ac:dyDescent="0.25">
      <c r="A351" s="398"/>
      <c r="B351" s="259" t="s">
        <v>369</v>
      </c>
      <c r="C351" s="258" t="s">
        <v>368</v>
      </c>
      <c r="D351" s="260" t="s">
        <v>363</v>
      </c>
      <c r="E351" s="258" t="s">
        <v>675</v>
      </c>
      <c r="F351" s="274" t="s">
        <v>1080</v>
      </c>
      <c r="G351" s="275" t="s">
        <v>1081</v>
      </c>
      <c r="H351" s="295"/>
      <c r="I351" s="295"/>
      <c r="J351" s="295"/>
      <c r="K351" s="295"/>
      <c r="L351" s="295"/>
      <c r="M351" s="296"/>
      <c r="N351" s="287"/>
    </row>
    <row r="352" spans="1:14" ht="273.75" customHeight="1" x14ac:dyDescent="0.25">
      <c r="A352" s="398"/>
      <c r="B352" s="259" t="s">
        <v>369</v>
      </c>
      <c r="C352" s="258" t="s">
        <v>368</v>
      </c>
      <c r="D352" s="260" t="s">
        <v>363</v>
      </c>
      <c r="E352" s="258" t="s">
        <v>642</v>
      </c>
      <c r="F352" s="274" t="s">
        <v>1082</v>
      </c>
      <c r="G352" s="275"/>
      <c r="H352" s="295"/>
      <c r="I352" s="295"/>
      <c r="J352" s="295"/>
      <c r="K352" s="295"/>
      <c r="L352" s="295"/>
      <c r="M352" s="296"/>
      <c r="N352" s="287"/>
    </row>
    <row r="353" spans="1:14" ht="45" hidden="1" x14ac:dyDescent="0.25">
      <c r="A353" s="398"/>
      <c r="B353" s="259" t="s">
        <v>369</v>
      </c>
      <c r="C353" s="258" t="s">
        <v>368</v>
      </c>
      <c r="D353" s="260" t="s">
        <v>363</v>
      </c>
      <c r="E353" s="258"/>
      <c r="F353" s="258"/>
      <c r="G353" s="261"/>
      <c r="H353" s="295"/>
      <c r="I353" s="295"/>
      <c r="J353" s="295"/>
      <c r="K353" s="295"/>
      <c r="L353" s="295"/>
      <c r="M353" s="296"/>
      <c r="N353" s="287"/>
    </row>
    <row r="354" spans="1:14" ht="45" hidden="1" x14ac:dyDescent="0.25">
      <c r="A354" s="398"/>
      <c r="B354" s="259" t="s">
        <v>369</v>
      </c>
      <c r="C354" s="258" t="s">
        <v>368</v>
      </c>
      <c r="D354" s="260" t="s">
        <v>363</v>
      </c>
      <c r="E354" s="258"/>
      <c r="F354" s="258"/>
      <c r="G354" s="261"/>
      <c r="H354" s="295"/>
      <c r="I354" s="295"/>
      <c r="J354" s="295"/>
      <c r="K354" s="295"/>
      <c r="L354" s="295"/>
      <c r="M354" s="296"/>
      <c r="N354" s="287"/>
    </row>
    <row r="355" spans="1:14" ht="45" hidden="1" x14ac:dyDescent="0.25">
      <c r="A355" s="398"/>
      <c r="B355" s="259" t="s">
        <v>369</v>
      </c>
      <c r="C355" s="258" t="s">
        <v>368</v>
      </c>
      <c r="D355" s="260" t="s">
        <v>363</v>
      </c>
      <c r="E355" s="258"/>
      <c r="F355" s="258"/>
      <c r="G355" s="261"/>
      <c r="H355" s="295"/>
      <c r="I355" s="295"/>
      <c r="J355" s="295"/>
      <c r="K355" s="295"/>
      <c r="L355" s="295"/>
      <c r="M355" s="296"/>
      <c r="N355" s="287"/>
    </row>
    <row r="356" spans="1:14" ht="45" hidden="1" x14ac:dyDescent="0.25">
      <c r="A356" s="398"/>
      <c r="B356" s="259" t="s">
        <v>369</v>
      </c>
      <c r="C356" s="258" t="s">
        <v>368</v>
      </c>
      <c r="D356" s="260" t="s">
        <v>363</v>
      </c>
      <c r="E356" s="258"/>
      <c r="F356" s="258"/>
      <c r="G356" s="261"/>
      <c r="H356" s="295"/>
      <c r="I356" s="295"/>
      <c r="J356" s="295"/>
      <c r="K356" s="295"/>
      <c r="L356" s="295"/>
      <c r="M356" s="296"/>
      <c r="N356" s="287"/>
    </row>
    <row r="357" spans="1:14" ht="45" hidden="1" x14ac:dyDescent="0.25">
      <c r="A357" s="398"/>
      <c r="B357" s="259" t="s">
        <v>369</v>
      </c>
      <c r="C357" s="258" t="s">
        <v>368</v>
      </c>
      <c r="D357" s="260" t="s">
        <v>363</v>
      </c>
      <c r="E357" s="258"/>
      <c r="F357" s="258"/>
      <c r="G357" s="261"/>
      <c r="H357" s="295"/>
      <c r="I357" s="295"/>
      <c r="J357" s="295"/>
      <c r="K357" s="295"/>
      <c r="L357" s="295"/>
      <c r="M357" s="296"/>
      <c r="N357" s="287"/>
    </row>
    <row r="358" spans="1:14" ht="45" hidden="1" x14ac:dyDescent="0.25">
      <c r="A358" s="398"/>
      <c r="B358" s="259" t="s">
        <v>369</v>
      </c>
      <c r="C358" s="258" t="s">
        <v>368</v>
      </c>
      <c r="D358" s="260" t="s">
        <v>363</v>
      </c>
      <c r="E358" s="258"/>
      <c r="F358" s="258"/>
      <c r="G358" s="261"/>
      <c r="H358" s="295"/>
      <c r="I358" s="295"/>
      <c r="J358" s="295"/>
      <c r="K358" s="295"/>
      <c r="L358" s="295"/>
      <c r="M358" s="296"/>
      <c r="N358" s="287"/>
    </row>
    <row r="359" spans="1:14" ht="192" customHeight="1" x14ac:dyDescent="0.25">
      <c r="A359" s="398"/>
      <c r="B359" s="259" t="s">
        <v>367</v>
      </c>
      <c r="C359" s="258" t="s">
        <v>366</v>
      </c>
      <c r="D359" s="260" t="s">
        <v>363</v>
      </c>
      <c r="E359" s="258" t="s">
        <v>878</v>
      </c>
      <c r="F359" s="273" t="s">
        <v>992</v>
      </c>
      <c r="G359" s="261"/>
      <c r="H359" s="295"/>
      <c r="I359" s="295"/>
      <c r="J359" s="295"/>
      <c r="K359" s="295"/>
      <c r="L359" s="295"/>
      <c r="M359" s="296"/>
      <c r="N359" s="287"/>
    </row>
    <row r="360" spans="1:14" ht="106.5" customHeight="1" x14ac:dyDescent="0.25">
      <c r="A360" s="398"/>
      <c r="B360" s="259" t="s">
        <v>367</v>
      </c>
      <c r="C360" s="258" t="s">
        <v>366</v>
      </c>
      <c r="D360" s="260" t="s">
        <v>363</v>
      </c>
      <c r="E360" s="258" t="s">
        <v>663</v>
      </c>
      <c r="F360" s="274" t="s">
        <v>1065</v>
      </c>
      <c r="G360" s="275"/>
      <c r="H360" s="295"/>
      <c r="I360" s="295"/>
      <c r="J360" s="295"/>
      <c r="K360" s="295"/>
      <c r="L360" s="295"/>
      <c r="M360" s="296"/>
      <c r="N360" s="287"/>
    </row>
    <row r="361" spans="1:14" ht="174.75" customHeight="1" x14ac:dyDescent="0.25">
      <c r="A361" s="398"/>
      <c r="B361" s="259" t="s">
        <v>367</v>
      </c>
      <c r="C361" s="258" t="s">
        <v>366</v>
      </c>
      <c r="D361" s="260" t="s">
        <v>363</v>
      </c>
      <c r="E361" s="258" t="s">
        <v>654</v>
      </c>
      <c r="F361" s="274" t="s">
        <v>1111</v>
      </c>
      <c r="G361" s="275"/>
      <c r="H361" s="295"/>
      <c r="I361" s="295"/>
      <c r="J361" s="295"/>
      <c r="K361" s="295"/>
      <c r="L361" s="295"/>
      <c r="M361" s="296"/>
      <c r="N361" s="287"/>
    </row>
    <row r="362" spans="1:14" ht="189" customHeight="1" x14ac:dyDescent="0.25">
      <c r="A362" s="398"/>
      <c r="B362" s="259" t="s">
        <v>367</v>
      </c>
      <c r="C362" s="258" t="s">
        <v>366</v>
      </c>
      <c r="D362" s="260" t="s">
        <v>363</v>
      </c>
      <c r="E362" s="258" t="s">
        <v>647</v>
      </c>
      <c r="F362" s="274" t="s">
        <v>1099</v>
      </c>
      <c r="G362" s="261"/>
      <c r="H362" s="295"/>
      <c r="I362" s="295"/>
      <c r="J362" s="295"/>
      <c r="K362" s="295"/>
      <c r="L362" s="295"/>
      <c r="M362" s="296"/>
      <c r="N362" s="287"/>
    </row>
    <row r="363" spans="1:14" ht="45" hidden="1" customHeight="1" x14ac:dyDescent="0.25">
      <c r="A363" s="398"/>
      <c r="B363" s="259" t="s">
        <v>367</v>
      </c>
      <c r="C363" s="258" t="s">
        <v>366</v>
      </c>
      <c r="D363" s="260" t="s">
        <v>363</v>
      </c>
      <c r="E363" s="258"/>
      <c r="F363" s="258"/>
      <c r="G363" s="261"/>
      <c r="H363" s="295"/>
      <c r="I363" s="295"/>
      <c r="J363" s="295"/>
      <c r="K363" s="295"/>
      <c r="L363" s="295"/>
      <c r="M363" s="296"/>
      <c r="N363" s="287"/>
    </row>
    <row r="364" spans="1:14" ht="45" hidden="1" x14ac:dyDescent="0.25">
      <c r="A364" s="398"/>
      <c r="B364" s="259" t="s">
        <v>367</v>
      </c>
      <c r="C364" s="258" t="s">
        <v>366</v>
      </c>
      <c r="D364" s="260" t="s">
        <v>363</v>
      </c>
      <c r="E364" s="258"/>
      <c r="F364" s="258"/>
      <c r="G364" s="261"/>
      <c r="H364" s="295"/>
      <c r="I364" s="295"/>
      <c r="J364" s="295"/>
      <c r="K364" s="295"/>
      <c r="L364" s="295"/>
      <c r="M364" s="296"/>
      <c r="N364" s="287"/>
    </row>
    <row r="365" spans="1:14" ht="45" hidden="1" x14ac:dyDescent="0.25">
      <c r="A365" s="398"/>
      <c r="B365" s="259" t="s">
        <v>367</v>
      </c>
      <c r="C365" s="258" t="s">
        <v>366</v>
      </c>
      <c r="D365" s="260" t="s">
        <v>363</v>
      </c>
      <c r="E365" s="258"/>
      <c r="F365" s="258"/>
      <c r="G365" s="261"/>
      <c r="H365" s="295"/>
      <c r="I365" s="295"/>
      <c r="J365" s="295"/>
      <c r="K365" s="295"/>
      <c r="L365" s="295"/>
      <c r="M365" s="296"/>
      <c r="N365" s="287"/>
    </row>
    <row r="366" spans="1:14" ht="45" hidden="1" x14ac:dyDescent="0.25">
      <c r="A366" s="398"/>
      <c r="B366" s="259" t="s">
        <v>367</v>
      </c>
      <c r="C366" s="258" t="s">
        <v>366</v>
      </c>
      <c r="D366" s="260" t="s">
        <v>363</v>
      </c>
      <c r="E366" s="258"/>
      <c r="F366" s="258"/>
      <c r="G366" s="261"/>
      <c r="H366" s="295"/>
      <c r="I366" s="295"/>
      <c r="J366" s="295"/>
      <c r="K366" s="295"/>
      <c r="L366" s="295"/>
      <c r="M366" s="296"/>
      <c r="N366" s="287"/>
    </row>
    <row r="367" spans="1:14" ht="45" hidden="1" x14ac:dyDescent="0.25">
      <c r="A367" s="398"/>
      <c r="B367" s="259" t="s">
        <v>367</v>
      </c>
      <c r="C367" s="258" t="s">
        <v>366</v>
      </c>
      <c r="D367" s="260" t="s">
        <v>363</v>
      </c>
      <c r="E367" s="258"/>
      <c r="F367" s="258"/>
      <c r="G367" s="261"/>
      <c r="H367" s="295"/>
      <c r="I367" s="295"/>
      <c r="J367" s="295"/>
      <c r="K367" s="295"/>
      <c r="L367" s="295"/>
      <c r="M367" s="296"/>
      <c r="N367" s="287"/>
    </row>
    <row r="368" spans="1:14" ht="45" hidden="1" x14ac:dyDescent="0.25">
      <c r="A368" s="398"/>
      <c r="B368" s="259" t="s">
        <v>365</v>
      </c>
      <c r="C368" s="258" t="s">
        <v>364</v>
      </c>
      <c r="D368" s="260" t="s">
        <v>363</v>
      </c>
      <c r="E368" s="258"/>
      <c r="F368" s="258"/>
      <c r="G368" s="261"/>
      <c r="H368" s="295"/>
      <c r="I368" s="295"/>
      <c r="J368" s="295"/>
      <c r="K368" s="295"/>
      <c r="L368" s="295"/>
      <c r="M368" s="296"/>
      <c r="N368" s="287"/>
    </row>
    <row r="369" spans="1:17" ht="45" hidden="1" x14ac:dyDescent="0.25">
      <c r="A369" s="398"/>
      <c r="B369" s="259" t="s">
        <v>365</v>
      </c>
      <c r="C369" s="258" t="s">
        <v>364</v>
      </c>
      <c r="D369" s="260" t="s">
        <v>363</v>
      </c>
      <c r="E369" s="258"/>
      <c r="F369" s="258"/>
      <c r="G369" s="261"/>
      <c r="H369" s="295"/>
      <c r="I369" s="295"/>
      <c r="J369" s="295"/>
      <c r="K369" s="295"/>
      <c r="L369" s="295"/>
      <c r="M369" s="296"/>
      <c r="N369" s="287"/>
    </row>
    <row r="370" spans="1:17" ht="45" hidden="1" x14ac:dyDescent="0.25">
      <c r="A370" s="398"/>
      <c r="B370" s="259" t="s">
        <v>365</v>
      </c>
      <c r="C370" s="258" t="s">
        <v>364</v>
      </c>
      <c r="D370" s="260" t="s">
        <v>363</v>
      </c>
      <c r="E370" s="258"/>
      <c r="F370" s="258"/>
      <c r="G370" s="261"/>
      <c r="H370" s="295"/>
      <c r="I370" s="295"/>
      <c r="J370" s="295"/>
      <c r="K370" s="295"/>
      <c r="L370" s="295"/>
      <c r="M370" s="296"/>
      <c r="N370" s="287"/>
    </row>
    <row r="371" spans="1:17" ht="45" hidden="1" x14ac:dyDescent="0.25">
      <c r="A371" s="398"/>
      <c r="B371" s="259" t="s">
        <v>365</v>
      </c>
      <c r="C371" s="258" t="s">
        <v>364</v>
      </c>
      <c r="D371" s="260" t="s">
        <v>363</v>
      </c>
      <c r="E371" s="258"/>
      <c r="F371" s="258"/>
      <c r="G371" s="261"/>
      <c r="H371" s="295"/>
      <c r="I371" s="295"/>
      <c r="J371" s="295"/>
      <c r="K371" s="295"/>
      <c r="L371" s="295"/>
      <c r="M371" s="296"/>
      <c r="N371" s="399"/>
      <c r="O371" s="400"/>
      <c r="P371" s="400"/>
      <c r="Q371" s="400"/>
    </row>
    <row r="372" spans="1:17" ht="45" hidden="1" x14ac:dyDescent="0.25">
      <c r="A372" s="398"/>
      <c r="B372" s="259" t="s">
        <v>362</v>
      </c>
      <c r="C372" s="258" t="s">
        <v>361</v>
      </c>
      <c r="D372" s="260" t="s">
        <v>356</v>
      </c>
      <c r="E372" s="258"/>
      <c r="F372" s="258"/>
      <c r="G372" s="261"/>
      <c r="H372" s="295"/>
      <c r="I372" s="295"/>
      <c r="J372" s="295"/>
      <c r="K372" s="295"/>
      <c r="L372" s="295"/>
      <c r="M372" s="296"/>
      <c r="N372" s="401"/>
      <c r="O372" s="400"/>
      <c r="P372" s="400"/>
      <c r="Q372" s="400"/>
    </row>
    <row r="373" spans="1:17" ht="45" hidden="1" x14ac:dyDescent="0.25">
      <c r="A373" s="398"/>
      <c r="B373" s="259" t="s">
        <v>360</v>
      </c>
      <c r="C373" s="258" t="s">
        <v>359</v>
      </c>
      <c r="D373" s="260" t="s">
        <v>356</v>
      </c>
      <c r="E373" s="258"/>
      <c r="F373" s="258"/>
      <c r="G373" s="261"/>
      <c r="H373" s="295"/>
      <c r="I373" s="295"/>
      <c r="J373" s="295"/>
      <c r="K373" s="295"/>
      <c r="L373" s="295"/>
      <c r="M373" s="296"/>
      <c r="N373" s="402"/>
      <c r="O373" s="399"/>
      <c r="P373" s="400"/>
      <c r="Q373" s="400"/>
    </row>
    <row r="374" spans="1:17" ht="45" hidden="1" x14ac:dyDescent="0.25">
      <c r="A374" s="398"/>
      <c r="B374" s="259" t="s">
        <v>360</v>
      </c>
      <c r="C374" s="258" t="s">
        <v>359</v>
      </c>
      <c r="D374" s="260" t="s">
        <v>356</v>
      </c>
      <c r="E374" s="258"/>
      <c r="F374" s="262"/>
      <c r="G374" s="263"/>
      <c r="H374" s="295"/>
      <c r="I374" s="295"/>
      <c r="J374" s="295"/>
      <c r="K374" s="295"/>
      <c r="L374" s="295"/>
      <c r="M374" s="296"/>
      <c r="N374" s="402"/>
      <c r="O374" s="399"/>
      <c r="P374" s="400"/>
      <c r="Q374" s="400"/>
    </row>
    <row r="375" spans="1:17" ht="45" hidden="1" x14ac:dyDescent="0.25">
      <c r="A375" s="398"/>
      <c r="B375" s="259" t="s">
        <v>360</v>
      </c>
      <c r="C375" s="258" t="s">
        <v>359</v>
      </c>
      <c r="D375" s="260" t="s">
        <v>356</v>
      </c>
      <c r="E375" s="258"/>
      <c r="F375" s="262"/>
      <c r="G375" s="263"/>
      <c r="H375" s="295"/>
      <c r="I375" s="295"/>
      <c r="J375" s="295"/>
      <c r="K375" s="295"/>
      <c r="L375" s="295"/>
      <c r="M375" s="296"/>
      <c r="N375" s="402"/>
      <c r="O375" s="399"/>
      <c r="P375" s="400"/>
      <c r="Q375" s="400"/>
    </row>
    <row r="376" spans="1:17" ht="45" hidden="1" x14ac:dyDescent="0.25">
      <c r="A376" s="398"/>
      <c r="B376" s="259" t="s">
        <v>360</v>
      </c>
      <c r="C376" s="258" t="s">
        <v>359</v>
      </c>
      <c r="D376" s="260" t="s">
        <v>356</v>
      </c>
      <c r="E376" s="258"/>
      <c r="F376" s="262"/>
      <c r="G376" s="263"/>
      <c r="H376" s="295"/>
      <c r="I376" s="295"/>
      <c r="J376" s="295"/>
      <c r="K376" s="295"/>
      <c r="L376" s="295"/>
      <c r="M376" s="296"/>
      <c r="N376" s="402"/>
      <c r="O376" s="399"/>
      <c r="P376" s="400"/>
      <c r="Q376" s="400"/>
    </row>
    <row r="377" spans="1:17" ht="83.25" hidden="1" customHeight="1" thickBot="1" x14ac:dyDescent="0.3">
      <c r="A377" s="398"/>
      <c r="B377" s="264" t="s">
        <v>358</v>
      </c>
      <c r="C377" s="265" t="s">
        <v>357</v>
      </c>
      <c r="D377" s="266" t="s">
        <v>356</v>
      </c>
      <c r="E377" s="265"/>
      <c r="F377" s="265"/>
      <c r="G377" s="267"/>
      <c r="H377" s="295"/>
      <c r="I377" s="295"/>
      <c r="J377" s="295"/>
      <c r="K377" s="295"/>
      <c r="L377" s="295"/>
      <c r="M377" s="296"/>
      <c r="N377" s="402"/>
      <c r="O377" s="399"/>
      <c r="P377" s="400"/>
      <c r="Q377" s="400"/>
    </row>
    <row r="378" spans="1:17" ht="75.75" hidden="1" customHeight="1" thickBot="1" x14ac:dyDescent="0.3">
      <c r="A378" s="398"/>
      <c r="B378" s="268" t="s">
        <v>358</v>
      </c>
      <c r="C378" s="269" t="s">
        <v>357</v>
      </c>
      <c r="D378" s="270" t="s">
        <v>356</v>
      </c>
      <c r="E378" s="269"/>
      <c r="F378" s="269"/>
      <c r="G378" s="271"/>
      <c r="H378" s="295"/>
      <c r="I378" s="295"/>
      <c r="J378" s="295"/>
      <c r="K378" s="295"/>
      <c r="L378" s="295"/>
      <c r="M378" s="296"/>
      <c r="N378" s="402"/>
      <c r="O378" s="399"/>
      <c r="P378" s="400"/>
      <c r="Q378" s="400"/>
    </row>
    <row r="379" spans="1:17" ht="82.5" hidden="1" customHeight="1" thickBot="1" x14ac:dyDescent="0.3">
      <c r="A379" s="398"/>
      <c r="B379" s="264" t="s">
        <v>358</v>
      </c>
      <c r="C379" s="262" t="s">
        <v>357</v>
      </c>
      <c r="D379" s="260" t="s">
        <v>356</v>
      </c>
      <c r="E379" s="262"/>
      <c r="F379" s="262"/>
      <c r="G379" s="263"/>
      <c r="H379" s="295"/>
      <c r="I379" s="295"/>
      <c r="J379" s="295"/>
      <c r="K379" s="295"/>
      <c r="L379" s="295"/>
      <c r="M379" s="296"/>
      <c r="N379" s="402"/>
      <c r="O379" s="399"/>
      <c r="P379" s="400"/>
      <c r="Q379" s="400"/>
    </row>
    <row r="380" spans="1:17" ht="85.5" hidden="1" customHeight="1" thickBot="1" x14ac:dyDescent="0.3">
      <c r="A380" s="398"/>
      <c r="B380" s="264" t="s">
        <v>358</v>
      </c>
      <c r="C380" s="265" t="s">
        <v>357</v>
      </c>
      <c r="D380" s="266" t="s">
        <v>356</v>
      </c>
      <c r="E380" s="265"/>
      <c r="F380" s="265"/>
      <c r="G380" s="267"/>
      <c r="H380" s="295"/>
      <c r="I380" s="295"/>
      <c r="J380" s="295"/>
      <c r="K380" s="295"/>
      <c r="L380" s="295"/>
      <c r="M380" s="296"/>
      <c r="N380" s="403"/>
      <c r="O380" s="399"/>
      <c r="P380" s="400"/>
      <c r="Q380" s="400"/>
    </row>
    <row r="381" spans="1:17" x14ac:dyDescent="0.25">
      <c r="A381" s="398"/>
      <c r="B381" s="295"/>
      <c r="C381" s="295"/>
      <c r="D381" s="295"/>
      <c r="E381" s="295"/>
      <c r="F381" s="295"/>
      <c r="G381" s="295"/>
      <c r="H381" s="295"/>
      <c r="I381" s="295"/>
      <c r="J381" s="295"/>
      <c r="K381" s="295"/>
      <c r="L381" s="295"/>
      <c r="M381" s="296"/>
      <c r="N381" s="404"/>
    </row>
    <row r="382" spans="1:17" ht="18.75" x14ac:dyDescent="0.25">
      <c r="A382" s="225"/>
      <c r="B382" s="130" t="s">
        <v>355</v>
      </c>
      <c r="C382" s="130"/>
      <c r="D382" s="130"/>
      <c r="E382" s="130"/>
      <c r="F382" s="130"/>
      <c r="G382" s="130"/>
      <c r="H382" s="130"/>
      <c r="I382" s="130"/>
      <c r="J382" s="130"/>
      <c r="K382" s="130"/>
      <c r="L382" s="130"/>
      <c r="M382" s="227"/>
      <c r="N382" s="287"/>
    </row>
    <row r="383" spans="1:17" ht="24" customHeight="1" x14ac:dyDescent="0.25">
      <c r="A383" s="394" t="s">
        <v>354</v>
      </c>
      <c r="B383" s="405" t="s">
        <v>353</v>
      </c>
      <c r="C383" s="295"/>
      <c r="D383" s="295"/>
      <c r="E383" s="295"/>
      <c r="F383" s="295"/>
      <c r="G383" s="295"/>
      <c r="H383" s="295"/>
      <c r="I383" s="295"/>
      <c r="J383" s="295"/>
      <c r="K383" s="295"/>
      <c r="L383" s="295"/>
      <c r="M383" s="296"/>
      <c r="N383" s="287"/>
    </row>
    <row r="384" spans="1:17" ht="32.25" customHeight="1" thickBot="1" x14ac:dyDescent="0.3">
      <c r="A384" s="394"/>
      <c r="B384" s="544" t="s">
        <v>352</v>
      </c>
      <c r="C384" s="545"/>
      <c r="D384" s="545"/>
      <c r="E384" s="545"/>
      <c r="F384" s="295"/>
      <c r="G384" s="295"/>
      <c r="H384" s="295"/>
      <c r="I384" s="295"/>
      <c r="J384" s="295"/>
      <c r="K384" s="295"/>
      <c r="L384" s="295"/>
      <c r="M384" s="296"/>
      <c r="N384" s="287"/>
    </row>
    <row r="385" spans="1:14" ht="137.25" customHeight="1" thickBot="1" x14ac:dyDescent="0.3">
      <c r="A385" s="394"/>
      <c r="B385" s="519" t="s">
        <v>1112</v>
      </c>
      <c r="C385" s="534"/>
      <c r="D385" s="534"/>
      <c r="E385" s="534"/>
      <c r="F385" s="534"/>
      <c r="G385" s="535"/>
      <c r="H385" s="295"/>
      <c r="I385" s="295"/>
      <c r="J385" s="295"/>
      <c r="K385" s="295"/>
      <c r="L385" s="295"/>
      <c r="M385" s="296"/>
      <c r="N385" s="287"/>
    </row>
    <row r="386" spans="1:14" ht="24.75" customHeight="1" x14ac:dyDescent="0.25">
      <c r="A386" s="394" t="s">
        <v>351</v>
      </c>
      <c r="B386" s="406" t="s">
        <v>350</v>
      </c>
      <c r="C386" s="407"/>
      <c r="D386" s="407"/>
      <c r="E386" s="407"/>
      <c r="F386" s="295"/>
      <c r="G386" s="295"/>
      <c r="H386" s="295"/>
      <c r="I386" s="295"/>
      <c r="J386" s="295"/>
      <c r="K386" s="295"/>
      <c r="L386" s="295"/>
      <c r="M386" s="296"/>
      <c r="N386" s="287"/>
    </row>
    <row r="387" spans="1:14" ht="34.5" customHeight="1" thickBot="1" x14ac:dyDescent="0.3">
      <c r="A387" s="394"/>
      <c r="B387" s="542" t="s">
        <v>349</v>
      </c>
      <c r="C387" s="543"/>
      <c r="D387" s="543"/>
      <c r="E387" s="543"/>
      <c r="F387" s="295"/>
      <c r="G387" s="295"/>
      <c r="H387" s="295"/>
      <c r="I387" s="295"/>
      <c r="J387" s="295"/>
      <c r="K387" s="295"/>
      <c r="L387" s="295"/>
      <c r="M387" s="296"/>
      <c r="N387" s="287"/>
    </row>
    <row r="388" spans="1:14" ht="58.5" customHeight="1" thickBot="1" x14ac:dyDescent="0.3">
      <c r="A388" s="394"/>
      <c r="B388" s="536" t="s">
        <v>1089</v>
      </c>
      <c r="C388" s="537"/>
      <c r="D388" s="537"/>
      <c r="E388" s="537"/>
      <c r="F388" s="537"/>
      <c r="G388" s="538"/>
      <c r="H388" s="295"/>
      <c r="I388" s="295"/>
      <c r="J388" s="295"/>
      <c r="K388" s="295"/>
      <c r="L388" s="295"/>
      <c r="M388" s="296"/>
      <c r="N388" s="287"/>
    </row>
    <row r="389" spans="1:14" x14ac:dyDescent="0.25">
      <c r="A389" s="398"/>
      <c r="B389" s="295"/>
      <c r="C389" s="295"/>
      <c r="D389" s="295"/>
      <c r="E389" s="295"/>
      <c r="F389" s="295"/>
      <c r="G389" s="295"/>
      <c r="H389" s="295"/>
      <c r="I389" s="295"/>
      <c r="J389" s="295"/>
      <c r="K389" s="295"/>
      <c r="L389" s="295"/>
      <c r="M389" s="296"/>
      <c r="N389" s="287"/>
    </row>
    <row r="390" spans="1:14" ht="18.75" x14ac:dyDescent="0.25">
      <c r="A390" s="225"/>
      <c r="B390" s="130" t="s">
        <v>348</v>
      </c>
      <c r="C390" s="130"/>
      <c r="D390" s="130"/>
      <c r="E390" s="130"/>
      <c r="F390" s="130"/>
      <c r="G390" s="130"/>
      <c r="H390" s="130"/>
      <c r="I390" s="130"/>
      <c r="J390" s="130"/>
      <c r="K390" s="130"/>
      <c r="L390" s="130"/>
      <c r="M390" s="227"/>
      <c r="N390" s="287"/>
    </row>
    <row r="391" spans="1:14" ht="21.75" customHeight="1" x14ac:dyDescent="0.25">
      <c r="A391" s="394" t="s">
        <v>347</v>
      </c>
      <c r="B391" s="441" t="s">
        <v>346</v>
      </c>
      <c r="C391" s="442"/>
      <c r="D391" s="442"/>
      <c r="E391" s="442"/>
      <c r="F391" s="295"/>
      <c r="G391" s="295"/>
      <c r="H391" s="295"/>
      <c r="I391" s="295"/>
      <c r="J391" s="295"/>
      <c r="K391" s="295"/>
      <c r="L391" s="295"/>
      <c r="M391" s="296"/>
      <c r="N391" s="287"/>
    </row>
    <row r="392" spans="1:14" ht="20.25" customHeight="1" thickBot="1" x14ac:dyDescent="0.3">
      <c r="A392" s="394"/>
      <c r="B392" s="443" t="s">
        <v>345</v>
      </c>
      <c r="C392" s="444"/>
      <c r="D392" s="444"/>
      <c r="E392" s="444"/>
      <c r="F392" s="295"/>
      <c r="G392" s="295"/>
      <c r="H392" s="295"/>
      <c r="I392" s="295"/>
      <c r="J392" s="295"/>
      <c r="K392" s="295"/>
      <c r="L392" s="295"/>
      <c r="M392" s="296"/>
      <c r="N392" s="287"/>
    </row>
    <row r="393" spans="1:14" ht="50.25" customHeight="1" thickBot="1" x14ac:dyDescent="0.3">
      <c r="A393" s="394"/>
      <c r="B393" s="536" t="s">
        <v>1086</v>
      </c>
      <c r="C393" s="537"/>
      <c r="D393" s="537"/>
      <c r="E393" s="537"/>
      <c r="F393" s="537"/>
      <c r="G393" s="538"/>
      <c r="H393" s="295"/>
      <c r="I393" s="295"/>
      <c r="J393" s="295"/>
      <c r="K393" s="295"/>
      <c r="L393" s="295"/>
      <c r="M393" s="296"/>
      <c r="N393" s="287"/>
    </row>
    <row r="394" spans="1:14" ht="16.5" customHeight="1" x14ac:dyDescent="0.25">
      <c r="A394" s="398"/>
      <c r="B394" s="295"/>
      <c r="C394" s="295"/>
      <c r="D394" s="295"/>
      <c r="E394" s="295"/>
      <c r="F394" s="295"/>
      <c r="G394" s="295"/>
      <c r="H394" s="295"/>
      <c r="I394" s="295"/>
      <c r="J394" s="295"/>
      <c r="K394" s="295"/>
      <c r="L394" s="295"/>
      <c r="M394" s="296"/>
      <c r="N394" s="287"/>
    </row>
    <row r="395" spans="1:14" ht="18.75" x14ac:dyDescent="0.25">
      <c r="A395" s="225"/>
      <c r="B395" s="130" t="s">
        <v>337</v>
      </c>
      <c r="C395" s="130"/>
      <c r="D395" s="130"/>
      <c r="E395" s="130"/>
      <c r="F395" s="130"/>
      <c r="G395" s="130"/>
      <c r="H395" s="130"/>
      <c r="I395" s="130"/>
      <c r="J395" s="130"/>
      <c r="K395" s="130"/>
      <c r="L395" s="130"/>
      <c r="M395" s="227"/>
      <c r="N395" s="287"/>
    </row>
    <row r="396" spans="1:14" ht="24.75" customHeight="1" x14ac:dyDescent="0.25">
      <c r="A396" s="394" t="s">
        <v>344</v>
      </c>
      <c r="B396" s="441" t="s">
        <v>335</v>
      </c>
      <c r="C396" s="442"/>
      <c r="D396" s="442"/>
      <c r="E396" s="442"/>
      <c r="F396" s="295"/>
      <c r="G396" s="295"/>
      <c r="H396" s="295"/>
      <c r="I396" s="295"/>
      <c r="J396" s="295"/>
      <c r="K396" s="295"/>
      <c r="L396" s="295"/>
      <c r="M396" s="296"/>
      <c r="N396" s="287"/>
    </row>
    <row r="397" spans="1:14" ht="15.75" thickBot="1" x14ac:dyDescent="0.3">
      <c r="A397" s="394"/>
      <c r="B397" s="480" t="s">
        <v>993</v>
      </c>
      <c r="C397" s="481"/>
      <c r="D397" s="481"/>
      <c r="E397" s="481"/>
      <c r="F397" s="295"/>
      <c r="G397" s="295"/>
      <c r="H397" s="295"/>
      <c r="I397" s="295"/>
      <c r="J397" s="295"/>
      <c r="K397" s="295"/>
      <c r="L397" s="295"/>
      <c r="M397" s="296"/>
      <c r="N397" s="287"/>
    </row>
    <row r="398" spans="1:14" ht="69.75" customHeight="1" thickBot="1" x14ac:dyDescent="0.3">
      <c r="A398" s="394"/>
      <c r="B398" s="477" t="s">
        <v>1083</v>
      </c>
      <c r="C398" s="478"/>
      <c r="D398" s="478"/>
      <c r="E398" s="478"/>
      <c r="F398" s="478"/>
      <c r="G398" s="479"/>
      <c r="H398" s="295"/>
      <c r="I398" s="295"/>
      <c r="J398" s="295"/>
      <c r="K398" s="295"/>
      <c r="L398" s="295"/>
      <c r="M398" s="296"/>
      <c r="N398" s="287"/>
    </row>
    <row r="399" spans="1:14" x14ac:dyDescent="0.25">
      <c r="A399" s="394"/>
      <c r="B399" s="408"/>
      <c r="C399" s="295"/>
      <c r="D399" s="295"/>
      <c r="E399" s="295"/>
      <c r="F399" s="295"/>
      <c r="G399" s="295"/>
      <c r="H399" s="295"/>
      <c r="I399" s="295"/>
      <c r="J399" s="295"/>
      <c r="K399" s="295"/>
      <c r="L399" s="295"/>
      <c r="M399" s="296"/>
      <c r="N399" s="287"/>
    </row>
    <row r="400" spans="1:14" ht="18.75" x14ac:dyDescent="0.25">
      <c r="A400" s="229">
        <v>5</v>
      </c>
      <c r="B400" s="129" t="s">
        <v>7</v>
      </c>
      <c r="C400" s="129"/>
      <c r="D400" s="128"/>
      <c r="E400" s="128"/>
      <c r="F400" s="128"/>
      <c r="G400" s="128"/>
      <c r="H400" s="128"/>
      <c r="I400" s="128"/>
      <c r="J400" s="128"/>
      <c r="K400" s="128"/>
      <c r="L400" s="128"/>
      <c r="M400" s="230"/>
      <c r="N400" s="287"/>
    </row>
    <row r="401" spans="1:14" ht="22.5" customHeight="1" x14ac:dyDescent="0.25">
      <c r="A401" s="409" t="s">
        <v>343</v>
      </c>
      <c r="B401" s="410" t="s">
        <v>342</v>
      </c>
      <c r="C401" s="411"/>
      <c r="D401" s="412"/>
      <c r="E401" s="412"/>
      <c r="F401" s="412"/>
      <c r="G401" s="412"/>
      <c r="H401" s="412"/>
      <c r="I401" s="412"/>
      <c r="J401" s="412"/>
      <c r="K401" s="412"/>
      <c r="L401" s="412"/>
      <c r="M401" s="413"/>
      <c r="N401" s="287"/>
    </row>
    <row r="402" spans="1:14" ht="15.75" thickBot="1" x14ac:dyDescent="0.3">
      <c r="A402" s="409"/>
      <c r="B402" s="487" t="s">
        <v>341</v>
      </c>
      <c r="C402" s="488"/>
      <c r="D402" s="488"/>
      <c r="E402" s="488"/>
      <c r="F402" s="412"/>
      <c r="G402" s="412"/>
      <c r="H402" s="412"/>
      <c r="I402" s="412"/>
      <c r="J402" s="412"/>
      <c r="K402" s="412"/>
      <c r="L402" s="412"/>
      <c r="M402" s="413"/>
      <c r="N402" s="287"/>
    </row>
    <row r="403" spans="1:14" ht="409.5" customHeight="1" thickBot="1" x14ac:dyDescent="0.3">
      <c r="A403" s="409"/>
      <c r="B403" s="445" t="s">
        <v>1087</v>
      </c>
      <c r="C403" s="446"/>
      <c r="D403" s="446"/>
      <c r="E403" s="446"/>
      <c r="F403" s="446"/>
      <c r="G403" s="447"/>
      <c r="H403" s="412"/>
      <c r="I403" s="412"/>
      <c r="J403" s="412"/>
      <c r="K403" s="412"/>
      <c r="L403" s="412"/>
      <c r="M403" s="413"/>
      <c r="N403" s="287"/>
    </row>
    <row r="404" spans="1:14" ht="22.5" customHeight="1" x14ac:dyDescent="0.25">
      <c r="A404" s="409" t="s">
        <v>340</v>
      </c>
      <c r="B404" s="410" t="s">
        <v>339</v>
      </c>
      <c r="C404" s="411"/>
      <c r="D404" s="412"/>
      <c r="E404" s="412"/>
      <c r="F404" s="412"/>
      <c r="G404" s="412"/>
      <c r="H404" s="412"/>
      <c r="I404" s="412"/>
      <c r="J404" s="412"/>
      <c r="K404" s="412"/>
      <c r="L404" s="412"/>
      <c r="M404" s="413"/>
      <c r="N404" s="287"/>
    </row>
    <row r="405" spans="1:14" ht="23.25" customHeight="1" thickBot="1" x14ac:dyDescent="0.3">
      <c r="A405" s="409"/>
      <c r="B405" s="487" t="s">
        <v>338</v>
      </c>
      <c r="C405" s="488"/>
      <c r="D405" s="488"/>
      <c r="E405" s="488"/>
      <c r="F405" s="412"/>
      <c r="G405" s="412"/>
      <c r="H405" s="412"/>
      <c r="I405" s="412"/>
      <c r="J405" s="412"/>
      <c r="K405" s="412"/>
      <c r="L405" s="412"/>
      <c r="M405" s="413"/>
      <c r="N405" s="287"/>
    </row>
    <row r="406" spans="1:14" ht="138" customHeight="1" thickBot="1" x14ac:dyDescent="0.3">
      <c r="A406" s="409"/>
      <c r="B406" s="477" t="s">
        <v>1066</v>
      </c>
      <c r="C406" s="478"/>
      <c r="D406" s="478"/>
      <c r="E406" s="478"/>
      <c r="F406" s="478"/>
      <c r="G406" s="479"/>
      <c r="H406" s="412"/>
      <c r="I406" s="412"/>
      <c r="J406" s="412"/>
      <c r="K406" s="412"/>
      <c r="L406" s="412"/>
      <c r="M406" s="413"/>
      <c r="N406" s="287"/>
    </row>
    <row r="407" spans="1:14" ht="18.75" customHeight="1" x14ac:dyDescent="0.25">
      <c r="A407" s="414"/>
      <c r="B407" s="412"/>
      <c r="C407" s="412"/>
      <c r="D407" s="412"/>
      <c r="E407" s="412"/>
      <c r="F407" s="412"/>
      <c r="G407" s="412"/>
      <c r="H407" s="412"/>
      <c r="I407" s="412"/>
      <c r="J407" s="412"/>
      <c r="K407" s="412"/>
      <c r="L407" s="412"/>
      <c r="M407" s="413"/>
      <c r="N407" s="287"/>
    </row>
    <row r="408" spans="1:14" ht="18.75" x14ac:dyDescent="0.25">
      <c r="A408" s="231"/>
      <c r="B408" s="127" t="s">
        <v>337</v>
      </c>
      <c r="C408" s="127"/>
      <c r="D408" s="127"/>
      <c r="E408" s="127"/>
      <c r="F408" s="127"/>
      <c r="G408" s="127"/>
      <c r="H408" s="127"/>
      <c r="I408" s="127"/>
      <c r="J408" s="127"/>
      <c r="K408" s="127"/>
      <c r="L408" s="127"/>
      <c r="M408" s="232"/>
      <c r="N408" s="287"/>
    </row>
    <row r="409" spans="1:14" ht="24.75" customHeight="1" x14ac:dyDescent="0.25">
      <c r="A409" s="414" t="s">
        <v>336</v>
      </c>
      <c r="B409" s="410" t="s">
        <v>335</v>
      </c>
      <c r="C409" s="410"/>
      <c r="D409" s="410"/>
      <c r="E409" s="410"/>
      <c r="F409" s="412"/>
      <c r="G409" s="412"/>
      <c r="H409" s="412"/>
      <c r="I409" s="412"/>
      <c r="J409" s="412"/>
      <c r="K409" s="412"/>
      <c r="L409" s="412"/>
      <c r="M409" s="413"/>
      <c r="N409" s="287"/>
    </row>
    <row r="410" spans="1:14" ht="33.75" customHeight="1" thickBot="1" x14ac:dyDescent="0.3">
      <c r="A410" s="414"/>
      <c r="B410" s="485" t="s">
        <v>334</v>
      </c>
      <c r="C410" s="486"/>
      <c r="D410" s="486"/>
      <c r="E410" s="486"/>
      <c r="F410" s="412"/>
      <c r="G410" s="412"/>
      <c r="H410" s="412"/>
      <c r="I410" s="412"/>
      <c r="J410" s="412"/>
      <c r="K410" s="412"/>
      <c r="L410" s="412"/>
      <c r="M410" s="413"/>
      <c r="N410" s="287"/>
    </row>
    <row r="411" spans="1:14" ht="48.75" customHeight="1" thickBot="1" x14ac:dyDescent="0.3">
      <c r="A411" s="414"/>
      <c r="B411" s="489" t="s">
        <v>1100</v>
      </c>
      <c r="C411" s="490"/>
      <c r="D411" s="490"/>
      <c r="E411" s="490"/>
      <c r="F411" s="490"/>
      <c r="G411" s="491"/>
      <c r="H411" s="412"/>
      <c r="I411" s="412"/>
      <c r="J411" s="412"/>
      <c r="K411" s="412"/>
      <c r="L411" s="412"/>
      <c r="M411" s="413"/>
      <c r="N411" s="287"/>
    </row>
    <row r="412" spans="1:14" x14ac:dyDescent="0.25">
      <c r="A412" s="409"/>
      <c r="B412" s="415"/>
      <c r="C412" s="411"/>
      <c r="D412" s="411"/>
      <c r="E412" s="411"/>
      <c r="F412" s="416"/>
      <c r="G412" s="416"/>
      <c r="H412" s="416"/>
      <c r="I412" s="416"/>
      <c r="J412" s="416"/>
      <c r="K412" s="416"/>
      <c r="L412" s="416"/>
      <c r="M412" s="417"/>
      <c r="N412" s="287"/>
    </row>
    <row r="413" spans="1:14" ht="18.75" x14ac:dyDescent="0.25">
      <c r="A413" s="233">
        <v>6</v>
      </c>
      <c r="B413" s="126" t="s">
        <v>333</v>
      </c>
      <c r="C413" s="126"/>
      <c r="D413" s="126"/>
      <c r="E413" s="126"/>
      <c r="F413" s="126"/>
      <c r="G413" s="126"/>
      <c r="H413" s="126"/>
      <c r="I413" s="126"/>
      <c r="J413" s="126"/>
      <c r="K413" s="126"/>
      <c r="L413" s="126"/>
      <c r="M413" s="234"/>
      <c r="N413" s="287"/>
    </row>
    <row r="414" spans="1:14" ht="25.5" customHeight="1" x14ac:dyDescent="0.25">
      <c r="A414" s="312" t="s">
        <v>332</v>
      </c>
      <c r="B414" s="313" t="s">
        <v>331</v>
      </c>
      <c r="C414" s="303"/>
      <c r="D414" s="304"/>
      <c r="E414" s="304"/>
      <c r="F414" s="304"/>
      <c r="G414" s="304"/>
      <c r="H414" s="304"/>
      <c r="I414" s="304"/>
      <c r="J414" s="304"/>
      <c r="K414" s="304"/>
      <c r="L414" s="304"/>
      <c r="M414" s="309"/>
      <c r="N414" s="287"/>
    </row>
    <row r="415" spans="1:14" ht="18.75" customHeight="1" thickBot="1" x14ac:dyDescent="0.3">
      <c r="A415" s="312"/>
      <c r="B415" s="307" t="s">
        <v>330</v>
      </c>
      <c r="C415" s="418"/>
      <c r="D415" s="304"/>
      <c r="E415" s="304"/>
      <c r="F415" s="304"/>
      <c r="G415" s="304"/>
      <c r="H415" s="304"/>
      <c r="I415" s="304"/>
      <c r="J415" s="304"/>
      <c r="K415" s="304"/>
      <c r="L415" s="304"/>
      <c r="M415" s="309"/>
      <c r="N415" s="287"/>
    </row>
    <row r="416" spans="1:14" ht="33" customHeight="1" thickBot="1" x14ac:dyDescent="0.3">
      <c r="A416" s="310"/>
      <c r="B416" s="482" t="s">
        <v>994</v>
      </c>
      <c r="C416" s="483"/>
      <c r="D416" s="483"/>
      <c r="E416" s="484"/>
      <c r="F416" s="304"/>
      <c r="G416" s="304"/>
      <c r="H416" s="304"/>
      <c r="I416" s="304"/>
      <c r="J416" s="304"/>
      <c r="K416" s="304"/>
      <c r="L416" s="304"/>
      <c r="M416" s="309"/>
      <c r="N416" s="287"/>
    </row>
    <row r="417" spans="1:14" ht="25.5" customHeight="1" x14ac:dyDescent="0.25">
      <c r="A417" s="312" t="s">
        <v>329</v>
      </c>
      <c r="B417" s="313" t="s">
        <v>328</v>
      </c>
      <c r="C417" s="303"/>
      <c r="D417" s="304"/>
      <c r="E417" s="304"/>
      <c r="F417" s="304"/>
      <c r="G417" s="304"/>
      <c r="H417" s="304"/>
      <c r="I417" s="304"/>
      <c r="J417" s="304"/>
      <c r="K417" s="304"/>
      <c r="L417" s="304"/>
      <c r="M417" s="309"/>
      <c r="N417" s="287"/>
    </row>
    <row r="418" spans="1:14" ht="18.75" customHeight="1" thickBot="1" x14ac:dyDescent="0.3">
      <c r="A418" s="312"/>
      <c r="B418" s="307" t="s">
        <v>327</v>
      </c>
      <c r="C418" s="418"/>
      <c r="D418" s="304"/>
      <c r="E418" s="304"/>
      <c r="F418" s="304"/>
      <c r="G418" s="304"/>
      <c r="H418" s="304"/>
      <c r="I418" s="304"/>
      <c r="J418" s="304"/>
      <c r="K418" s="304"/>
      <c r="L418" s="304"/>
      <c r="M418" s="309"/>
      <c r="N418" s="287"/>
    </row>
    <row r="419" spans="1:14" ht="33" customHeight="1" thickBot="1" x14ac:dyDescent="0.3">
      <c r="A419" s="310"/>
      <c r="B419" s="477" t="s">
        <v>1085</v>
      </c>
      <c r="C419" s="478"/>
      <c r="D419" s="478"/>
      <c r="E419" s="479"/>
      <c r="F419" s="304"/>
      <c r="G419" s="304"/>
      <c r="H419" s="304"/>
      <c r="I419" s="304"/>
      <c r="J419" s="304"/>
      <c r="K419" s="304"/>
      <c r="L419" s="304"/>
      <c r="M419" s="309"/>
      <c r="N419" s="287"/>
    </row>
    <row r="420" spans="1:14" ht="26.25" customHeight="1" x14ac:dyDescent="0.25">
      <c r="A420" s="312" t="s">
        <v>326</v>
      </c>
      <c r="B420" s="302" t="s">
        <v>325</v>
      </c>
      <c r="C420" s="303"/>
      <c r="D420" s="304"/>
      <c r="E420" s="304"/>
      <c r="F420" s="304"/>
      <c r="G420" s="304"/>
      <c r="H420" s="304"/>
      <c r="I420" s="304"/>
      <c r="J420" s="304"/>
      <c r="K420" s="304"/>
      <c r="L420" s="304"/>
      <c r="M420" s="309"/>
      <c r="N420" s="287"/>
    </row>
    <row r="421" spans="1:14" ht="21.75" customHeight="1" thickBot="1" x14ac:dyDescent="0.3">
      <c r="A421" s="310"/>
      <c r="B421" s="419" t="s">
        <v>324</v>
      </c>
      <c r="C421" s="420"/>
      <c r="D421" s="304"/>
      <c r="E421" s="304"/>
      <c r="F421" s="304"/>
      <c r="G421" s="304"/>
      <c r="H421" s="304"/>
      <c r="I421" s="304"/>
      <c r="J421" s="304"/>
      <c r="K421" s="304"/>
      <c r="L421" s="304"/>
      <c r="M421" s="309"/>
      <c r="N421" s="287"/>
    </row>
    <row r="422" spans="1:14" ht="78.75" customHeight="1" thickBot="1" x14ac:dyDescent="0.3">
      <c r="A422" s="310"/>
      <c r="B422" s="477" t="s">
        <v>1102</v>
      </c>
      <c r="C422" s="478"/>
      <c r="D422" s="478"/>
      <c r="E422" s="479"/>
      <c r="F422" s="304"/>
      <c r="G422" s="304"/>
      <c r="H422" s="304"/>
      <c r="I422" s="304"/>
      <c r="J422" s="304"/>
      <c r="K422" s="304"/>
      <c r="L422" s="304"/>
      <c r="M422" s="309"/>
      <c r="N422" s="287"/>
    </row>
    <row r="423" spans="1:14" ht="30.75" customHeight="1" x14ac:dyDescent="0.25">
      <c r="A423" s="310" t="s">
        <v>323</v>
      </c>
      <c r="B423" s="421" t="s">
        <v>322</v>
      </c>
      <c r="C423" s="304"/>
      <c r="D423" s="304"/>
      <c r="E423" s="304"/>
      <c r="F423" s="304"/>
      <c r="G423" s="304"/>
      <c r="H423" s="304"/>
      <c r="I423" s="304"/>
      <c r="J423" s="304"/>
      <c r="K423" s="304"/>
      <c r="L423" s="304"/>
      <c r="M423" s="309"/>
      <c r="N423" s="287"/>
    </row>
    <row r="424" spans="1:14" ht="24" customHeight="1" thickBot="1" x14ac:dyDescent="0.3">
      <c r="A424" s="310"/>
      <c r="B424" s="422" t="s">
        <v>321</v>
      </c>
      <c r="C424" s="423"/>
      <c r="D424" s="423"/>
      <c r="E424" s="423"/>
      <c r="F424" s="424"/>
      <c r="G424" s="424"/>
      <c r="H424" s="424"/>
      <c r="I424" s="424"/>
      <c r="J424" s="424"/>
      <c r="K424" s="304"/>
      <c r="L424" s="304"/>
      <c r="M424" s="309"/>
      <c r="N424" s="287"/>
    </row>
    <row r="425" spans="1:14" ht="38.25" customHeight="1" thickBot="1" x14ac:dyDescent="0.3">
      <c r="A425" s="310"/>
      <c r="B425" s="482" t="s">
        <v>154</v>
      </c>
      <c r="C425" s="483"/>
      <c r="D425" s="483"/>
      <c r="E425" s="484"/>
      <c r="F425" s="424"/>
      <c r="G425" s="424"/>
      <c r="H425" s="424"/>
      <c r="I425" s="424"/>
      <c r="J425" s="424"/>
      <c r="K425" s="304"/>
      <c r="L425" s="304"/>
      <c r="M425" s="309"/>
      <c r="N425" s="287"/>
    </row>
    <row r="426" spans="1:14" ht="24" customHeight="1" x14ac:dyDescent="0.25">
      <c r="A426" s="312" t="s">
        <v>320</v>
      </c>
      <c r="B426" s="321" t="s">
        <v>319</v>
      </c>
      <c r="C426" s="303"/>
      <c r="D426" s="304"/>
      <c r="E426" s="304"/>
      <c r="F426" s="304"/>
      <c r="G426" s="304"/>
      <c r="H426" s="304"/>
      <c r="I426" s="304"/>
      <c r="J426" s="304"/>
      <c r="K426" s="304"/>
      <c r="L426" s="304"/>
      <c r="M426" s="309"/>
      <c r="N426" s="287"/>
    </row>
    <row r="427" spans="1:14" ht="39.75" customHeight="1" thickBot="1" x14ac:dyDescent="0.3">
      <c r="A427" s="312"/>
      <c r="B427" s="475" t="s">
        <v>318</v>
      </c>
      <c r="C427" s="476"/>
      <c r="D427" s="476"/>
      <c r="E427" s="476"/>
      <c r="F427" s="304"/>
      <c r="G427" s="304"/>
      <c r="H427" s="304"/>
      <c r="I427" s="304"/>
      <c r="J427" s="304"/>
      <c r="K427" s="304"/>
      <c r="L427" s="304"/>
      <c r="M427" s="309"/>
      <c r="N427" s="287"/>
    </row>
    <row r="428" spans="1:14" x14ac:dyDescent="0.25">
      <c r="A428" s="310"/>
      <c r="B428" s="425" t="s">
        <v>317</v>
      </c>
      <c r="C428" s="530" t="s">
        <v>1120</v>
      </c>
      <c r="D428" s="531"/>
      <c r="E428" s="304"/>
      <c r="F428" s="304"/>
      <c r="G428" s="304"/>
      <c r="H428" s="304"/>
      <c r="I428" s="304"/>
      <c r="J428" s="304"/>
      <c r="K428" s="304"/>
      <c r="L428" s="304"/>
      <c r="M428" s="309"/>
      <c r="N428" s="287"/>
    </row>
    <row r="429" spans="1:14" x14ac:dyDescent="0.25">
      <c r="A429" s="310"/>
      <c r="B429" s="426" t="s">
        <v>316</v>
      </c>
      <c r="C429" s="436" t="s">
        <v>1121</v>
      </c>
      <c r="D429" s="437"/>
      <c r="E429" s="304"/>
      <c r="F429" s="304"/>
      <c r="G429" s="304"/>
      <c r="H429" s="304"/>
      <c r="I429" s="304"/>
      <c r="J429" s="304"/>
      <c r="K429" s="304"/>
      <c r="L429" s="304"/>
      <c r="M429" s="309"/>
      <c r="N429" s="287"/>
    </row>
    <row r="430" spans="1:14" ht="15.75" thickBot="1" x14ac:dyDescent="0.3">
      <c r="A430" s="312"/>
      <c r="B430" s="371" t="s">
        <v>315</v>
      </c>
      <c r="C430" s="532">
        <v>42338</v>
      </c>
      <c r="D430" s="533"/>
      <c r="E430" s="304"/>
      <c r="F430" s="304"/>
      <c r="G430" s="304"/>
      <c r="H430" s="304"/>
      <c r="I430" s="304"/>
      <c r="J430" s="304"/>
      <c r="K430" s="304"/>
      <c r="L430" s="304"/>
      <c r="M430" s="309"/>
      <c r="N430" s="287"/>
    </row>
    <row r="431" spans="1:14" ht="67.5" customHeight="1" thickBot="1" x14ac:dyDescent="0.3">
      <c r="A431" s="427"/>
      <c r="B431" s="428"/>
      <c r="C431" s="428"/>
      <c r="D431" s="428"/>
      <c r="E431" s="428"/>
      <c r="F431" s="428"/>
      <c r="G431" s="428"/>
      <c r="H431" s="428"/>
      <c r="I431" s="428"/>
      <c r="J431" s="428"/>
      <c r="K431" s="428"/>
      <c r="L431" s="428"/>
      <c r="M431" s="429"/>
      <c r="N431" s="287"/>
    </row>
    <row r="432" spans="1:14" x14ac:dyDescent="0.25">
      <c r="A432" s="430"/>
      <c r="B432" s="430"/>
      <c r="C432" s="430"/>
      <c r="D432" s="430"/>
      <c r="E432" s="430"/>
      <c r="F432" s="430"/>
      <c r="G432" s="430"/>
      <c r="H432" s="430"/>
      <c r="I432" s="430"/>
      <c r="J432" s="430"/>
      <c r="K432" s="430"/>
      <c r="L432" s="430"/>
      <c r="M432" s="430"/>
    </row>
  </sheetData>
  <sheetProtection password="FE59" sheet="1" objects="1" scenarios="1"/>
  <autoFilter ref="B112:I112"/>
  <dataConsolidate/>
  <mergeCells count="105">
    <mergeCell ref="C428:D428"/>
    <mergeCell ref="C430:D430"/>
    <mergeCell ref="B315:G315"/>
    <mergeCell ref="B320:G320"/>
    <mergeCell ref="B385:G385"/>
    <mergeCell ref="B388:G388"/>
    <mergeCell ref="B393:G393"/>
    <mergeCell ref="B398:G398"/>
    <mergeCell ref="B73:G73"/>
    <mergeCell ref="B78:G78"/>
    <mergeCell ref="B83:G83"/>
    <mergeCell ref="B387:E387"/>
    <mergeCell ref="B384:E384"/>
    <mergeCell ref="B323:E323"/>
    <mergeCell ref="B322:E322"/>
    <mergeCell ref="B311:E311"/>
    <mergeCell ref="B298:E298"/>
    <mergeCell ref="B299:E299"/>
    <mergeCell ref="B321:E321"/>
    <mergeCell ref="B319:E319"/>
    <mergeCell ref="B89:E89"/>
    <mergeCell ref="B306:G306"/>
    <mergeCell ref="B74:E74"/>
    <mergeCell ref="B88:E88"/>
    <mergeCell ref="B313:E313"/>
    <mergeCell ref="B314:E314"/>
    <mergeCell ref="A1:I1"/>
    <mergeCell ref="B39:E39"/>
    <mergeCell ref="B25:E25"/>
    <mergeCell ref="B28:E28"/>
    <mergeCell ref="B33:E33"/>
    <mergeCell ref="B12:E12"/>
    <mergeCell ref="B31:E31"/>
    <mergeCell ref="B32:E32"/>
    <mergeCell ref="B36:E36"/>
    <mergeCell ref="B37:G37"/>
    <mergeCell ref="B38:G38"/>
    <mergeCell ref="B44:E44"/>
    <mergeCell ref="C49:E49"/>
    <mergeCell ref="C48:E48"/>
    <mergeCell ref="C46:E46"/>
    <mergeCell ref="B110:E110"/>
    <mergeCell ref="B247:E247"/>
    <mergeCell ref="B248:E248"/>
    <mergeCell ref="B233:E233"/>
    <mergeCell ref="B287:E287"/>
    <mergeCell ref="B273:E273"/>
    <mergeCell ref="B82:E82"/>
    <mergeCell ref="B53:E53"/>
    <mergeCell ref="E58:H58"/>
    <mergeCell ref="E59:H59"/>
    <mergeCell ref="E60:H60"/>
    <mergeCell ref="E61:H61"/>
    <mergeCell ref="E62:H62"/>
    <mergeCell ref="E68:H68"/>
    <mergeCell ref="E69:H69"/>
    <mergeCell ref="E70:H70"/>
    <mergeCell ref="B55:E55"/>
    <mergeCell ref="B54:E54"/>
    <mergeCell ref="B304:E304"/>
    <mergeCell ref="B305:E305"/>
    <mergeCell ref="B288:E288"/>
    <mergeCell ref="B90:E90"/>
    <mergeCell ref="B111:E111"/>
    <mergeCell ref="B232:E232"/>
    <mergeCell ref="B261:E261"/>
    <mergeCell ref="B262:E262"/>
    <mergeCell ref="B312:G312"/>
    <mergeCell ref="B427:E427"/>
    <mergeCell ref="B419:E419"/>
    <mergeCell ref="B396:E396"/>
    <mergeCell ref="B397:E397"/>
    <mergeCell ref="B416:E416"/>
    <mergeCell ref="B422:E422"/>
    <mergeCell ref="B410:E410"/>
    <mergeCell ref="B402:E402"/>
    <mergeCell ref="B405:E405"/>
    <mergeCell ref="B403:G403"/>
    <mergeCell ref="B406:G406"/>
    <mergeCell ref="B411:G411"/>
    <mergeCell ref="B425:E425"/>
    <mergeCell ref="K225:M225"/>
    <mergeCell ref="K227:M227"/>
    <mergeCell ref="K228:M228"/>
    <mergeCell ref="B391:E391"/>
    <mergeCell ref="B392:E392"/>
    <mergeCell ref="B40:G40"/>
    <mergeCell ref="B41:G41"/>
    <mergeCell ref="K222:M222"/>
    <mergeCell ref="K223:M223"/>
    <mergeCell ref="K224:M224"/>
    <mergeCell ref="K226:M226"/>
    <mergeCell ref="K229:M229"/>
    <mergeCell ref="K220:M220"/>
    <mergeCell ref="K221:M221"/>
    <mergeCell ref="C47:E47"/>
    <mergeCell ref="E63:H63"/>
    <mergeCell ref="E64:H64"/>
    <mergeCell ref="E65:H65"/>
    <mergeCell ref="E66:H66"/>
    <mergeCell ref="E67:H67"/>
    <mergeCell ref="C51:E51"/>
    <mergeCell ref="C50:E50"/>
    <mergeCell ref="C52:E52"/>
    <mergeCell ref="B56:E56"/>
  </mergeCells>
  <dataValidations count="30">
    <dataValidation type="list" allowBlank="1" showInputMessage="1" showErrorMessage="1" sqref="E368:E371">
      <formula1>ObjectiveB3</formula1>
    </dataValidation>
    <dataValidation type="list" allowBlank="1" showInputMessage="1" showErrorMessage="1" sqref="E330:E344">
      <formula1>ObjectiveN2</formula1>
    </dataValidation>
    <dataValidation type="list" allowBlank="1" showInputMessage="1" showErrorMessage="1" sqref="E359:E367">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7:E380">
      <formula1>ObjectiveS3</formula1>
    </dataValidation>
    <dataValidation type="list" allowBlank="1" showInputMessage="1" showErrorMessage="1" sqref="E372">
      <formula1>ObjectiveS1</formula1>
    </dataValidation>
    <dataValidation type="list" allowBlank="1" showInputMessage="1" showErrorMessage="1" sqref="E350:E358">
      <formula1>ObjectiveB1</formula1>
    </dataValidation>
    <dataValidation type="list" allowBlank="1" showInputMessage="1" showErrorMessage="1" sqref="E345:E349">
      <formula1>ObjectiveN3</formula1>
    </dataValidation>
    <dataValidation type="list" allowBlank="1" showInputMessage="1" showErrorMessage="1" sqref="E325:E329">
      <formula1>ObjectiveN1</formula1>
    </dataValidation>
    <dataValidation type="list" allowBlank="1" showInputMessage="1" showErrorMessage="1" sqref="D264:D269 D290:D295">
      <formula1>direction</formula1>
    </dataValidation>
    <dataValidation type="decimal" allowBlank="1" showInputMessage="1" showErrorMessage="1" sqref="C208:C210 D115:D207">
      <formula1>0</formula1>
      <formula2>100000000000</formula2>
    </dataValidation>
    <dataValidation type="list" allowBlank="1" showInputMessage="1" showErrorMessage="1" sqref="D92:D107">
      <formula1>yeartype</formula1>
    </dataValidation>
    <dataValidation type="list" allowBlank="1" showInputMessage="1" showErrorMessage="1" sqref="K250:K259">
      <formula1>Estimated</formula1>
    </dataValidation>
    <dataValidation type="date" allowBlank="1" showInputMessage="1" showErrorMessage="1" sqref="C430">
      <formula1>1</formula1>
      <formula2>73051</formula2>
    </dataValidation>
    <dataValidation type="decimal" allowBlank="1" showInputMessage="1" showErrorMessage="1" sqref="E250:G259 I250:J259 D221:D229">
      <formula1>0.1</formula1>
      <formula2>100000000</formula2>
    </dataValidation>
    <dataValidation type="decimal" allowBlank="1" showInputMessage="1" showErrorMessage="1" sqref="E209:E210">
      <formula1>0.000000001</formula1>
      <formula2>1000000000</formula2>
    </dataValidation>
    <dataValidation type="list" allowBlank="1" showInputMessage="1" showErrorMessage="1" sqref="F209:F210">
      <formula1>unitCO2E</formula1>
    </dataValidation>
    <dataValidation type="whole" allowBlank="1" showInputMessage="1" showErrorMessage="1" sqref="H92:H107">
      <formula1>0</formula1>
      <formula2>100000000000</formula2>
    </dataValidation>
    <dataValidation type="list" allowBlank="1" showInputMessage="1" showErrorMessage="1" sqref="C92 D250:D259 G221:G229 J221:J229">
      <formula1>year</formula1>
    </dataValidation>
    <dataValidation type="whole" allowBlank="1" showInputMessage="1" showErrorMessage="1" sqref="B84 B386 B389 B412 B383 B381 B399 B260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207">
      <formula1>Scope</formula1>
    </dataValidation>
    <dataValidation type="decimal" allowBlank="1" showInputMessage="1" showErrorMessage="1" sqref="H113:H206">
      <formula1>0.001</formula1>
      <formula2>1000000000</formula2>
    </dataValidation>
    <dataValidation type="list" allowBlank="1" showInputMessage="1" showErrorMessage="1" sqref="F221:F229">
      <formula1>targetboundary</formula1>
    </dataValidation>
    <dataValidation type="list" allowBlank="1" showInputMessage="1" showErrorMessage="1" sqref="C221:C229">
      <formula1>targettype</formula1>
    </dataValidation>
    <dataValidation type="list" allowBlank="1" showInputMessage="1" showErrorMessage="1" sqref="E221:E229">
      <formula1>unitCO2C</formula1>
    </dataValidation>
    <dataValidation type="decimal" allowBlank="1" showInputMessage="1" showErrorMessage="1" sqref="H221:H229">
      <formula1>0</formula1>
      <formula2>10000000000000</formula2>
    </dataValidation>
    <dataValidation type="list" allowBlank="1" showInputMessage="1" showErrorMessage="1" sqref="I221:I229">
      <formula1>unitCO2D</formula1>
    </dataValidation>
  </dataValidations>
  <hyperlinks>
    <hyperlink ref="B76" r:id="rId1" display="The C-CAT tool can be accessed at http://www.resourceefficientscotland.com/resource/resource-efficient-scotland-climate-change-assessment-tool-ccat "/>
    <hyperlink ref="C48:E48" r:id="rId2" display="http://www.gov.scot/Resource/0045/00459867.pdf"/>
    <hyperlink ref="C49:E49" r:id="rId3" display="The Scottish Water (Objectives: 2015 to 2021) Directions 2014, Schedule, Section 10"/>
    <hyperlink ref="C47:E47" r:id="rId4" display="Scottish Water Business Plan, 2015-21, Page 34"/>
  </hyperlinks>
  <pageMargins left="0.23622047244094491" right="0.23622047244094491" top="0.74803149606299213" bottom="0.74803149606299213" header="0.31496062992125984" footer="0.31496062992125984"/>
  <pageSetup paperSize="8" scale="72" orientation="landscape" r:id="rId5"/>
  <rowBreaks count="13" manualBreakCount="13">
    <brk id="33" max="12" man="1"/>
    <brk id="42" max="12" man="1"/>
    <brk id="55" max="12" man="1"/>
    <brk id="79" max="12" man="1"/>
    <brk id="108" max="12" man="1"/>
    <brk id="208" max="12" man="1"/>
    <brk id="245" max="12" man="1"/>
    <brk id="286" max="12" man="1"/>
    <brk id="307" max="12" man="1"/>
    <brk id="320" max="12" man="1"/>
    <brk id="381" max="12" man="1"/>
    <brk id="399" max="12" man="1"/>
    <brk id="412" max="12" man="1"/>
  </rowBreaks>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ListsReq!$AC$3:$AC$64</xm:f>
          </x14:formula1>
          <xm:sqref>H257:H259</xm:sqref>
        </x14:dataValidation>
        <x14:dataValidation type="list" allowBlank="1" showInputMessage="1" showErrorMessage="1">
          <x14:formula1>
            <xm:f>ListsReq!$AC$3:$AC$69</xm:f>
          </x14:formula1>
          <xm:sqref>B113:B206</xm:sqref>
        </x14:dataValidation>
        <x14:dataValidation type="list" allowBlank="1" showInputMessage="1" showErrorMessage="1">
          <x14:formula1>
            <xm:f>[1]ListsReq!#REF!</xm:f>
          </x14:formula1>
          <xm:sqref>H250:H256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D64"/>
  <sheetViews>
    <sheetView topLeftCell="AC4" workbookViewId="0">
      <selection activeCell="AF1" sqref="AF1:BM104857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947</v>
      </c>
      <c r="C2" s="24" t="s">
        <v>0</v>
      </c>
      <c r="D2" s="24"/>
      <c r="E2" s="24"/>
      <c r="F2" s="24"/>
      <c r="G2" s="24"/>
      <c r="H2" s="24"/>
      <c r="I2" s="24"/>
      <c r="J2" s="24"/>
      <c r="K2" s="24"/>
      <c r="L2" s="24"/>
      <c r="M2" s="24"/>
      <c r="N2" s="24"/>
      <c r="O2" s="24"/>
      <c r="P2" s="24"/>
      <c r="Q2" s="24"/>
      <c r="R2" s="24"/>
      <c r="S2" s="24" t="s">
        <v>946</v>
      </c>
      <c r="T2" s="24"/>
      <c r="U2" s="24" t="s">
        <v>945</v>
      </c>
      <c r="V2" s="24" t="s">
        <v>944</v>
      </c>
      <c r="W2" s="24" t="s">
        <v>943</v>
      </c>
      <c r="X2" s="24"/>
      <c r="Y2" s="24" t="s">
        <v>942</v>
      </c>
      <c r="Z2" s="24"/>
      <c r="AA2" s="24" t="s">
        <v>941</v>
      </c>
      <c r="AB2" s="24"/>
      <c r="AC2" s="169" t="s">
        <v>940</v>
      </c>
      <c r="AD2" s="169" t="s">
        <v>9</v>
      </c>
      <c r="AE2" s="169" t="s">
        <v>466</v>
      </c>
      <c r="AF2" s="169" t="s">
        <v>9</v>
      </c>
      <c r="AG2" s="24" t="s">
        <v>939</v>
      </c>
      <c r="AH2" s="24" t="s">
        <v>938</v>
      </c>
      <c r="AI2" s="24" t="s">
        <v>937</v>
      </c>
      <c r="AJ2" s="24" t="s">
        <v>936</v>
      </c>
      <c r="AK2" s="24"/>
      <c r="AL2" s="24" t="s">
        <v>935</v>
      </c>
      <c r="AM2" s="24"/>
      <c r="AN2" s="24" t="s">
        <v>934</v>
      </c>
      <c r="AO2" s="24" t="s">
        <v>910</v>
      </c>
      <c r="AP2" s="24" t="s">
        <v>933</v>
      </c>
      <c r="AQ2" s="24" t="s">
        <v>468</v>
      </c>
      <c r="AR2" s="24" t="s">
        <v>932</v>
      </c>
      <c r="AS2" s="24" t="s">
        <v>931</v>
      </c>
      <c r="AT2" s="24" t="s">
        <v>930</v>
      </c>
      <c r="AU2" s="24" t="s">
        <v>929</v>
      </c>
      <c r="AV2" s="24" t="s">
        <v>928</v>
      </c>
      <c r="AW2" s="24" t="s">
        <v>927</v>
      </c>
      <c r="AX2" s="24" t="s">
        <v>926</v>
      </c>
      <c r="AY2" s="24" t="s">
        <v>925</v>
      </c>
      <c r="AZ2" s="24" t="s">
        <v>924</v>
      </c>
      <c r="BA2" s="24" t="s">
        <v>923</v>
      </c>
      <c r="BB2" s="24" t="s">
        <v>922</v>
      </c>
      <c r="BC2" s="24" t="s">
        <v>921</v>
      </c>
      <c r="BD2" s="24" t="s">
        <v>920</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919</v>
      </c>
      <c r="U3" t="s">
        <v>1</v>
      </c>
      <c r="V3" t="s">
        <v>918</v>
      </c>
      <c r="W3" t="s">
        <v>917</v>
      </c>
      <c r="Y3" t="s">
        <v>916</v>
      </c>
      <c r="AA3" t="s">
        <v>915</v>
      </c>
      <c r="AC3" s="160" t="s">
        <v>914</v>
      </c>
      <c r="AD3" s="160" t="s">
        <v>619</v>
      </c>
      <c r="AE3" s="161">
        <v>0.49425999999999998</v>
      </c>
      <c r="AF3" s="161" t="s">
        <v>566</v>
      </c>
      <c r="AG3" t="s">
        <v>913</v>
      </c>
      <c r="AH3" t="s">
        <v>619</v>
      </c>
      <c r="AI3" t="s">
        <v>637</v>
      </c>
      <c r="AJ3" t="s">
        <v>912</v>
      </c>
      <c r="AL3" t="s">
        <v>911</v>
      </c>
      <c r="AN3" t="s">
        <v>909</v>
      </c>
      <c r="AO3" t="s">
        <v>910</v>
      </c>
      <c r="AP3" t="s">
        <v>909</v>
      </c>
      <c r="AQ3" t="s">
        <v>492</v>
      </c>
      <c r="AR3" t="s">
        <v>908</v>
      </c>
      <c r="AS3" t="s">
        <v>907</v>
      </c>
      <c r="AT3" t="s">
        <v>906</v>
      </c>
      <c r="AU3" t="s">
        <v>905</v>
      </c>
      <c r="AV3" t="s">
        <v>904</v>
      </c>
      <c r="AW3" t="s">
        <v>903</v>
      </c>
      <c r="AX3" t="s">
        <v>902</v>
      </c>
      <c r="AY3" t="s">
        <v>901</v>
      </c>
      <c r="AZ3" t="s">
        <v>900</v>
      </c>
      <c r="BA3" t="s">
        <v>899</v>
      </c>
      <c r="BB3" t="s">
        <v>898</v>
      </c>
      <c r="BC3" t="s">
        <v>897</v>
      </c>
      <c r="BD3" t="s">
        <v>896</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895</v>
      </c>
      <c r="U4" t="s">
        <v>700</v>
      </c>
      <c r="V4" t="s">
        <v>894</v>
      </c>
      <c r="W4" t="s">
        <v>893</v>
      </c>
      <c r="Y4" t="s">
        <v>892</v>
      </c>
      <c r="AA4" t="s">
        <v>891</v>
      </c>
      <c r="AC4" s="160" t="s">
        <v>890</v>
      </c>
      <c r="AD4" s="160" t="s">
        <v>619</v>
      </c>
      <c r="AE4" s="161">
        <v>4.3220000000000001E-2</v>
      </c>
      <c r="AF4" s="161" t="s">
        <v>566</v>
      </c>
      <c r="AG4" t="s">
        <v>422</v>
      </c>
      <c r="AH4" t="s">
        <v>889</v>
      </c>
      <c r="AI4" t="s">
        <v>888</v>
      </c>
      <c r="AJ4" t="s">
        <v>887</v>
      </c>
      <c r="AL4" t="s">
        <v>886</v>
      </c>
      <c r="AN4" t="s">
        <v>885</v>
      </c>
      <c r="AO4" t="s">
        <v>884</v>
      </c>
      <c r="AP4" t="s">
        <v>13</v>
      </c>
      <c r="AQ4" t="s">
        <v>491</v>
      </c>
      <c r="AR4" t="s">
        <v>883</v>
      </c>
      <c r="AS4" t="s">
        <v>882</v>
      </c>
      <c r="AT4" t="s">
        <v>881</v>
      </c>
      <c r="AU4" t="s">
        <v>880</v>
      </c>
      <c r="AV4" t="s">
        <v>879</v>
      </c>
      <c r="AW4" t="s">
        <v>878</v>
      </c>
      <c r="AX4" t="s">
        <v>877</v>
      </c>
      <c r="AY4" t="s">
        <v>876</v>
      </c>
      <c r="AZ4" t="s">
        <v>875</v>
      </c>
      <c r="BA4" t="s">
        <v>874</v>
      </c>
      <c r="BB4" t="s">
        <v>873</v>
      </c>
      <c r="BC4" t="s">
        <v>811</v>
      </c>
      <c r="BD4" t="s">
        <v>872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871</v>
      </c>
      <c r="U5" t="s">
        <v>870</v>
      </c>
      <c r="V5" t="s">
        <v>869</v>
      </c>
      <c r="W5" t="s">
        <v>868</v>
      </c>
      <c r="Y5" t="s">
        <v>867</v>
      </c>
      <c r="AA5" t="s">
        <v>866</v>
      </c>
      <c r="AC5" s="160" t="s">
        <v>865</v>
      </c>
      <c r="AD5" s="160" t="s">
        <v>619</v>
      </c>
      <c r="AE5" s="160">
        <v>0.18497</v>
      </c>
      <c r="AF5" s="160" t="s">
        <v>566</v>
      </c>
      <c r="AG5" t="s">
        <v>864</v>
      </c>
      <c r="AH5" t="s">
        <v>863</v>
      </c>
      <c r="AI5" t="s">
        <v>862</v>
      </c>
      <c r="AJ5" t="s">
        <v>861</v>
      </c>
      <c r="AL5" t="s">
        <v>860</v>
      </c>
      <c r="AN5" t="s">
        <v>859</v>
      </c>
      <c r="AP5" t="s">
        <v>858</v>
      </c>
      <c r="AQ5" t="s">
        <v>490</v>
      </c>
      <c r="AS5" t="s">
        <v>857</v>
      </c>
      <c r="AT5" t="s">
        <v>856</v>
      </c>
      <c r="AU5" t="s">
        <v>855</v>
      </c>
      <c r="AV5" t="s">
        <v>854</v>
      </c>
      <c r="AW5" t="s">
        <v>853</v>
      </c>
      <c r="AX5" t="s">
        <v>852</v>
      </c>
      <c r="AY5" t="s">
        <v>851</v>
      </c>
      <c r="AZ5" t="s">
        <v>850</v>
      </c>
      <c r="BA5" t="s">
        <v>849</v>
      </c>
      <c r="BB5" t="s">
        <v>848</v>
      </c>
      <c r="BC5" t="s">
        <v>796</v>
      </c>
      <c r="BD5" t="s">
        <v>847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761</v>
      </c>
      <c r="V6" t="s">
        <v>846</v>
      </c>
      <c r="Y6" t="s">
        <v>713</v>
      </c>
      <c r="AA6" t="s">
        <v>845</v>
      </c>
      <c r="AC6" s="160" t="s">
        <v>844</v>
      </c>
      <c r="AD6" s="160" t="s">
        <v>619</v>
      </c>
      <c r="AE6" s="160">
        <v>0.27211999999999997</v>
      </c>
      <c r="AF6" s="160" t="s">
        <v>566</v>
      </c>
      <c r="AG6" t="s">
        <v>843</v>
      </c>
      <c r="AH6" t="s">
        <v>842</v>
      </c>
      <c r="AI6" t="s">
        <v>595</v>
      </c>
      <c r="AJ6" t="s">
        <v>841</v>
      </c>
      <c r="AL6" t="s">
        <v>840</v>
      </c>
      <c r="AN6" t="s">
        <v>839</v>
      </c>
      <c r="AS6" t="s">
        <v>838</v>
      </c>
      <c r="AT6" t="s">
        <v>837</v>
      </c>
      <c r="AU6" t="s">
        <v>836</v>
      </c>
      <c r="AV6" t="s">
        <v>835</v>
      </c>
      <c r="AW6" t="s">
        <v>834</v>
      </c>
      <c r="AX6" t="s">
        <v>833</v>
      </c>
      <c r="AY6" t="s">
        <v>832</v>
      </c>
      <c r="AZ6" t="s">
        <v>831</v>
      </c>
      <c r="BA6" t="s">
        <v>830</v>
      </c>
      <c r="BB6" t="s">
        <v>829</v>
      </c>
      <c r="BC6" t="s">
        <v>730</v>
      </c>
      <c r="BD6" t="s">
        <v>828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827</v>
      </c>
      <c r="Y7" t="s">
        <v>2</v>
      </c>
      <c r="AC7" s="160" t="s">
        <v>826</v>
      </c>
      <c r="AD7" s="160" t="s">
        <v>619</v>
      </c>
      <c r="AE7" s="168">
        <v>0.26950000000000002</v>
      </c>
      <c r="AF7" s="160" t="s">
        <v>566</v>
      </c>
      <c r="AG7" t="s">
        <v>825</v>
      </c>
      <c r="AH7" t="s">
        <v>593</v>
      </c>
      <c r="AI7" t="s">
        <v>824</v>
      </c>
      <c r="AJ7" t="s">
        <v>823</v>
      </c>
      <c r="AL7" t="s">
        <v>822</v>
      </c>
      <c r="AS7" t="s">
        <v>821</v>
      </c>
      <c r="AT7" t="s">
        <v>820</v>
      </c>
      <c r="AU7" t="s">
        <v>819</v>
      </c>
      <c r="AV7" t="s">
        <v>818</v>
      </c>
      <c r="AW7" t="s">
        <v>817</v>
      </c>
      <c r="AX7" t="s">
        <v>816</v>
      </c>
      <c r="AY7" t="s">
        <v>815</v>
      </c>
      <c r="AZ7" t="s">
        <v>814</v>
      </c>
      <c r="BA7" t="s">
        <v>813</v>
      </c>
      <c r="BB7" t="s">
        <v>812</v>
      </c>
      <c r="BC7" t="s">
        <v>811</v>
      </c>
      <c r="BD7" t="s">
        <v>810</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809</v>
      </c>
      <c r="Y8" t="s">
        <v>3</v>
      </c>
      <c r="AC8" s="164" t="s">
        <v>808</v>
      </c>
      <c r="AD8" s="164" t="s">
        <v>668</v>
      </c>
      <c r="AE8" s="207">
        <v>2.5379710000000002</v>
      </c>
      <c r="AF8" s="160" t="s">
        <v>667</v>
      </c>
      <c r="AG8" t="s">
        <v>702</v>
      </c>
      <c r="AH8" t="s">
        <v>668</v>
      </c>
      <c r="AI8" t="s">
        <v>575</v>
      </c>
      <c r="AJ8" t="s">
        <v>807</v>
      </c>
      <c r="AS8" t="s">
        <v>806</v>
      </c>
      <c r="AT8" t="s">
        <v>805</v>
      </c>
      <c r="AU8" t="s">
        <v>804</v>
      </c>
      <c r="AV8" t="s">
        <v>803</v>
      </c>
      <c r="AW8" t="s">
        <v>802</v>
      </c>
      <c r="AX8" t="s">
        <v>801</v>
      </c>
      <c r="AY8" t="s">
        <v>800</v>
      </c>
      <c r="AZ8" t="s">
        <v>799</v>
      </c>
      <c r="BA8" t="s">
        <v>798</v>
      </c>
      <c r="BB8" t="s">
        <v>797</v>
      </c>
      <c r="BC8" t="s">
        <v>796</v>
      </c>
      <c r="BD8" t="s">
        <v>795</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794</v>
      </c>
      <c r="Y9" t="s">
        <v>420</v>
      </c>
      <c r="AC9" s="140" t="s">
        <v>793</v>
      </c>
      <c r="AD9" s="140" t="s">
        <v>619</v>
      </c>
      <c r="AE9" s="147">
        <v>0.24667</v>
      </c>
      <c r="AF9" s="160" t="s">
        <v>566</v>
      </c>
      <c r="AG9" t="s">
        <v>4</v>
      </c>
      <c r="AH9" t="s">
        <v>792</v>
      </c>
      <c r="AI9" t="s">
        <v>791</v>
      </c>
      <c r="AJ9" t="s">
        <v>790</v>
      </c>
      <c r="AS9" t="s">
        <v>789</v>
      </c>
      <c r="AT9" t="s">
        <v>788</v>
      </c>
      <c r="AU9" t="s">
        <v>787</v>
      </c>
      <c r="AV9" t="s">
        <v>786</v>
      </c>
      <c r="AW9" t="s">
        <v>785</v>
      </c>
      <c r="AX9" t="s">
        <v>784</v>
      </c>
      <c r="AY9" t="s">
        <v>783</v>
      </c>
      <c r="AZ9" t="s">
        <v>782</v>
      </c>
      <c r="BA9" t="s">
        <v>781</v>
      </c>
      <c r="BB9" t="s">
        <v>780</v>
      </c>
      <c r="BC9" t="s">
        <v>730</v>
      </c>
      <c r="BD9" t="s">
        <v>779</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778</v>
      </c>
      <c r="Y10" t="s">
        <v>777</v>
      </c>
      <c r="AC10" s="160" t="s">
        <v>776</v>
      </c>
      <c r="AD10" s="160" t="s">
        <v>619</v>
      </c>
      <c r="AE10" s="167">
        <v>0.315905361</v>
      </c>
      <c r="AF10" s="160" t="s">
        <v>566</v>
      </c>
      <c r="AG10" t="s">
        <v>727</v>
      </c>
      <c r="AH10" t="s">
        <v>576</v>
      </c>
      <c r="AI10" t="s">
        <v>775</v>
      </c>
      <c r="AJ10" t="s">
        <v>774</v>
      </c>
      <c r="AS10" t="s">
        <v>773</v>
      </c>
      <c r="AT10" t="s">
        <v>772</v>
      </c>
      <c r="AU10" t="s">
        <v>771</v>
      </c>
      <c r="AV10" t="s">
        <v>770</v>
      </c>
      <c r="AW10" t="s">
        <v>769</v>
      </c>
      <c r="AX10" t="s">
        <v>768</v>
      </c>
      <c r="AZ10" t="s">
        <v>767</v>
      </c>
      <c r="BA10" t="s">
        <v>766</v>
      </c>
      <c r="BB10" t="s">
        <v>765</v>
      </c>
      <c r="BC10" t="s">
        <v>764</v>
      </c>
      <c r="BD10" t="s">
        <v>763</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762</v>
      </c>
      <c r="Y11" t="s">
        <v>761</v>
      </c>
      <c r="AC11" s="160" t="s">
        <v>760</v>
      </c>
      <c r="AD11" s="160" t="s">
        <v>743</v>
      </c>
      <c r="AE11" s="160">
        <v>0.34410000000000002</v>
      </c>
      <c r="AF11" s="160" t="s">
        <v>742</v>
      </c>
      <c r="AG11" t="s">
        <v>714</v>
      </c>
      <c r="AH11" t="s">
        <v>759</v>
      </c>
      <c r="AI11" t="s">
        <v>758</v>
      </c>
      <c r="AJ11" t="s">
        <v>757</v>
      </c>
      <c r="AS11" t="s">
        <v>756</v>
      </c>
      <c r="AT11" t="s">
        <v>755</v>
      </c>
      <c r="AU11" t="s">
        <v>754</v>
      </c>
      <c r="AV11" t="s">
        <v>753</v>
      </c>
      <c r="AW11" t="s">
        <v>752</v>
      </c>
      <c r="AX11" t="s">
        <v>751</v>
      </c>
      <c r="AZ11" t="s">
        <v>750</v>
      </c>
      <c r="BA11" t="s">
        <v>749</v>
      </c>
      <c r="BB11" t="s">
        <v>748</v>
      </c>
      <c r="BC11" t="s">
        <v>747</v>
      </c>
      <c r="BD11" t="s">
        <v>746</v>
      </c>
    </row>
    <row r="12" spans="1:56" x14ac:dyDescent="0.25">
      <c r="C12">
        <v>2014</v>
      </c>
      <c r="D12">
        <f t="shared" ref="D12:I12" si="8">E11</f>
        <v>2015</v>
      </c>
      <c r="E12">
        <f t="shared" si="8"/>
        <v>2016</v>
      </c>
      <c r="F12">
        <f t="shared" si="8"/>
        <v>2017</v>
      </c>
      <c r="G12">
        <f t="shared" si="8"/>
        <v>2018</v>
      </c>
      <c r="H12">
        <f t="shared" si="8"/>
        <v>2019</v>
      </c>
      <c r="I12">
        <f t="shared" si="8"/>
        <v>2020</v>
      </c>
      <c r="V12" t="s">
        <v>745</v>
      </c>
      <c r="AC12" s="160" t="s">
        <v>744</v>
      </c>
      <c r="AD12" s="160" t="s">
        <v>743</v>
      </c>
      <c r="AE12" s="161">
        <v>0.70850000000000002</v>
      </c>
      <c r="AF12" s="161" t="s">
        <v>742</v>
      </c>
      <c r="AG12" t="s">
        <v>741</v>
      </c>
      <c r="AH12" t="s">
        <v>570</v>
      </c>
      <c r="AJ12" t="s">
        <v>740</v>
      </c>
      <c r="AS12" t="s">
        <v>739</v>
      </c>
      <c r="AT12" t="s">
        <v>738</v>
      </c>
      <c r="AU12" t="s">
        <v>737</v>
      </c>
      <c r="AV12" t="s">
        <v>736</v>
      </c>
      <c r="AW12" t="s">
        <v>735</v>
      </c>
      <c r="AX12" t="s">
        <v>734</v>
      </c>
      <c r="AZ12" t="s">
        <v>733</v>
      </c>
      <c r="BA12" t="s">
        <v>732</v>
      </c>
      <c r="BB12" t="s">
        <v>731</v>
      </c>
      <c r="BC12" t="s">
        <v>730</v>
      </c>
      <c r="BD12" t="s">
        <v>729</v>
      </c>
    </row>
    <row r="13" spans="1:56" x14ac:dyDescent="0.25">
      <c r="C13">
        <v>2015</v>
      </c>
      <c r="D13">
        <f>E12</f>
        <v>2016</v>
      </c>
      <c r="E13">
        <f>F12</f>
        <v>2017</v>
      </c>
      <c r="F13">
        <f>G12</f>
        <v>2018</v>
      </c>
      <c r="G13">
        <f>H12</f>
        <v>2019</v>
      </c>
      <c r="H13">
        <f>I12</f>
        <v>2020</v>
      </c>
      <c r="V13" t="s">
        <v>728</v>
      </c>
      <c r="AC13" s="160" t="s">
        <v>727</v>
      </c>
      <c r="AD13" s="160" t="s">
        <v>668</v>
      </c>
      <c r="AE13" s="160">
        <v>2.6023999999999998</v>
      </c>
      <c r="AF13" s="160" t="s">
        <v>667</v>
      </c>
      <c r="AG13" t="s">
        <v>726</v>
      </c>
      <c r="AH13" t="s">
        <v>725</v>
      </c>
      <c r="AJ13" t="s">
        <v>724</v>
      </c>
      <c r="AS13" t="s">
        <v>723</v>
      </c>
      <c r="AT13" t="s">
        <v>722</v>
      </c>
      <c r="AU13" t="s">
        <v>721</v>
      </c>
      <c r="AV13" t="s">
        <v>720</v>
      </c>
      <c r="AW13" t="s">
        <v>719</v>
      </c>
      <c r="AX13" t="s">
        <v>718</v>
      </c>
      <c r="AZ13" t="s">
        <v>717</v>
      </c>
      <c r="BA13" t="s">
        <v>716</v>
      </c>
      <c r="BD13" t="s">
        <v>715</v>
      </c>
    </row>
    <row r="14" spans="1:56" x14ac:dyDescent="0.25">
      <c r="C14">
        <v>2016</v>
      </c>
      <c r="D14">
        <f>E13</f>
        <v>2017</v>
      </c>
      <c r="E14">
        <f>F13</f>
        <v>2018</v>
      </c>
      <c r="F14">
        <f>G13</f>
        <v>2019</v>
      </c>
      <c r="G14">
        <f>H13</f>
        <v>2020</v>
      </c>
      <c r="V14" t="s">
        <v>545</v>
      </c>
      <c r="AC14" s="160" t="s">
        <v>714</v>
      </c>
      <c r="AD14" s="160" t="s">
        <v>668</v>
      </c>
      <c r="AE14" s="160">
        <v>2.1913999999999998</v>
      </c>
      <c r="AF14" s="160" t="s">
        <v>667</v>
      </c>
      <c r="AG14" t="s">
        <v>713</v>
      </c>
      <c r="AH14" t="s">
        <v>1</v>
      </c>
      <c r="AJ14" t="s">
        <v>712</v>
      </c>
      <c r="AS14" t="s">
        <v>711</v>
      </c>
      <c r="AT14" t="s">
        <v>710</v>
      </c>
      <c r="AU14" t="s">
        <v>709</v>
      </c>
      <c r="AV14" t="s">
        <v>708</v>
      </c>
      <c r="AW14" t="s">
        <v>707</v>
      </c>
      <c r="AX14" t="s">
        <v>706</v>
      </c>
      <c r="AZ14" t="s">
        <v>705</v>
      </c>
      <c r="BA14" t="s">
        <v>704</v>
      </c>
      <c r="BD14" t="s">
        <v>703</v>
      </c>
    </row>
    <row r="15" spans="1:56" x14ac:dyDescent="0.25">
      <c r="C15">
        <v>2017</v>
      </c>
      <c r="D15">
        <f>E14</f>
        <v>2018</v>
      </c>
      <c r="E15">
        <f>F14</f>
        <v>2019</v>
      </c>
      <c r="F15">
        <f>G14</f>
        <v>2020</v>
      </c>
      <c r="AC15" s="160" t="s">
        <v>702</v>
      </c>
      <c r="AD15" s="160" t="s">
        <v>619</v>
      </c>
      <c r="AE15" s="160">
        <v>1.1838E-2</v>
      </c>
      <c r="AF15" s="160" t="s">
        <v>566</v>
      </c>
      <c r="AG15" t="s">
        <v>701</v>
      </c>
      <c r="AH15" t="s">
        <v>700</v>
      </c>
      <c r="AJ15" t="s">
        <v>5</v>
      </c>
      <c r="AS15" t="s">
        <v>699</v>
      </c>
      <c r="AT15" t="s">
        <v>698</v>
      </c>
      <c r="AU15" t="s">
        <v>697</v>
      </c>
      <c r="AV15" t="s">
        <v>696</v>
      </c>
      <c r="AW15" t="s">
        <v>695</v>
      </c>
      <c r="AX15" t="s">
        <v>694</v>
      </c>
      <c r="AZ15" t="s">
        <v>693</v>
      </c>
      <c r="BA15" t="s">
        <v>692</v>
      </c>
      <c r="BD15" t="s">
        <v>691</v>
      </c>
    </row>
    <row r="16" spans="1:56" x14ac:dyDescent="0.25">
      <c r="C16">
        <v>2018</v>
      </c>
      <c r="D16">
        <f>E15</f>
        <v>2019</v>
      </c>
      <c r="E16">
        <f>F15</f>
        <v>2020</v>
      </c>
      <c r="AC16" s="160" t="s">
        <v>690</v>
      </c>
      <c r="AD16" s="160" t="s">
        <v>619</v>
      </c>
      <c r="AE16" s="160">
        <v>2.0799999999999999E-4</v>
      </c>
      <c r="AF16" s="160" t="s">
        <v>566</v>
      </c>
      <c r="AG16" t="s">
        <v>689</v>
      </c>
      <c r="AH16" t="s">
        <v>688</v>
      </c>
      <c r="AS16" t="s">
        <v>687</v>
      </c>
      <c r="AT16" t="s">
        <v>686</v>
      </c>
      <c r="AU16" t="s">
        <v>685</v>
      </c>
      <c r="AV16" t="s">
        <v>684</v>
      </c>
      <c r="AW16" t="s">
        <v>683</v>
      </c>
      <c r="AX16" t="s">
        <v>682</v>
      </c>
      <c r="AZ16" t="s">
        <v>681</v>
      </c>
      <c r="BA16" t="s">
        <v>680</v>
      </c>
      <c r="BD16" t="s">
        <v>679</v>
      </c>
    </row>
    <row r="17" spans="3:56" x14ac:dyDescent="0.25">
      <c r="C17">
        <v>2019</v>
      </c>
      <c r="D17">
        <f>E16</f>
        <v>2020</v>
      </c>
      <c r="AC17" s="160" t="s">
        <v>678</v>
      </c>
      <c r="AD17" s="160" t="s">
        <v>619</v>
      </c>
      <c r="AE17" s="160">
        <v>0.214508</v>
      </c>
      <c r="AF17" s="160" t="s">
        <v>566</v>
      </c>
      <c r="AG17" t="s">
        <v>5</v>
      </c>
      <c r="AH17" t="s">
        <v>545</v>
      </c>
      <c r="AT17" t="s">
        <v>677</v>
      </c>
      <c r="AU17" t="s">
        <v>676</v>
      </c>
      <c r="AV17" t="s">
        <v>675</v>
      </c>
      <c r="AW17" t="s">
        <v>674</v>
      </c>
      <c r="AX17" t="s">
        <v>673</v>
      </c>
      <c r="AZ17" t="s">
        <v>672</v>
      </c>
      <c r="BA17" t="s">
        <v>671</v>
      </c>
      <c r="BD17" t="s">
        <v>670</v>
      </c>
    </row>
    <row r="18" spans="3:56" x14ac:dyDescent="0.25">
      <c r="C18">
        <v>2020</v>
      </c>
      <c r="AC18" s="160" t="s">
        <v>669</v>
      </c>
      <c r="AD18" s="160" t="s">
        <v>668</v>
      </c>
      <c r="AE18" s="161">
        <v>1.5022500000000001</v>
      </c>
      <c r="AF18" s="161" t="s">
        <v>667</v>
      </c>
      <c r="AT18" t="s">
        <v>666</v>
      </c>
      <c r="AU18" t="s">
        <v>665</v>
      </c>
      <c r="AV18" t="s">
        <v>664</v>
      </c>
      <c r="AW18" t="s">
        <v>663</v>
      </c>
      <c r="AX18" t="s">
        <v>662</v>
      </c>
      <c r="AZ18" t="s">
        <v>661</v>
      </c>
      <c r="BD18" t="s">
        <v>660</v>
      </c>
    </row>
    <row r="19" spans="3:56" x14ac:dyDescent="0.25">
      <c r="C19" t="s">
        <v>659</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651</v>
      </c>
      <c r="AC19" s="140" t="s">
        <v>658</v>
      </c>
      <c r="AD19" s="160" t="s">
        <v>619</v>
      </c>
      <c r="AE19" s="161">
        <v>0.21676999999999999</v>
      </c>
      <c r="AF19" s="161" t="s">
        <v>566</v>
      </c>
      <c r="AT19" t="s">
        <v>657</v>
      </c>
      <c r="AU19" t="s">
        <v>656</v>
      </c>
      <c r="AV19" t="s">
        <v>655</v>
      </c>
      <c r="AW19" t="s">
        <v>654</v>
      </c>
      <c r="BD19" t="s">
        <v>653</v>
      </c>
    </row>
    <row r="20" spans="3:56" x14ac:dyDescent="0.25">
      <c r="C20" t="s">
        <v>652</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651</v>
      </c>
      <c r="AC20" s="160" t="s">
        <v>650</v>
      </c>
      <c r="AD20" s="160" t="s">
        <v>619</v>
      </c>
      <c r="AE20" s="163" t="s">
        <v>596</v>
      </c>
      <c r="AF20" s="161" t="s">
        <v>566</v>
      </c>
      <c r="AT20" t="s">
        <v>649</v>
      </c>
      <c r="AV20" t="s">
        <v>648</v>
      </c>
      <c r="AW20" t="s">
        <v>647</v>
      </c>
      <c r="BD20" t="s">
        <v>646</v>
      </c>
    </row>
    <row r="21" spans="3:56" x14ac:dyDescent="0.25">
      <c r="C21" t="s">
        <v>645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40" t="s">
        <v>644</v>
      </c>
      <c r="AD21" s="140" t="s">
        <v>619</v>
      </c>
      <c r="AE21" s="166">
        <v>0</v>
      </c>
      <c r="AF21" s="140" t="s">
        <v>566</v>
      </c>
      <c r="AT21" t="s">
        <v>643</v>
      </c>
      <c r="AV21" t="s">
        <v>642</v>
      </c>
      <c r="AW21" t="s">
        <v>641</v>
      </c>
      <c r="BD21" t="s">
        <v>640</v>
      </c>
    </row>
    <row r="22" spans="3:56" x14ac:dyDescent="0.25">
      <c r="C22" t="s">
        <v>639</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40" t="s">
        <v>638</v>
      </c>
      <c r="AD22" s="140" t="s">
        <v>619</v>
      </c>
      <c r="AE22" s="166">
        <v>0</v>
      </c>
      <c r="AF22" s="140" t="s">
        <v>637</v>
      </c>
      <c r="AT22" t="s">
        <v>636</v>
      </c>
      <c r="AW22" t="s">
        <v>635</v>
      </c>
      <c r="BD22" t="s">
        <v>634</v>
      </c>
    </row>
    <row r="23" spans="3:56" x14ac:dyDescent="0.25">
      <c r="C23" t="s">
        <v>633</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164" t="s">
        <v>632</v>
      </c>
      <c r="AD23" s="164" t="s">
        <v>619</v>
      </c>
      <c r="AE23" s="165">
        <v>0</v>
      </c>
      <c r="AF23" s="164" t="s">
        <v>566</v>
      </c>
      <c r="AT23" t="s">
        <v>631</v>
      </c>
      <c r="AW23" t="s">
        <v>630</v>
      </c>
      <c r="BD23" t="s">
        <v>629</v>
      </c>
    </row>
    <row r="24" spans="3:56" x14ac:dyDescent="0.25">
      <c r="C24" t="s">
        <v>628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64" t="s">
        <v>627</v>
      </c>
      <c r="AD24" s="164" t="s">
        <v>619</v>
      </c>
      <c r="AE24" s="165">
        <v>0</v>
      </c>
      <c r="AF24" s="164" t="s">
        <v>566</v>
      </c>
      <c r="AT24" t="s">
        <v>626</v>
      </c>
      <c r="AW24" t="s">
        <v>625</v>
      </c>
    </row>
    <row r="25" spans="3:56" x14ac:dyDescent="0.25">
      <c r="C25" t="s">
        <v>624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64" t="s">
        <v>623</v>
      </c>
      <c r="AD25" s="164" t="s">
        <v>619</v>
      </c>
      <c r="AE25" s="165">
        <v>-0.49425999999999998</v>
      </c>
      <c r="AF25" s="164" t="s">
        <v>566</v>
      </c>
      <c r="AT25" t="s">
        <v>622</v>
      </c>
    </row>
    <row r="26" spans="3:56" x14ac:dyDescent="0.25">
      <c r="C26" t="s">
        <v>621</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64" t="s">
        <v>620</v>
      </c>
      <c r="AD26" s="164" t="s">
        <v>619</v>
      </c>
      <c r="AE26" s="165">
        <v>0</v>
      </c>
      <c r="AF26" s="164" t="s">
        <v>566</v>
      </c>
    </row>
    <row r="27" spans="3:56" x14ac:dyDescent="0.25">
      <c r="C27" t="s">
        <v>618</v>
      </c>
      <c r="D27" t="str">
        <f t="shared" ref="D27:I27" si="16">E26</f>
        <v>2014/15</v>
      </c>
      <c r="E27" t="str">
        <f t="shared" si="16"/>
        <v>2015/16</v>
      </c>
      <c r="F27" t="str">
        <f t="shared" si="16"/>
        <v>2016/17</v>
      </c>
      <c r="G27" t="str">
        <f t="shared" si="16"/>
        <v>2017/18</v>
      </c>
      <c r="H27" t="str">
        <f t="shared" si="16"/>
        <v>2018/19</v>
      </c>
      <c r="I27" t="str">
        <f t="shared" si="16"/>
        <v>2019/20</v>
      </c>
      <c r="AC27" s="160" t="s">
        <v>617</v>
      </c>
      <c r="AD27" s="160" t="s">
        <v>593</v>
      </c>
      <c r="AE27" s="162">
        <v>289.83554099999998</v>
      </c>
      <c r="AF27" s="160" t="s">
        <v>595</v>
      </c>
    </row>
    <row r="28" spans="3:56" x14ac:dyDescent="0.25">
      <c r="C28" t="s">
        <v>616</v>
      </c>
      <c r="D28" t="str">
        <f>E27</f>
        <v>2015/16</v>
      </c>
      <c r="E28" t="str">
        <f>F27</f>
        <v>2016/17</v>
      </c>
      <c r="F28" t="str">
        <f>G27</f>
        <v>2017/18</v>
      </c>
      <c r="G28" t="str">
        <f>H27</f>
        <v>2018/19</v>
      </c>
      <c r="H28" t="str">
        <f>I27</f>
        <v>2019/20</v>
      </c>
      <c r="AC28" s="160" t="s">
        <v>615</v>
      </c>
      <c r="AD28" s="160" t="s">
        <v>593</v>
      </c>
      <c r="AE28" s="162">
        <v>199</v>
      </c>
      <c r="AF28" s="160" t="s">
        <v>595</v>
      </c>
    </row>
    <row r="29" spans="3:56" x14ac:dyDescent="0.25">
      <c r="C29" t="s">
        <v>614</v>
      </c>
      <c r="D29" t="str">
        <f>E28</f>
        <v>2016/17</v>
      </c>
      <c r="E29" t="str">
        <f>F28</f>
        <v>2017/18</v>
      </c>
      <c r="F29" t="str">
        <f>G28</f>
        <v>2018/19</v>
      </c>
      <c r="G29" t="str">
        <f>H28</f>
        <v>2019/20</v>
      </c>
      <c r="AC29" s="160" t="s">
        <v>613</v>
      </c>
      <c r="AD29" s="160" t="s">
        <v>593</v>
      </c>
      <c r="AE29" s="162">
        <v>6</v>
      </c>
      <c r="AF29" s="160" t="s">
        <v>595</v>
      </c>
    </row>
    <row r="30" spans="3:56" x14ac:dyDescent="0.25">
      <c r="C30" t="s">
        <v>612</v>
      </c>
      <c r="D30" t="str">
        <f>E29</f>
        <v>2017/18</v>
      </c>
      <c r="E30" t="str">
        <f>F29</f>
        <v>2018/19</v>
      </c>
      <c r="F30" t="str">
        <f>G29</f>
        <v>2019/20</v>
      </c>
      <c r="AC30" s="160" t="s">
        <v>611</v>
      </c>
      <c r="AD30" s="160" t="s">
        <v>593</v>
      </c>
      <c r="AE30" s="162">
        <v>21</v>
      </c>
      <c r="AF30" s="160" t="s">
        <v>595</v>
      </c>
    </row>
    <row r="31" spans="3:56" x14ac:dyDescent="0.25">
      <c r="C31" t="s">
        <v>610</v>
      </c>
      <c r="D31" t="str">
        <f>E30</f>
        <v>2018/19</v>
      </c>
      <c r="E31" t="str">
        <f>F30</f>
        <v>2019/20</v>
      </c>
      <c r="AC31" s="160" t="s">
        <v>609</v>
      </c>
      <c r="AD31" s="160" t="s">
        <v>593</v>
      </c>
      <c r="AE31" s="162">
        <v>6</v>
      </c>
      <c r="AF31" s="160" t="s">
        <v>595</v>
      </c>
    </row>
    <row r="32" spans="3:56" x14ac:dyDescent="0.25">
      <c r="C32" t="s">
        <v>608</v>
      </c>
      <c r="D32" t="str">
        <f>E31</f>
        <v>2019/20</v>
      </c>
      <c r="AC32" s="160" t="s">
        <v>607</v>
      </c>
      <c r="AD32" s="160" t="s">
        <v>593</v>
      </c>
      <c r="AE32" s="162">
        <v>21</v>
      </c>
      <c r="AF32" s="160" t="s">
        <v>595</v>
      </c>
    </row>
    <row r="33" spans="3:32" x14ac:dyDescent="0.25">
      <c r="C33" t="s">
        <v>606</v>
      </c>
      <c r="AC33" s="160" t="s">
        <v>605</v>
      </c>
      <c r="AD33" s="160" t="s">
        <v>593</v>
      </c>
      <c r="AE33" s="162">
        <v>21</v>
      </c>
      <c r="AF33" s="160" t="s">
        <v>595</v>
      </c>
    </row>
    <row r="34" spans="3:32" x14ac:dyDescent="0.25">
      <c r="AC34" s="160" t="s">
        <v>604</v>
      </c>
      <c r="AD34" s="160" t="s">
        <v>593</v>
      </c>
      <c r="AE34" s="162">
        <v>21</v>
      </c>
      <c r="AF34" s="160" t="s">
        <v>595</v>
      </c>
    </row>
    <row r="35" spans="3:32" x14ac:dyDescent="0.25">
      <c r="AC35" s="160" t="s">
        <v>603</v>
      </c>
      <c r="AD35" s="160" t="s">
        <v>593</v>
      </c>
      <c r="AE35" s="162">
        <v>21</v>
      </c>
      <c r="AF35" s="160" t="s">
        <v>595</v>
      </c>
    </row>
    <row r="36" spans="3:32" x14ac:dyDescent="0.25">
      <c r="AC36" s="160" t="s">
        <v>602</v>
      </c>
      <c r="AD36" s="160" t="s">
        <v>593</v>
      </c>
      <c r="AE36" s="162">
        <v>21</v>
      </c>
      <c r="AF36" s="160" t="s">
        <v>595</v>
      </c>
    </row>
    <row r="37" spans="3:32" x14ac:dyDescent="0.25">
      <c r="AC37" s="160" t="s">
        <v>601</v>
      </c>
      <c r="AD37" s="160" t="s">
        <v>593</v>
      </c>
      <c r="AE37" s="162">
        <v>21</v>
      </c>
      <c r="AF37" s="160" t="s">
        <v>595</v>
      </c>
    </row>
    <row r="38" spans="3:32" x14ac:dyDescent="0.25">
      <c r="AC38" s="160" t="s">
        <v>600</v>
      </c>
      <c r="AD38" s="160" t="s">
        <v>593</v>
      </c>
      <c r="AE38" s="162">
        <v>1.37</v>
      </c>
      <c r="AF38" s="160" t="s">
        <v>595</v>
      </c>
    </row>
    <row r="39" spans="3:32" x14ac:dyDescent="0.25">
      <c r="AC39" s="160" t="s">
        <v>599</v>
      </c>
      <c r="AD39" s="160" t="s">
        <v>593</v>
      </c>
      <c r="AE39" s="163" t="s">
        <v>596</v>
      </c>
      <c r="AF39" s="160" t="s">
        <v>595</v>
      </c>
    </row>
    <row r="40" spans="3:32" x14ac:dyDescent="0.25">
      <c r="AC40" s="160" t="s">
        <v>598</v>
      </c>
      <c r="AD40" s="160" t="s">
        <v>593</v>
      </c>
      <c r="AE40" s="163" t="s">
        <v>596</v>
      </c>
      <c r="AF40" s="160" t="s">
        <v>595</v>
      </c>
    </row>
    <row r="41" spans="3:32" x14ac:dyDescent="0.25">
      <c r="AC41" s="160" t="s">
        <v>597</v>
      </c>
      <c r="AD41" s="160" t="s">
        <v>593</v>
      </c>
      <c r="AE41" s="163" t="s">
        <v>596</v>
      </c>
      <c r="AF41" s="160" t="s">
        <v>595</v>
      </c>
    </row>
    <row r="42" spans="3:32" x14ac:dyDescent="0.25">
      <c r="AC42" s="160" t="s">
        <v>594</v>
      </c>
      <c r="AD42" s="160" t="s">
        <v>593</v>
      </c>
      <c r="AE42" s="162">
        <v>21</v>
      </c>
      <c r="AF42" s="140" t="s">
        <v>592</v>
      </c>
    </row>
    <row r="43" spans="3:32" x14ac:dyDescent="0.25">
      <c r="AC43" s="164" t="s">
        <v>591</v>
      </c>
      <c r="AD43" s="164" t="s">
        <v>570</v>
      </c>
      <c r="AE43" s="159" t="s">
        <v>561</v>
      </c>
      <c r="AF43" s="159"/>
    </row>
    <row r="44" spans="3:32" x14ac:dyDescent="0.25">
      <c r="AC44" s="164" t="s">
        <v>590</v>
      </c>
      <c r="AD44" s="164" t="s">
        <v>570</v>
      </c>
      <c r="AE44" s="164">
        <v>0.29315999999999998</v>
      </c>
      <c r="AF44" s="164" t="s">
        <v>569</v>
      </c>
    </row>
    <row r="45" spans="3:32" x14ac:dyDescent="0.25">
      <c r="AC45" s="164" t="s">
        <v>589</v>
      </c>
      <c r="AD45" s="164" t="s">
        <v>570</v>
      </c>
      <c r="AE45" s="164">
        <v>0.16625000000000001</v>
      </c>
      <c r="AF45" s="164" t="s">
        <v>569</v>
      </c>
    </row>
    <row r="46" spans="3:32" x14ac:dyDescent="0.25">
      <c r="AC46" s="164" t="s">
        <v>588</v>
      </c>
      <c r="AD46" s="164" t="s">
        <v>570</v>
      </c>
      <c r="AE46" s="164">
        <v>0.21021999999999999</v>
      </c>
      <c r="AF46" s="164" t="s">
        <v>569</v>
      </c>
    </row>
    <row r="47" spans="3:32" x14ac:dyDescent="0.25">
      <c r="AC47" s="160" t="s">
        <v>587</v>
      </c>
      <c r="AD47" s="160" t="s">
        <v>570</v>
      </c>
      <c r="AE47" s="160">
        <v>4.7379999999999999E-2</v>
      </c>
      <c r="AF47" s="160" t="s">
        <v>569</v>
      </c>
    </row>
    <row r="48" spans="3:32" x14ac:dyDescent="0.25">
      <c r="AC48" s="160" t="s">
        <v>586</v>
      </c>
      <c r="AD48" s="160" t="s">
        <v>570</v>
      </c>
      <c r="AE48" s="160">
        <v>0.18546000000000001</v>
      </c>
      <c r="AF48" s="160" t="s">
        <v>569</v>
      </c>
    </row>
    <row r="49" spans="29:32" x14ac:dyDescent="0.25">
      <c r="AC49" s="160" t="s">
        <v>585</v>
      </c>
      <c r="AD49" s="160" t="s">
        <v>570</v>
      </c>
      <c r="AE49" s="160">
        <v>0.19388</v>
      </c>
      <c r="AF49" s="160" t="s">
        <v>569</v>
      </c>
    </row>
    <row r="50" spans="29:32" x14ac:dyDescent="0.25">
      <c r="AC50" s="164" t="s">
        <v>584</v>
      </c>
      <c r="AD50" s="164" t="s">
        <v>582</v>
      </c>
      <c r="AE50" s="164">
        <v>0.21634400000000001</v>
      </c>
      <c r="AF50" s="164" t="s">
        <v>581</v>
      </c>
    </row>
    <row r="51" spans="29:32" x14ac:dyDescent="0.25">
      <c r="AC51" s="164" t="s">
        <v>583</v>
      </c>
      <c r="AD51" s="164" t="s">
        <v>582</v>
      </c>
      <c r="AE51" s="164">
        <v>0.33604699999999998</v>
      </c>
      <c r="AF51" s="164" t="s">
        <v>581</v>
      </c>
    </row>
    <row r="52" spans="29:32" x14ac:dyDescent="0.25">
      <c r="AC52" s="160" t="s">
        <v>580</v>
      </c>
      <c r="AD52" s="160" t="s">
        <v>576</v>
      </c>
      <c r="AE52" s="161">
        <v>0.25092300000000001</v>
      </c>
      <c r="AF52" s="161" t="s">
        <v>575</v>
      </c>
    </row>
    <row r="53" spans="29:32" x14ac:dyDescent="0.25">
      <c r="AC53" s="160" t="s">
        <v>579</v>
      </c>
      <c r="AD53" s="160" t="s">
        <v>576</v>
      </c>
      <c r="AE53" s="161">
        <v>0.82374999999999998</v>
      </c>
      <c r="AF53" s="161" t="s">
        <v>575</v>
      </c>
    </row>
    <row r="54" spans="29:32" x14ac:dyDescent="0.25">
      <c r="AC54" s="160" t="s">
        <v>578</v>
      </c>
      <c r="AD54" s="160" t="s">
        <v>576</v>
      </c>
      <c r="AE54" s="161">
        <v>0.90656999999999999</v>
      </c>
      <c r="AF54" s="161" t="s">
        <v>575</v>
      </c>
    </row>
    <row r="55" spans="29:32" x14ac:dyDescent="0.25">
      <c r="AC55" s="160" t="s">
        <v>577</v>
      </c>
      <c r="AD55" s="160" t="s">
        <v>576</v>
      </c>
      <c r="AE55" s="161">
        <v>0.88483999999999996</v>
      </c>
      <c r="AF55" s="161" t="s">
        <v>575</v>
      </c>
    </row>
    <row r="56" spans="29:32" x14ac:dyDescent="0.25">
      <c r="AC56" s="160" t="s">
        <v>574</v>
      </c>
      <c r="AD56" s="160" t="s">
        <v>570</v>
      </c>
      <c r="AE56" s="160">
        <v>0.10946</v>
      </c>
      <c r="AF56" s="160" t="s">
        <v>569</v>
      </c>
    </row>
    <row r="57" spans="29:32" x14ac:dyDescent="0.25">
      <c r="AC57" s="160" t="s">
        <v>573</v>
      </c>
      <c r="AD57" s="160" t="s">
        <v>570</v>
      </c>
      <c r="AE57" s="160">
        <v>0.21876999999999999</v>
      </c>
      <c r="AF57" s="160" t="s">
        <v>569</v>
      </c>
    </row>
    <row r="58" spans="29:32" x14ac:dyDescent="0.25">
      <c r="AC58" s="160" t="s">
        <v>572</v>
      </c>
      <c r="AD58" s="160" t="s">
        <v>570</v>
      </c>
      <c r="AE58" s="160">
        <v>0.17755000000000001</v>
      </c>
      <c r="AF58" s="160" t="s">
        <v>569</v>
      </c>
    </row>
    <row r="59" spans="29:32" x14ac:dyDescent="0.25">
      <c r="AC59" s="160" t="s">
        <v>571</v>
      </c>
      <c r="AD59" s="160" t="s">
        <v>570</v>
      </c>
      <c r="AE59" s="160">
        <v>0.116082</v>
      </c>
      <c r="AF59" s="160" t="s">
        <v>569</v>
      </c>
    </row>
    <row r="60" spans="29:32" x14ac:dyDescent="0.25">
      <c r="AC60" s="160" t="s">
        <v>568</v>
      </c>
      <c r="AD60" s="159" t="s">
        <v>562</v>
      </c>
      <c r="AE60" s="159" t="s">
        <v>561</v>
      </c>
      <c r="AF60" s="159"/>
    </row>
    <row r="61" spans="29:32" x14ac:dyDescent="0.25">
      <c r="AC61" s="160" t="s">
        <v>567</v>
      </c>
      <c r="AD61" s="159" t="s">
        <v>562</v>
      </c>
      <c r="AE61" s="159" t="s">
        <v>561</v>
      </c>
      <c r="AF61" s="159" t="s">
        <v>566</v>
      </c>
    </row>
    <row r="62" spans="29:32" x14ac:dyDescent="0.25">
      <c r="AC62" s="159" t="s">
        <v>565</v>
      </c>
      <c r="AD62" s="159" t="s">
        <v>562</v>
      </c>
      <c r="AE62" s="159" t="s">
        <v>561</v>
      </c>
      <c r="AF62" s="159"/>
    </row>
    <row r="63" spans="29:32" x14ac:dyDescent="0.25">
      <c r="AC63" s="159" t="s">
        <v>564</v>
      </c>
      <c r="AD63" s="159" t="s">
        <v>562</v>
      </c>
      <c r="AE63" s="159" t="s">
        <v>561</v>
      </c>
      <c r="AF63" s="159"/>
    </row>
    <row r="64" spans="29:32" x14ac:dyDescent="0.25">
      <c r="AC64" s="159" t="s">
        <v>563</v>
      </c>
      <c r="AD64" s="159" t="s">
        <v>562</v>
      </c>
      <c r="AE64" s="159" t="s">
        <v>561</v>
      </c>
      <c r="AF64" s="159"/>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954</v>
      </c>
      <c r="J38" s="45"/>
      <c r="K38" s="45"/>
      <c r="L38" s="45"/>
      <c r="M38" s="45"/>
      <c r="N38" s="45"/>
      <c r="O38" s="46"/>
    </row>
    <row r="39" spans="2:15" x14ac:dyDescent="0.25">
      <c r="B39" s="44"/>
      <c r="C39" s="47" t="s">
        <v>97</v>
      </c>
      <c r="D39" s="45"/>
      <c r="E39" s="45">
        <v>1991</v>
      </c>
      <c r="F39" s="45"/>
      <c r="G39" s="45"/>
      <c r="H39" s="45"/>
      <c r="I39" s="45" t="s">
        <v>955</v>
      </c>
      <c r="J39" s="45"/>
      <c r="K39" s="45"/>
      <c r="L39" s="45"/>
      <c r="M39" s="45"/>
      <c r="N39" s="45"/>
      <c r="O39" s="46"/>
    </row>
    <row r="40" spans="2:15" x14ac:dyDescent="0.25">
      <c r="B40" s="44"/>
      <c r="C40" s="47" t="s">
        <v>99</v>
      </c>
      <c r="D40" s="45"/>
      <c r="E40" s="45">
        <v>1992</v>
      </c>
      <c r="F40" s="45"/>
      <c r="G40" s="45"/>
      <c r="H40" s="45"/>
      <c r="I40" s="45" t="s">
        <v>956</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87"/>
  <sheetViews>
    <sheetView showGridLines="0" zoomScale="80" zoomScaleNormal="80" workbookViewId="0">
      <selection activeCell="D146" sqref="D146:H146"/>
    </sheetView>
  </sheetViews>
  <sheetFormatPr defaultRowHeight="15" x14ac:dyDescent="0.25"/>
  <cols>
    <col min="1" max="1" width="3" customWidth="1"/>
    <col min="2" max="2" width="9.140625" style="4"/>
    <col min="3" max="3" width="38.5703125" style="4" customWidth="1"/>
    <col min="4" max="4" width="44.85546875" style="4" bestFit="1" customWidth="1"/>
    <col min="5" max="6" width="41.7109375" style="4" customWidth="1"/>
    <col min="7" max="7" width="21" style="4" customWidth="1"/>
    <col min="8" max="10" width="17.7109375" style="4" customWidth="1"/>
    <col min="11" max="13" width="17.7109375" style="21" customWidth="1"/>
    <col min="14" max="14" width="27.42578125" style="21" customWidth="1"/>
    <col min="15"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8.42578125"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85" t="s">
        <v>159</v>
      </c>
      <c r="D17" s="35" t="s">
        <v>314</v>
      </c>
      <c r="E17" s="10" t="str">
        <f ca="1">IFERROR(INDEX(INDIRECT(SUBSTITUTE(RIGHT($D$15,LEN($D$15)-4)," ","_")),MATCH($D$14&amp;E$16,'LACO2 data'!$B$2:$B$577,0),MATCH($D17,'LACO2 data'!$A$1:$AB$1,0)),"")</f>
        <v/>
      </c>
      <c r="F17" s="55" t="str">
        <f ca="1">IFERROR(INDEX(INDIRECT(SUBSTITUTE(RIGHT($D$15,LEN($D$15)-4)," ","_")),MATCH($D$14&amp;F$16,'LACO2 data'!$B$2:$B$577,0),MATCH($D17,'LACO2 data'!$A$1:$AB$1,0)),"")</f>
        <v/>
      </c>
      <c r="G17" s="55" t="str">
        <f ca="1">IFERROR(INDEX(INDIRECT(SUBSTITUTE(RIGHT($D$15,LEN($D$15)-4)," ","_")),MATCH($D$14&amp;G$16,'LACO2 data'!$B$2:$B$577,0),MATCH($D17,'LACO2 data'!$A$1:$AB$1,0)),"")</f>
        <v/>
      </c>
      <c r="H17" s="55" t="str">
        <f ca="1">IFERROR(INDEX(INDIRECT(SUBSTITUTE(RIGHT($D$15,LEN($D$15)-4)," ","_")),MATCH($D$14&amp;H$16,'LACO2 data'!$B$2:$B$577,0),MATCH($D17,'LACO2 data'!$A$1:$AB$1,0)),"")</f>
        <v/>
      </c>
      <c r="I17" s="55" t="str">
        <f ca="1">IFERROR(INDEX(INDIRECT(SUBSTITUTE(RIGHT($D$15,LEN($D$15)-4)," ","_")),MATCH($D$14&amp;I$16,'LACO2 data'!$B$2:$B$577,0),MATCH($D17,'LACO2 data'!$A$1:$AB$1,0)),"")</f>
        <v/>
      </c>
      <c r="J17" s="55" t="str">
        <f ca="1">IFERROR(INDEX(INDIRECT(SUBSTITUTE(RIGHT($D$15,LEN($D$15)-4)," ","_")),MATCH($D$14&amp;J$16,'LACO2 data'!$B$2:$B$577,0),MATCH($D17,'LACO2 data'!$A$1:$AB$1,0)),"")</f>
        <v/>
      </c>
      <c r="K17" s="55" t="str">
        <f ca="1">IFERROR(INDEX(INDIRECT(SUBSTITUTE(RIGHT($D$15,LEN($D$15)-4)," ","_")),MATCH($D$14&amp;K$16,'LACO2 data'!$B$2:$B$577,0),MATCH($D17,'LACO2 data'!$A$1:$AB$1,0)),"")</f>
        <v/>
      </c>
      <c r="L17" s="55" t="str">
        <f ca="1">IFERROR(INDEX(INDIRECT(SUBSTITUTE(RIGHT($D$15,LEN($D$15)-4)," ","_")),MATCH($D$14&amp;L$16,'LACO2 data'!$B$2:$B$577,0),MATCH($D17,'LACO2 data'!$A$1:$AB$1,0)),"")</f>
        <v/>
      </c>
      <c r="M17" s="55" t="str">
        <f ca="1">IFERROR(INDEX(INDIRECT(SUBSTITUTE(RIGHT($D$15,LEN($D$15)-4)," ","_")),MATCH($D$14&amp;M$16,'LACO2 data'!$B$2:$B$577,0),MATCH($D17,'LACO2 data'!$A$1:$AB$1,0)),"")</f>
        <v/>
      </c>
      <c r="N17" s="56" t="s">
        <v>304</v>
      </c>
      <c r="O17" s="63"/>
      <c r="P17" s="18"/>
      <c r="Q17" s="18"/>
      <c r="R17" s="18"/>
      <c r="S17" s="18"/>
      <c r="T17" s="18"/>
      <c r="U17" s="18"/>
      <c r="V17" s="18"/>
      <c r="W17" s="18"/>
      <c r="X17" s="94"/>
      <c r="Y17" s="23"/>
    </row>
    <row r="18" spans="1:25" s="3" customFormat="1" ht="31.5" customHeight="1" x14ac:dyDescent="0.25">
      <c r="A18" s="13"/>
      <c r="B18" s="14"/>
      <c r="C18" s="586"/>
      <c r="D18" s="35" t="s">
        <v>15</v>
      </c>
      <c r="E18" s="10" t="str">
        <f ca="1">IFERROR(INDEX(INDIRECT(SUBSTITUTE(RIGHT($D$15,LEN($D$15)-4)," ","_")),MATCH($D$14&amp;E$16,'LACO2 data'!$B$2:$B$577,0),MATCH($D18,'LACO2 data'!$A$1:$AB$1,0)),"")</f>
        <v/>
      </c>
      <c r="F18" s="10" t="str">
        <f ca="1">IFERROR(INDEX(INDIRECT(SUBSTITUTE(RIGHT($D$15,LEN($D$15)-4)," ","_")),MATCH($D$14&amp;F$16,'LACO2 data'!$B$2:$B$577,0),MATCH($D18,'LACO2 data'!$A$1:$AB$1,0)),"")</f>
        <v/>
      </c>
      <c r="G18" s="10" t="str">
        <f ca="1">IFERROR(INDEX(INDIRECT(SUBSTITUTE(RIGHT($D$15,LEN($D$15)-4)," ","_")),MATCH($D$14&amp;G$16,'LACO2 data'!$B$2:$B$577,0),MATCH($D18,'LACO2 data'!$A$1:$AB$1,0)),"")</f>
        <v/>
      </c>
      <c r="H18" s="10" t="str">
        <f ca="1">IFERROR(INDEX(INDIRECT(SUBSTITUTE(RIGHT($D$15,LEN($D$15)-4)," ","_")),MATCH($D$14&amp;H$16,'LACO2 data'!$B$2:$B$577,0),MATCH($D18,'LACO2 data'!$A$1:$AB$1,0)),"")</f>
        <v/>
      </c>
      <c r="I18" s="10" t="str">
        <f ca="1">IFERROR(INDEX(INDIRECT(SUBSTITUTE(RIGHT($D$15,LEN($D$15)-4)," ","_")),MATCH($D$14&amp;I$16,'LACO2 data'!$B$2:$B$577,0),MATCH($D18,'LACO2 data'!$A$1:$AB$1,0)),"")</f>
        <v/>
      </c>
      <c r="J18" s="10" t="str">
        <f ca="1">IFERROR(INDEX(INDIRECT(SUBSTITUTE(RIGHT($D$15,LEN($D$15)-4)," ","_")),MATCH($D$14&amp;J$16,'LACO2 data'!$B$2:$B$577,0),MATCH($D18,'LACO2 data'!$A$1:$AB$1,0)),"")</f>
        <v/>
      </c>
      <c r="K18" s="10" t="str">
        <f ca="1">IFERROR(INDEX(INDIRECT(SUBSTITUTE(RIGHT($D$15,LEN($D$15)-4)," ","_")),MATCH($D$14&amp;K$16,'LACO2 data'!$B$2:$B$577,0),MATCH($D18,'LACO2 data'!$A$1:$AB$1,0)),"")</f>
        <v/>
      </c>
      <c r="L18" s="10" t="str">
        <f ca="1">IFERROR(INDEX(INDIRECT(SUBSTITUTE(RIGHT($D$15,LEN($D$15)-4)," ","_")),MATCH($D$14&amp;L$16,'LACO2 data'!$B$2:$B$577,0),MATCH($D18,'LACO2 data'!$A$1:$AB$1,0)),"")</f>
        <v/>
      </c>
      <c r="M18" s="10" t="str">
        <f ca="1">IFERROR(INDEX(INDIRECT(SUBSTITUTE(RIGHT($D$15,LEN($D$15)-4)," ","_")),MATCH($D$14&amp;M$16,'LACO2 data'!$B$2:$B$577,0),MATCH($D18,'LACO2 data'!$A$1:$AB$1,0)),"")</f>
        <v/>
      </c>
      <c r="N18" s="9" t="s">
        <v>304</v>
      </c>
      <c r="O18" s="64"/>
      <c r="P18" s="18"/>
      <c r="Q18" s="18"/>
      <c r="R18" s="18"/>
      <c r="S18" s="18"/>
      <c r="T18" s="18"/>
      <c r="U18" s="18"/>
      <c r="V18" s="18"/>
      <c r="W18" s="18"/>
      <c r="X18" s="94"/>
      <c r="Y18" s="23"/>
    </row>
    <row r="19" spans="1:25" s="3" customFormat="1" ht="30" customHeight="1" x14ac:dyDescent="0.25">
      <c r="A19" s="13"/>
      <c r="B19" s="14"/>
      <c r="C19" s="586"/>
      <c r="D19" s="35" t="s">
        <v>16</v>
      </c>
      <c r="E19" s="10" t="str">
        <f ca="1">IFERROR(INDEX(INDIRECT(SUBSTITUTE(RIGHT($D$15,LEN($D$15)-4)," ","_")),MATCH($D$14&amp;E$16,'LACO2 data'!$B$2:$B$577,0),MATCH($D19,'LACO2 data'!$A$1:$AB$1,0)),"")</f>
        <v/>
      </c>
      <c r="F19" s="10" t="str">
        <f ca="1">IFERROR(INDEX(INDIRECT(SUBSTITUTE(RIGHT($D$15,LEN($D$15)-4)," ","_")),MATCH($D$14&amp;F$16,'LACO2 data'!$B$2:$B$577,0),MATCH($D19,'LACO2 data'!$A$1:$AB$1,0)),"")</f>
        <v/>
      </c>
      <c r="G19" s="10" t="str">
        <f ca="1">IFERROR(INDEX(INDIRECT(SUBSTITUTE(RIGHT($D$15,LEN($D$15)-4)," ","_")),MATCH($D$14&amp;G$16,'LACO2 data'!$B$2:$B$577,0),MATCH($D19,'LACO2 data'!$A$1:$AB$1,0)),"")</f>
        <v/>
      </c>
      <c r="H19" s="10" t="str">
        <f ca="1">IFERROR(INDEX(INDIRECT(SUBSTITUTE(RIGHT($D$15,LEN($D$15)-4)," ","_")),MATCH($D$14&amp;H$16,'LACO2 data'!$B$2:$B$577,0),MATCH($D19,'LACO2 data'!$A$1:$AB$1,0)),"")</f>
        <v/>
      </c>
      <c r="I19" s="10" t="str">
        <f ca="1">IFERROR(INDEX(INDIRECT(SUBSTITUTE(RIGHT($D$15,LEN($D$15)-4)," ","_")),MATCH($D$14&amp;I$16,'LACO2 data'!$B$2:$B$577,0),MATCH($D19,'LACO2 data'!$A$1:$AB$1,0)),"")</f>
        <v/>
      </c>
      <c r="J19" s="10" t="str">
        <f ca="1">IFERROR(INDEX(INDIRECT(SUBSTITUTE(RIGHT($D$15,LEN($D$15)-4)," ","_")),MATCH($D$14&amp;J$16,'LACO2 data'!$B$2:$B$577,0),MATCH($D19,'LACO2 data'!$A$1:$AB$1,0)),"")</f>
        <v/>
      </c>
      <c r="K19" s="10" t="str">
        <f ca="1">IFERROR(INDEX(INDIRECT(SUBSTITUTE(RIGHT($D$15,LEN($D$15)-4)," ","_")),MATCH($D$14&amp;K$16,'LACO2 data'!$B$2:$B$577,0),MATCH($D19,'LACO2 data'!$A$1:$AB$1,0)),"")</f>
        <v/>
      </c>
      <c r="L19" s="10" t="str">
        <f ca="1">IFERROR(INDEX(INDIRECT(SUBSTITUTE(RIGHT($D$15,LEN($D$15)-4)," ","_")),MATCH($D$14&amp;L$16,'LACO2 data'!$B$2:$B$577,0),MATCH($D19,'LACO2 data'!$A$1:$AB$1,0)),"")</f>
        <v/>
      </c>
      <c r="M19" s="10" t="str">
        <f ca="1">IFERROR(INDEX(INDIRECT(SUBSTITUTE(RIGHT($D$15,LEN($D$15)-4)," ","_")),MATCH($D$14&amp;M$16,'LACO2 data'!$B$2:$B$577,0),MATCH($D19,'LACO2 data'!$A$1:$AB$1,0)),"")</f>
        <v/>
      </c>
      <c r="N19" s="9" t="s">
        <v>304</v>
      </c>
      <c r="O19" s="64"/>
      <c r="P19" s="18"/>
      <c r="Q19" s="18"/>
      <c r="R19" s="18"/>
      <c r="S19" s="18"/>
      <c r="T19" s="18"/>
      <c r="U19" s="18"/>
      <c r="V19" s="18"/>
      <c r="W19" s="18"/>
      <c r="X19" s="94"/>
      <c r="Y19" s="23"/>
    </row>
    <row r="20" spans="1:25" s="3" customFormat="1" ht="28.5" customHeight="1" x14ac:dyDescent="0.25">
      <c r="A20" s="13"/>
      <c r="B20" s="14"/>
      <c r="C20" s="586"/>
      <c r="D20" s="35" t="s">
        <v>17</v>
      </c>
      <c r="E20" s="10" t="str">
        <f ca="1">IFERROR(INDEX(INDIRECT(SUBSTITUTE(RIGHT($D$15,LEN($D$15)-4)," ","_")),MATCH($D$14&amp;E$16,'LACO2 data'!$B$2:$B$577,0),MATCH($D20,'LACO2 data'!$A$1:$AB$1,0)),"")</f>
        <v/>
      </c>
      <c r="F20" s="10" t="str">
        <f ca="1">IFERROR(INDEX(INDIRECT(SUBSTITUTE(RIGHT($D$15,LEN($D$15)-4)," ","_")),MATCH($D$14&amp;F$16,'LACO2 data'!$B$2:$B$577,0),MATCH($D20,'LACO2 data'!$A$1:$AB$1,0)),"")</f>
        <v/>
      </c>
      <c r="G20" s="10" t="str">
        <f ca="1">IFERROR(INDEX(INDIRECT(SUBSTITUTE(RIGHT($D$15,LEN($D$15)-4)," ","_")),MATCH($D$14&amp;G$16,'LACO2 data'!$B$2:$B$577,0),MATCH($D20,'LACO2 data'!$A$1:$AB$1,0)),"")</f>
        <v/>
      </c>
      <c r="H20" s="10" t="str">
        <f ca="1">IFERROR(INDEX(INDIRECT(SUBSTITUTE(RIGHT($D$15,LEN($D$15)-4)," ","_")),MATCH($D$14&amp;H$16,'LACO2 data'!$B$2:$B$577,0),MATCH($D20,'LACO2 data'!$A$1:$AB$1,0)),"")</f>
        <v/>
      </c>
      <c r="I20" s="10" t="str">
        <f ca="1">IFERROR(INDEX(INDIRECT(SUBSTITUTE(RIGHT($D$15,LEN($D$15)-4)," ","_")),MATCH($D$14&amp;I$16,'LACO2 data'!$B$2:$B$577,0),MATCH($D20,'LACO2 data'!$A$1:$AB$1,0)),"")</f>
        <v/>
      </c>
      <c r="J20" s="10" t="str">
        <f ca="1">IFERROR(INDEX(INDIRECT(SUBSTITUTE(RIGHT($D$15,LEN($D$15)-4)," ","_")),MATCH($D$14&amp;J$16,'LACO2 data'!$B$2:$B$577,0),MATCH($D20,'LACO2 data'!$A$1:$AB$1,0)),"")</f>
        <v/>
      </c>
      <c r="K20" s="10" t="str">
        <f ca="1">IFERROR(INDEX(INDIRECT(SUBSTITUTE(RIGHT($D$15,LEN($D$15)-4)," ","_")),MATCH($D$14&amp;K$16,'LACO2 data'!$B$2:$B$577,0),MATCH($D20,'LACO2 data'!$A$1:$AB$1,0)),"")</f>
        <v/>
      </c>
      <c r="L20" s="10" t="str">
        <f ca="1">IFERROR(INDEX(INDIRECT(SUBSTITUTE(RIGHT($D$15,LEN($D$15)-4)," ","_")),MATCH($D$14&amp;L$16,'LACO2 data'!$B$2:$B$577,0),MATCH($D20,'LACO2 data'!$A$1:$AB$1,0)),"")</f>
        <v/>
      </c>
      <c r="M20" s="10" t="str">
        <f ca="1">IFERROR(INDEX(INDIRECT(SUBSTITUTE(RIGHT($D$15,LEN($D$15)-4)," ","_")),MATCH($D$14&amp;M$16,'LACO2 data'!$B$2:$B$577,0),MATCH($D20,'LACO2 data'!$A$1:$AB$1,0)),"")</f>
        <v/>
      </c>
      <c r="N20" s="9" t="s">
        <v>304</v>
      </c>
      <c r="O20" s="64"/>
      <c r="P20" s="18"/>
      <c r="Q20" s="18"/>
      <c r="R20" s="18"/>
      <c r="S20" s="18"/>
      <c r="T20" s="18"/>
      <c r="U20" s="18"/>
      <c r="V20" s="18"/>
      <c r="W20" s="18"/>
      <c r="X20" s="94"/>
      <c r="Y20" s="23"/>
    </row>
    <row r="21" spans="1:25" s="3" customFormat="1" ht="36.75" customHeight="1" thickBot="1" x14ac:dyDescent="0.3">
      <c r="A21" s="13"/>
      <c r="B21" s="14"/>
      <c r="C21" s="587"/>
      <c r="D21" s="65" t="s">
        <v>18</v>
      </c>
      <c r="E21" s="60" t="str">
        <f ca="1">IFERROR(INDEX(INDIRECT(SUBSTITUTE(RIGHT($D$15,LEN($D$15)-4)," ","_")),MATCH($D$14&amp;E$16,'LACO2 data'!$B$2:$B$577,0),MATCH($D21,'LACO2 data'!$A$1:$AB$1,0)),"")</f>
        <v/>
      </c>
      <c r="F21" s="60" t="str">
        <f ca="1">IFERROR(INDEX(INDIRECT(SUBSTITUTE(RIGHT($D$15,LEN($D$15)-4)," ","_")),MATCH($D$14&amp;F$16,'LACO2 data'!$B$2:$B$577,0),MATCH($D21,'LACO2 data'!$A$1:$AB$1,0)),"")</f>
        <v/>
      </c>
      <c r="G21" s="60" t="str">
        <f ca="1">IFERROR(INDEX(INDIRECT(SUBSTITUTE(RIGHT($D$15,LEN($D$15)-4)," ","_")),MATCH($D$14&amp;G$16,'LACO2 data'!$B$2:$B$577,0),MATCH($D21,'LACO2 data'!$A$1:$AB$1,0)),"")</f>
        <v/>
      </c>
      <c r="H21" s="60" t="str">
        <f ca="1">IFERROR(INDEX(INDIRECT(SUBSTITUTE(RIGHT($D$15,LEN($D$15)-4)," ","_")),MATCH($D$14&amp;H$16,'LACO2 data'!$B$2:$B$577,0),MATCH($D21,'LACO2 data'!$A$1:$AB$1,0)),"")</f>
        <v/>
      </c>
      <c r="I21" s="60" t="str">
        <f ca="1">IFERROR(INDEX(INDIRECT(SUBSTITUTE(RIGHT($D$15,LEN($D$15)-4)," ","_")),MATCH($D$14&amp;I$16,'LACO2 data'!$B$2:$B$577,0),MATCH($D21,'LACO2 data'!$A$1:$AB$1,0)),"")</f>
        <v/>
      </c>
      <c r="J21" s="60" t="str">
        <f ca="1">IFERROR(INDEX(INDIRECT(SUBSTITUTE(RIGHT($D$15,LEN($D$15)-4)," ","_")),MATCH($D$14&amp;J$16,'LACO2 data'!$B$2:$B$577,0),MATCH($D21,'LACO2 data'!$A$1:$AB$1,0)),"")</f>
        <v/>
      </c>
      <c r="K21" s="60" t="str">
        <f ca="1">IFERROR(INDEX(INDIRECT(SUBSTITUTE(RIGHT($D$15,LEN($D$15)-4)," ","_")),MATCH($D$14&amp;K$16,'LACO2 data'!$B$2:$B$577,0),MATCH($D21,'LACO2 data'!$A$1:$AB$1,0)),"")</f>
        <v/>
      </c>
      <c r="L21" s="60" t="str">
        <f ca="1">IFERROR(INDEX(INDIRECT(SUBSTITUTE(RIGHT($D$15,LEN($D$15)-4)," ","_")),MATCH($D$14&amp;L$16,'LACO2 data'!$B$2:$B$577,0),MATCH($D21,'LACO2 data'!$A$1:$AB$1,0)),"")</f>
        <v/>
      </c>
      <c r="M21" s="60" t="str">
        <f ca="1">IFERROR(INDEX(INDIRECT(SUBSTITUTE(RIGHT($D$15,LEN($D$15)-4)," ","_")),MATCH($D$14&amp;M$16,'LACO2 data'!$B$2:$B$577,0),MATCH($D21,'LACO2 data'!$A$1:$AB$1,0)),"")</f>
        <v/>
      </c>
      <c r="N21" s="61" t="s">
        <v>307</v>
      </c>
      <c r="O21" s="66"/>
      <c r="P21" s="18"/>
      <c r="Q21" s="18"/>
      <c r="R21" s="18"/>
      <c r="S21" s="18"/>
      <c r="T21" s="18"/>
      <c r="U21" s="18"/>
      <c r="V21" s="18"/>
      <c r="W21" s="18"/>
      <c r="X21" s="94"/>
      <c r="Y21" s="23"/>
    </row>
    <row r="22" spans="1:25" s="3" customFormat="1" ht="29.25" customHeight="1" x14ac:dyDescent="0.25">
      <c r="A22" s="13"/>
      <c r="B22" s="14"/>
      <c r="C22" s="588"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89"/>
      <c r="D23" s="36" t="s">
        <v>247</v>
      </c>
      <c r="E23" s="10" t="str">
        <f ca="1">IFERROR(INDEX(INDIRECT(SUBSTITUTE(RIGHT($D$15,LEN($D$15)-4)," ","_")),MATCH($D$14&amp;E$16,'LACO2 data'!$B$2:$B$577,0),MATCH($D23,'LACO2 data'!$A$1:$AB$1,0)),"")</f>
        <v/>
      </c>
      <c r="F23" s="10" t="str">
        <f ca="1">IFERROR(INDEX(INDIRECT(SUBSTITUTE(RIGHT($D$15,LEN($D$15)-4)," ","_")),MATCH($D$14&amp;F$16,'LACO2 data'!$B$2:$B$577,0),MATCH($D23,'LACO2 data'!$A$1:$AB$1,0)),"")</f>
        <v/>
      </c>
      <c r="G23" s="10" t="str">
        <f ca="1">IFERROR(INDEX(INDIRECT(SUBSTITUTE(RIGHT($D$15,LEN($D$15)-4)," ","_")),MATCH($D$14&amp;G$16,'LACO2 data'!$B$2:$B$577,0),MATCH($D23,'LACO2 data'!$A$1:$AB$1,0)),"")</f>
        <v/>
      </c>
      <c r="H23" s="10" t="str">
        <f ca="1">IFERROR(INDEX(INDIRECT(SUBSTITUTE(RIGHT($D$15,LEN($D$15)-4)," ","_")),MATCH($D$14&amp;H$16,'LACO2 data'!$B$2:$B$577,0),MATCH($D23,'LACO2 data'!$A$1:$AB$1,0)),"")</f>
        <v/>
      </c>
      <c r="I23" s="10" t="str">
        <f ca="1">IFERROR(INDEX(INDIRECT(SUBSTITUTE(RIGHT($D$15,LEN($D$15)-4)," ","_")),MATCH($D$14&amp;I$16,'LACO2 data'!$B$2:$B$577,0),MATCH($D23,'LACO2 data'!$A$1:$AB$1,0)),"")</f>
        <v/>
      </c>
      <c r="J23" s="10" t="str">
        <f ca="1">IFERROR(INDEX(INDIRECT(SUBSTITUTE(RIGHT($D$15,LEN($D$15)-4)," ","_")),MATCH($D$14&amp;J$16,'LACO2 data'!$B$2:$B$577,0),MATCH($D23,'LACO2 data'!$A$1:$AB$1,0)),"")</f>
        <v/>
      </c>
      <c r="K23" s="10" t="str">
        <f ca="1">IFERROR(INDEX(INDIRECT(SUBSTITUTE(RIGHT($D$15,LEN($D$15)-4)," ","_")),MATCH($D$14&amp;K$16,'LACO2 data'!$B$2:$B$577,0),MATCH($D23,'LACO2 data'!$A$1:$AB$1,0)),"")</f>
        <v/>
      </c>
      <c r="L23" s="10" t="str">
        <f ca="1">IFERROR(INDEX(INDIRECT(SUBSTITUTE(RIGHT($D$15,LEN($D$15)-4)," ","_")),MATCH($D$14&amp;L$16,'LACO2 data'!$B$2:$B$577,0),MATCH($D23,'LACO2 data'!$A$1:$AB$1,0)),"")</f>
        <v/>
      </c>
      <c r="M23" s="10" t="str">
        <f ca="1">IFERROR(INDEX(INDIRECT(SUBSTITUTE(RIGHT($D$15,LEN($D$15)-4)," ","_")),MATCH($D$14&amp;M$16,'LACO2 data'!$B$2:$B$577,0),MATCH($D23,'LACO2 data'!$A$1:$AB$1,0)),"")</f>
        <v/>
      </c>
      <c r="N23" s="9" t="s">
        <v>304</v>
      </c>
      <c r="O23" s="58"/>
      <c r="P23" s="18"/>
      <c r="Q23" s="18"/>
      <c r="R23" s="18"/>
      <c r="S23" s="18"/>
      <c r="T23" s="18"/>
      <c r="U23" s="18"/>
      <c r="V23" s="18"/>
      <c r="W23" s="18"/>
      <c r="X23" s="94"/>
      <c r="Y23" s="23"/>
    </row>
    <row r="24" spans="1:25" s="3" customFormat="1" ht="26.25" customHeight="1" thickBot="1" x14ac:dyDescent="0.3">
      <c r="A24" s="13"/>
      <c r="B24" s="14"/>
      <c r="C24" s="590"/>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951</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95" t="s">
        <v>131</v>
      </c>
      <c r="F29" s="596"/>
      <c r="G29" s="592"/>
      <c r="H29" s="121" t="s">
        <v>140</v>
      </c>
      <c r="I29" s="72" t="s">
        <v>139</v>
      </c>
      <c r="J29" s="72" t="s">
        <v>10</v>
      </c>
      <c r="K29" s="72" t="s">
        <v>135</v>
      </c>
      <c r="L29" s="72" t="s">
        <v>138</v>
      </c>
      <c r="M29" s="72" t="s">
        <v>155</v>
      </c>
      <c r="N29" s="72" t="s">
        <v>153</v>
      </c>
      <c r="O29" s="591" t="s">
        <v>8</v>
      </c>
      <c r="P29" s="592"/>
      <c r="Q29" s="18"/>
      <c r="R29" s="18"/>
      <c r="S29" s="18"/>
      <c r="T29" s="18"/>
      <c r="U29" s="18"/>
      <c r="V29" s="18"/>
      <c r="W29" s="18"/>
      <c r="X29" s="94"/>
      <c r="Y29" s="23"/>
    </row>
    <row r="30" spans="1:25" s="3" customFormat="1" ht="131.25" customHeight="1" x14ac:dyDescent="0.25">
      <c r="A30" s="13"/>
      <c r="B30" s="14"/>
      <c r="C30" s="172"/>
      <c r="D30" s="188"/>
      <c r="E30" s="597"/>
      <c r="F30" s="597"/>
      <c r="G30" s="597"/>
      <c r="H30" s="189"/>
      <c r="I30" s="190"/>
      <c r="J30" s="191"/>
      <c r="K30" s="192"/>
      <c r="L30" s="191"/>
      <c r="M30" s="192"/>
      <c r="N30" s="191"/>
      <c r="O30" s="593" t="s">
        <v>991</v>
      </c>
      <c r="P30" s="594"/>
      <c r="Q30" s="18"/>
      <c r="R30" s="18"/>
      <c r="S30" s="18"/>
      <c r="T30" s="18"/>
      <c r="U30" s="18"/>
      <c r="V30" s="18"/>
      <c r="W30" s="18"/>
      <c r="X30" s="94"/>
      <c r="Y30" s="23"/>
    </row>
    <row r="31" spans="1:25" s="3" customFormat="1" ht="45" customHeight="1" x14ac:dyDescent="0.25">
      <c r="A31" s="13"/>
      <c r="B31" s="14"/>
      <c r="C31" s="193"/>
      <c r="D31" s="194"/>
      <c r="E31" s="577"/>
      <c r="F31" s="577"/>
      <c r="G31" s="577"/>
      <c r="H31" s="195"/>
      <c r="I31" s="196"/>
      <c r="J31" s="197"/>
      <c r="K31" s="198"/>
      <c r="L31" s="197"/>
      <c r="M31" s="198"/>
      <c r="N31" s="197"/>
      <c r="O31" s="577"/>
      <c r="P31" s="578"/>
      <c r="Q31" s="18"/>
      <c r="R31" s="18"/>
      <c r="S31" s="18"/>
      <c r="T31" s="18"/>
      <c r="U31" s="18"/>
      <c r="V31" s="18"/>
      <c r="W31" s="18"/>
      <c r="X31" s="94"/>
      <c r="Y31" s="23"/>
    </row>
    <row r="32" spans="1:25" s="3" customFormat="1" ht="45" hidden="1" customHeight="1" x14ac:dyDescent="0.25">
      <c r="A32" s="13"/>
      <c r="B32" s="14"/>
      <c r="C32" s="193"/>
      <c r="D32" s="194"/>
      <c r="E32" s="577"/>
      <c r="F32" s="577"/>
      <c r="G32" s="577"/>
      <c r="H32" s="195"/>
      <c r="I32" s="196"/>
      <c r="J32" s="197"/>
      <c r="K32" s="198"/>
      <c r="L32" s="197"/>
      <c r="M32" s="198"/>
      <c r="N32" s="197"/>
      <c r="O32" s="577"/>
      <c r="P32" s="578"/>
      <c r="Q32" s="18"/>
      <c r="R32" s="18"/>
      <c r="S32" s="18"/>
      <c r="T32" s="18"/>
      <c r="U32" s="18"/>
      <c r="V32" s="18"/>
      <c r="W32" s="18"/>
      <c r="X32" s="94"/>
      <c r="Y32" s="23"/>
    </row>
    <row r="33" spans="1:25" s="3" customFormat="1" ht="45" hidden="1" customHeight="1" x14ac:dyDescent="0.25">
      <c r="A33" s="13"/>
      <c r="B33" s="14"/>
      <c r="C33" s="193"/>
      <c r="D33" s="194"/>
      <c r="E33" s="577"/>
      <c r="F33" s="577"/>
      <c r="G33" s="577"/>
      <c r="H33" s="195"/>
      <c r="I33" s="196"/>
      <c r="J33" s="197"/>
      <c r="K33" s="197"/>
      <c r="L33" s="197"/>
      <c r="M33" s="198"/>
      <c r="N33" s="197"/>
      <c r="O33" s="577"/>
      <c r="P33" s="578"/>
      <c r="Q33" s="18"/>
      <c r="R33" s="18"/>
      <c r="S33" s="18"/>
      <c r="T33" s="18"/>
      <c r="U33" s="18"/>
      <c r="V33" s="18"/>
      <c r="W33" s="18"/>
      <c r="X33" s="94"/>
      <c r="Y33" s="23"/>
    </row>
    <row r="34" spans="1:25" s="3" customFormat="1" ht="45" hidden="1" customHeight="1" x14ac:dyDescent="0.25">
      <c r="A34" s="13"/>
      <c r="B34" s="14"/>
      <c r="C34" s="193"/>
      <c r="D34" s="194"/>
      <c r="E34" s="577"/>
      <c r="F34" s="577"/>
      <c r="G34" s="577"/>
      <c r="H34" s="195"/>
      <c r="I34" s="196"/>
      <c r="J34" s="197"/>
      <c r="K34" s="197"/>
      <c r="L34" s="197"/>
      <c r="M34" s="198"/>
      <c r="N34" s="197"/>
      <c r="O34" s="577"/>
      <c r="P34" s="578"/>
      <c r="Q34" s="18"/>
      <c r="R34" s="18"/>
      <c r="S34" s="18"/>
      <c r="T34" s="18"/>
      <c r="U34" s="18"/>
      <c r="V34" s="18"/>
      <c r="W34" s="18"/>
      <c r="X34" s="94"/>
      <c r="Y34" s="23"/>
    </row>
    <row r="35" spans="1:25" s="3" customFormat="1" ht="46.5" hidden="1" customHeight="1" x14ac:dyDescent="0.25">
      <c r="A35" s="13"/>
      <c r="B35" s="14"/>
      <c r="C35" s="193"/>
      <c r="D35" s="194"/>
      <c r="E35" s="577"/>
      <c r="F35" s="577"/>
      <c r="G35" s="577"/>
      <c r="H35" s="195"/>
      <c r="I35" s="196"/>
      <c r="J35" s="197"/>
      <c r="K35" s="197"/>
      <c r="L35" s="197"/>
      <c r="M35" s="198"/>
      <c r="N35" s="197"/>
      <c r="O35" s="577"/>
      <c r="P35" s="578"/>
      <c r="Q35" s="18"/>
      <c r="R35" s="18"/>
      <c r="S35" s="18"/>
      <c r="T35" s="18"/>
      <c r="U35" s="18"/>
      <c r="V35" s="18"/>
      <c r="W35" s="18"/>
      <c r="X35" s="94"/>
      <c r="Y35" s="23"/>
    </row>
    <row r="36" spans="1:25" s="3" customFormat="1" ht="46.5" hidden="1" customHeight="1" x14ac:dyDescent="0.25">
      <c r="A36" s="13"/>
      <c r="B36" s="14"/>
      <c r="C36" s="193"/>
      <c r="D36" s="194"/>
      <c r="E36" s="577"/>
      <c r="F36" s="577"/>
      <c r="G36" s="577"/>
      <c r="H36" s="195"/>
      <c r="I36" s="196"/>
      <c r="J36" s="197"/>
      <c r="K36" s="197"/>
      <c r="L36" s="197"/>
      <c r="M36" s="198"/>
      <c r="N36" s="197"/>
      <c r="O36" s="577"/>
      <c r="P36" s="578"/>
      <c r="Q36" s="18"/>
      <c r="R36" s="18"/>
      <c r="S36" s="18"/>
      <c r="T36" s="18"/>
      <c r="U36" s="18"/>
      <c r="V36" s="18"/>
      <c r="W36" s="18"/>
      <c r="X36" s="94"/>
      <c r="Y36" s="23"/>
    </row>
    <row r="37" spans="1:25" s="3" customFormat="1" ht="46.5" hidden="1" customHeight="1" x14ac:dyDescent="0.25">
      <c r="A37" s="13"/>
      <c r="B37" s="14"/>
      <c r="C37" s="193"/>
      <c r="D37" s="194"/>
      <c r="E37" s="577"/>
      <c r="F37" s="577"/>
      <c r="G37" s="577"/>
      <c r="H37" s="195"/>
      <c r="I37" s="196"/>
      <c r="J37" s="197"/>
      <c r="K37" s="197"/>
      <c r="L37" s="197"/>
      <c r="M37" s="198"/>
      <c r="N37" s="197"/>
      <c r="O37" s="577"/>
      <c r="P37" s="578"/>
      <c r="Q37" s="18"/>
      <c r="R37" s="18"/>
      <c r="S37" s="18"/>
      <c r="T37" s="18"/>
      <c r="U37" s="18"/>
      <c r="V37" s="18"/>
      <c r="W37" s="18"/>
      <c r="X37" s="94"/>
      <c r="Y37" s="23"/>
    </row>
    <row r="38" spans="1:25" s="3" customFormat="1" ht="46.5" hidden="1" customHeight="1" x14ac:dyDescent="0.25">
      <c r="A38" s="13"/>
      <c r="B38" s="14"/>
      <c r="C38" s="193"/>
      <c r="D38" s="194"/>
      <c r="E38" s="577"/>
      <c r="F38" s="577"/>
      <c r="G38" s="577"/>
      <c r="H38" s="195"/>
      <c r="I38" s="196"/>
      <c r="J38" s="197"/>
      <c r="K38" s="197"/>
      <c r="L38" s="197"/>
      <c r="M38" s="198"/>
      <c r="N38" s="197"/>
      <c r="O38" s="577"/>
      <c r="P38" s="578"/>
      <c r="Q38" s="18"/>
      <c r="R38" s="18"/>
      <c r="S38" s="18"/>
      <c r="T38" s="18"/>
      <c r="U38" s="18"/>
      <c r="V38" s="18"/>
      <c r="W38" s="18"/>
      <c r="X38" s="94"/>
      <c r="Y38" s="23"/>
    </row>
    <row r="39" spans="1:25" s="3" customFormat="1" ht="46.5" hidden="1" customHeight="1" x14ac:dyDescent="0.25">
      <c r="A39" s="13"/>
      <c r="B39" s="14"/>
      <c r="C39" s="193"/>
      <c r="D39" s="194"/>
      <c r="E39" s="577"/>
      <c r="F39" s="577"/>
      <c r="G39" s="577"/>
      <c r="H39" s="195"/>
      <c r="I39" s="196"/>
      <c r="J39" s="197"/>
      <c r="K39" s="197"/>
      <c r="L39" s="197"/>
      <c r="M39" s="198"/>
      <c r="N39" s="197"/>
      <c r="O39" s="577"/>
      <c r="P39" s="578"/>
      <c r="Q39" s="18"/>
      <c r="R39" s="18"/>
      <c r="S39" s="18"/>
      <c r="T39" s="18"/>
      <c r="U39" s="18"/>
      <c r="V39" s="18"/>
      <c r="W39" s="18"/>
      <c r="X39" s="94"/>
      <c r="Y39" s="23"/>
    </row>
    <row r="40" spans="1:25" s="3" customFormat="1" ht="46.5" hidden="1" customHeight="1" x14ac:dyDescent="0.25">
      <c r="A40" s="13"/>
      <c r="B40" s="14"/>
      <c r="C40" s="193"/>
      <c r="D40" s="194"/>
      <c r="E40" s="577"/>
      <c r="F40" s="577"/>
      <c r="G40" s="577"/>
      <c r="H40" s="195"/>
      <c r="I40" s="196"/>
      <c r="J40" s="197"/>
      <c r="K40" s="197"/>
      <c r="L40" s="197"/>
      <c r="M40" s="198"/>
      <c r="N40" s="197"/>
      <c r="O40" s="577"/>
      <c r="P40" s="578"/>
      <c r="Q40" s="18"/>
      <c r="R40" s="18"/>
      <c r="S40" s="18"/>
      <c r="T40" s="18"/>
      <c r="U40" s="18"/>
      <c r="V40" s="18"/>
      <c r="W40" s="18"/>
      <c r="X40" s="94"/>
      <c r="Y40" s="23"/>
    </row>
    <row r="41" spans="1:25" s="3" customFormat="1" ht="46.5" hidden="1" customHeight="1" x14ac:dyDescent="0.25">
      <c r="A41" s="13"/>
      <c r="B41" s="14"/>
      <c r="C41" s="193"/>
      <c r="D41" s="194"/>
      <c r="E41" s="577"/>
      <c r="F41" s="577"/>
      <c r="G41" s="577"/>
      <c r="H41" s="195"/>
      <c r="I41" s="196"/>
      <c r="J41" s="197"/>
      <c r="K41" s="197"/>
      <c r="L41" s="197"/>
      <c r="M41" s="198"/>
      <c r="N41" s="197"/>
      <c r="O41" s="577"/>
      <c r="P41" s="578"/>
      <c r="Q41" s="18"/>
      <c r="R41" s="18"/>
      <c r="S41" s="18"/>
      <c r="T41" s="18"/>
      <c r="U41" s="18"/>
      <c r="V41" s="18"/>
      <c r="W41" s="18"/>
      <c r="X41" s="94"/>
      <c r="Y41" s="23"/>
    </row>
    <row r="42" spans="1:25" s="3" customFormat="1" ht="46.5" hidden="1" customHeight="1" x14ac:dyDescent="0.25">
      <c r="A42" s="13"/>
      <c r="B42" s="14"/>
      <c r="C42" s="193"/>
      <c r="D42" s="194"/>
      <c r="E42" s="577"/>
      <c r="F42" s="577"/>
      <c r="G42" s="577"/>
      <c r="H42" s="195"/>
      <c r="I42" s="196"/>
      <c r="J42" s="197"/>
      <c r="K42" s="197"/>
      <c r="L42" s="197"/>
      <c r="M42" s="198"/>
      <c r="N42" s="197"/>
      <c r="O42" s="577"/>
      <c r="P42" s="578"/>
      <c r="Q42" s="18"/>
      <c r="R42" s="18"/>
      <c r="S42" s="18"/>
      <c r="T42" s="18"/>
      <c r="U42" s="18"/>
      <c r="V42" s="18"/>
      <c r="W42" s="18"/>
      <c r="X42" s="94"/>
      <c r="Y42" s="23"/>
    </row>
    <row r="43" spans="1:25" s="3" customFormat="1" ht="46.5" hidden="1" customHeight="1" x14ac:dyDescent="0.25">
      <c r="A43" s="13"/>
      <c r="B43" s="14"/>
      <c r="C43" s="193"/>
      <c r="D43" s="194"/>
      <c r="E43" s="577"/>
      <c r="F43" s="577"/>
      <c r="G43" s="577"/>
      <c r="H43" s="195"/>
      <c r="I43" s="196"/>
      <c r="J43" s="197"/>
      <c r="K43" s="197"/>
      <c r="L43" s="197"/>
      <c r="M43" s="198"/>
      <c r="N43" s="197"/>
      <c r="O43" s="577"/>
      <c r="P43" s="578"/>
      <c r="Q43" s="18"/>
      <c r="R43" s="18"/>
      <c r="S43" s="18"/>
      <c r="T43" s="18"/>
      <c r="U43" s="18"/>
      <c r="V43" s="18"/>
      <c r="W43" s="18"/>
      <c r="X43" s="94"/>
      <c r="Y43" s="23"/>
    </row>
    <row r="44" spans="1:25" s="3" customFormat="1" ht="46.5" hidden="1" customHeight="1" x14ac:dyDescent="0.25">
      <c r="A44" s="13"/>
      <c r="B44" s="14"/>
      <c r="C44" s="193"/>
      <c r="D44" s="194"/>
      <c r="E44" s="577"/>
      <c r="F44" s="577"/>
      <c r="G44" s="577"/>
      <c r="H44" s="195"/>
      <c r="I44" s="196"/>
      <c r="J44" s="197"/>
      <c r="K44" s="197"/>
      <c r="L44" s="197"/>
      <c r="M44" s="198"/>
      <c r="N44" s="197"/>
      <c r="O44" s="577"/>
      <c r="P44" s="578"/>
      <c r="Q44" s="18"/>
      <c r="R44" s="18"/>
      <c r="S44" s="18"/>
      <c r="T44" s="18"/>
      <c r="U44" s="18"/>
      <c r="V44" s="18"/>
      <c r="W44" s="18"/>
      <c r="X44" s="94"/>
      <c r="Y44" s="23"/>
    </row>
    <row r="45" spans="1:25" s="3" customFormat="1" ht="46.5" hidden="1" customHeight="1" x14ac:dyDescent="0.25">
      <c r="A45" s="13"/>
      <c r="B45" s="14"/>
      <c r="C45" s="193"/>
      <c r="D45" s="194"/>
      <c r="E45" s="577"/>
      <c r="F45" s="577"/>
      <c r="G45" s="577"/>
      <c r="H45" s="195"/>
      <c r="I45" s="196"/>
      <c r="J45" s="197"/>
      <c r="K45" s="197"/>
      <c r="L45" s="197"/>
      <c r="M45" s="198"/>
      <c r="N45" s="197"/>
      <c r="O45" s="577"/>
      <c r="P45" s="578"/>
      <c r="Q45" s="18"/>
      <c r="R45" s="18"/>
      <c r="S45" s="18"/>
      <c r="T45" s="18"/>
      <c r="U45" s="18"/>
      <c r="V45" s="18"/>
      <c r="W45" s="18"/>
      <c r="X45" s="94"/>
      <c r="Y45" s="23"/>
    </row>
    <row r="46" spans="1:25" s="3" customFormat="1" ht="46.5" hidden="1" customHeight="1" x14ac:dyDescent="0.25">
      <c r="A46" s="13"/>
      <c r="B46" s="14"/>
      <c r="C46" s="193"/>
      <c r="D46" s="194"/>
      <c r="E46" s="577"/>
      <c r="F46" s="577"/>
      <c r="G46" s="577"/>
      <c r="H46" s="195"/>
      <c r="I46" s="196"/>
      <c r="J46" s="197"/>
      <c r="K46" s="197"/>
      <c r="L46" s="197"/>
      <c r="M46" s="198"/>
      <c r="N46" s="197"/>
      <c r="O46" s="577"/>
      <c r="P46" s="578"/>
      <c r="Q46" s="18"/>
      <c r="R46" s="18"/>
      <c r="S46" s="18"/>
      <c r="T46" s="18"/>
      <c r="U46" s="18"/>
      <c r="V46" s="18"/>
      <c r="W46" s="18"/>
      <c r="X46" s="94"/>
      <c r="Y46" s="23"/>
    </row>
    <row r="47" spans="1:25" s="3" customFormat="1" ht="46.5" hidden="1" customHeight="1" x14ac:dyDescent="0.25">
      <c r="A47" s="13"/>
      <c r="B47" s="14"/>
      <c r="C47" s="193"/>
      <c r="D47" s="194"/>
      <c r="E47" s="577"/>
      <c r="F47" s="577"/>
      <c r="G47" s="577"/>
      <c r="H47" s="195"/>
      <c r="I47" s="196"/>
      <c r="J47" s="197"/>
      <c r="K47" s="197"/>
      <c r="L47" s="197"/>
      <c r="M47" s="198"/>
      <c r="N47" s="197"/>
      <c r="O47" s="577"/>
      <c r="P47" s="578"/>
      <c r="Q47" s="18"/>
      <c r="R47" s="18"/>
      <c r="S47" s="18"/>
      <c r="T47" s="18"/>
      <c r="U47" s="18"/>
      <c r="V47" s="18"/>
      <c r="W47" s="18"/>
      <c r="X47" s="94"/>
      <c r="Y47" s="23"/>
    </row>
    <row r="48" spans="1:25" s="3" customFormat="1" ht="46.5" hidden="1" customHeight="1" x14ac:dyDescent="0.25">
      <c r="A48" s="13"/>
      <c r="B48" s="14"/>
      <c r="C48" s="193"/>
      <c r="D48" s="194"/>
      <c r="E48" s="577"/>
      <c r="F48" s="577"/>
      <c r="G48" s="577"/>
      <c r="H48" s="195"/>
      <c r="I48" s="196"/>
      <c r="J48" s="197"/>
      <c r="K48" s="197"/>
      <c r="L48" s="197"/>
      <c r="M48" s="198"/>
      <c r="N48" s="197"/>
      <c r="O48" s="577"/>
      <c r="P48" s="578"/>
      <c r="Q48" s="18"/>
      <c r="R48" s="18"/>
      <c r="S48" s="18"/>
      <c r="T48" s="18"/>
      <c r="U48" s="18"/>
      <c r="V48" s="18"/>
      <c r="W48" s="18"/>
      <c r="X48" s="94"/>
      <c r="Y48" s="23"/>
    </row>
    <row r="49" spans="1:25" s="38" customFormat="1" ht="46.5" hidden="1" customHeight="1" thickBot="1" x14ac:dyDescent="0.3">
      <c r="A49" s="37"/>
      <c r="B49" s="14"/>
      <c r="C49" s="199"/>
      <c r="D49" s="200"/>
      <c r="E49" s="579"/>
      <c r="F49" s="579"/>
      <c r="G49" s="579"/>
      <c r="H49" s="201"/>
      <c r="I49" s="202"/>
      <c r="J49" s="203"/>
      <c r="K49" s="203"/>
      <c r="L49" s="203"/>
      <c r="M49" s="204"/>
      <c r="N49" s="203"/>
      <c r="O49" s="579"/>
      <c r="P49" s="580"/>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950</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7" t="s">
        <v>1037</v>
      </c>
      <c r="D53" s="558"/>
      <c r="E53" s="558"/>
      <c r="F53" s="558"/>
      <c r="G53" s="558"/>
      <c r="H53" s="558"/>
      <c r="I53" s="559"/>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0"/>
      <c r="D54" s="561"/>
      <c r="E54" s="561"/>
      <c r="F54" s="561"/>
      <c r="G54" s="561"/>
      <c r="H54" s="561"/>
      <c r="I54" s="562"/>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0"/>
      <c r="D55" s="561"/>
      <c r="E55" s="561"/>
      <c r="F55" s="561"/>
      <c r="G55" s="561"/>
      <c r="H55" s="561"/>
      <c r="I55" s="562"/>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0"/>
      <c r="D56" s="561"/>
      <c r="E56" s="561"/>
      <c r="F56" s="561"/>
      <c r="G56" s="561"/>
      <c r="H56" s="561"/>
      <c r="I56" s="562"/>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3"/>
      <c r="D57" s="564"/>
      <c r="E57" s="564"/>
      <c r="F57" s="564"/>
      <c r="G57" s="564"/>
      <c r="H57" s="564"/>
      <c r="I57" s="565"/>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x14ac:dyDescent="0.25">
      <c r="A62" s="13"/>
      <c r="B62" s="14"/>
      <c r="C62" s="205" t="s">
        <v>66</v>
      </c>
      <c r="D62" s="171" t="s">
        <v>74</v>
      </c>
      <c r="E62" s="555" t="s">
        <v>131</v>
      </c>
      <c r="F62" s="555"/>
      <c r="G62" s="171" t="s">
        <v>149</v>
      </c>
      <c r="H62" s="171" t="s">
        <v>148</v>
      </c>
      <c r="I62" s="171" t="s">
        <v>147</v>
      </c>
      <c r="J62" s="171" t="s">
        <v>157</v>
      </c>
      <c r="K62" s="171" t="s">
        <v>952</v>
      </c>
      <c r="L62" s="581" t="s">
        <v>146</v>
      </c>
      <c r="M62" s="582"/>
      <c r="N62" s="581" t="s">
        <v>163</v>
      </c>
      <c r="O62" s="582"/>
      <c r="P62" s="171" t="s">
        <v>84</v>
      </c>
      <c r="Q62" s="171" t="s">
        <v>89</v>
      </c>
      <c r="R62" s="171" t="s">
        <v>86</v>
      </c>
      <c r="S62" s="171" t="s">
        <v>62</v>
      </c>
      <c r="T62" s="171" t="s">
        <v>156</v>
      </c>
      <c r="U62" s="171" t="s">
        <v>181</v>
      </c>
      <c r="V62" s="171" t="s">
        <v>150</v>
      </c>
      <c r="W62" s="80" t="s">
        <v>8</v>
      </c>
      <c r="X62" s="29"/>
      <c r="Y62" s="23"/>
    </row>
    <row r="63" spans="1:25" s="3" customFormat="1" ht="105" x14ac:dyDescent="0.25">
      <c r="A63" s="13"/>
      <c r="B63" s="14"/>
      <c r="C63" s="174" t="s">
        <v>52</v>
      </c>
      <c r="D63" s="253" t="s">
        <v>184</v>
      </c>
      <c r="E63" s="556" t="s">
        <v>1045</v>
      </c>
      <c r="F63" s="556"/>
      <c r="G63" s="276">
        <v>2010</v>
      </c>
      <c r="H63" s="276"/>
      <c r="I63" s="177">
        <v>415000</v>
      </c>
      <c r="J63" s="252"/>
      <c r="K63" s="177"/>
      <c r="L63" s="554" t="s">
        <v>173</v>
      </c>
      <c r="M63" s="554"/>
      <c r="N63" s="551"/>
      <c r="O63" s="551"/>
      <c r="P63" s="252" t="s">
        <v>59</v>
      </c>
      <c r="Q63" s="252"/>
      <c r="R63" s="252"/>
      <c r="S63" s="178"/>
      <c r="T63" s="178"/>
      <c r="U63" s="252"/>
      <c r="V63" s="179"/>
      <c r="W63" s="180" t="s">
        <v>1096</v>
      </c>
      <c r="X63" s="29"/>
      <c r="Y63" s="23"/>
    </row>
    <row r="64" spans="1:25" s="3" customFormat="1" ht="44.25" customHeight="1" x14ac:dyDescent="0.25">
      <c r="A64" s="13"/>
      <c r="B64" s="14"/>
      <c r="C64" s="174"/>
      <c r="D64" s="433"/>
      <c r="E64" s="556"/>
      <c r="F64" s="556"/>
      <c r="G64" s="432"/>
      <c r="H64" s="432"/>
      <c r="I64" s="177"/>
      <c r="J64" s="431"/>
      <c r="K64" s="177"/>
      <c r="L64" s="554"/>
      <c r="M64" s="554"/>
      <c r="N64" s="551"/>
      <c r="O64" s="551"/>
      <c r="P64" s="431"/>
      <c r="Q64" s="431"/>
      <c r="R64" s="431"/>
      <c r="S64" s="178"/>
      <c r="T64" s="178"/>
      <c r="U64" s="431"/>
      <c r="V64" s="179"/>
      <c r="W64" s="180"/>
      <c r="X64" s="29"/>
      <c r="Y64" s="23"/>
    </row>
    <row r="65" spans="1:25" s="3" customFormat="1" ht="44.25" customHeight="1" x14ac:dyDescent="0.25">
      <c r="A65" s="13"/>
      <c r="B65" s="14"/>
      <c r="C65" s="174"/>
      <c r="D65" s="175"/>
      <c r="E65" s="556"/>
      <c r="F65" s="556"/>
      <c r="G65" s="276"/>
      <c r="H65" s="276"/>
      <c r="I65" s="177"/>
      <c r="J65" s="176"/>
      <c r="K65" s="177"/>
      <c r="L65" s="554"/>
      <c r="M65" s="554"/>
      <c r="N65" s="551"/>
      <c r="O65" s="551"/>
      <c r="P65" s="176"/>
      <c r="Q65" s="176"/>
      <c r="R65" s="176"/>
      <c r="S65" s="178"/>
      <c r="T65" s="178"/>
      <c r="U65" s="176"/>
      <c r="V65" s="179"/>
      <c r="W65" s="180"/>
      <c r="X65" s="29"/>
      <c r="Y65" s="23"/>
    </row>
    <row r="66" spans="1:25" s="3" customFormat="1" ht="44.25" customHeight="1" x14ac:dyDescent="0.25">
      <c r="A66" s="13"/>
      <c r="B66" s="14"/>
      <c r="C66" s="174"/>
      <c r="D66" s="175"/>
      <c r="E66" s="556"/>
      <c r="F66" s="556"/>
      <c r="G66" s="276"/>
      <c r="H66" s="276"/>
      <c r="I66" s="177"/>
      <c r="J66" s="176"/>
      <c r="K66" s="177"/>
      <c r="L66" s="554"/>
      <c r="M66" s="554"/>
      <c r="N66" s="551"/>
      <c r="O66" s="551"/>
      <c r="P66" s="176"/>
      <c r="Q66" s="176"/>
      <c r="R66" s="176"/>
      <c r="S66" s="178"/>
      <c r="T66" s="178"/>
      <c r="U66" s="176"/>
      <c r="V66" s="179"/>
      <c r="W66" s="180"/>
      <c r="X66" s="29"/>
      <c r="Y66" s="23"/>
    </row>
    <row r="67" spans="1:25" s="3" customFormat="1" ht="44.25" hidden="1" customHeight="1" x14ac:dyDescent="0.25">
      <c r="A67" s="13"/>
      <c r="B67" s="14"/>
      <c r="C67" s="174"/>
      <c r="D67" s="175"/>
      <c r="E67" s="556"/>
      <c r="F67" s="556"/>
      <c r="G67" s="176"/>
      <c r="H67" s="176"/>
      <c r="I67" s="177"/>
      <c r="J67" s="176"/>
      <c r="K67" s="177"/>
      <c r="L67" s="600"/>
      <c r="M67" s="600"/>
      <c r="N67" s="551"/>
      <c r="O67" s="551"/>
      <c r="P67" s="176"/>
      <c r="Q67" s="176"/>
      <c r="R67" s="176"/>
      <c r="S67" s="178"/>
      <c r="T67" s="178"/>
      <c r="U67" s="176"/>
      <c r="V67" s="179"/>
      <c r="W67" s="180"/>
      <c r="X67" s="29"/>
      <c r="Y67" s="23"/>
    </row>
    <row r="68" spans="1:25" s="3" customFormat="1" ht="44.25" hidden="1" customHeight="1" x14ac:dyDescent="0.25">
      <c r="A68" s="13"/>
      <c r="B68" s="14"/>
      <c r="C68" s="174"/>
      <c r="D68" s="175"/>
      <c r="E68" s="575"/>
      <c r="F68" s="575"/>
      <c r="G68" s="176"/>
      <c r="H68" s="176"/>
      <c r="I68" s="177"/>
      <c r="J68" s="176"/>
      <c r="K68" s="177"/>
      <c r="L68" s="554"/>
      <c r="M68" s="554"/>
      <c r="N68" s="551"/>
      <c r="O68" s="551"/>
      <c r="P68" s="176"/>
      <c r="Q68" s="176"/>
      <c r="R68" s="176"/>
      <c r="S68" s="178"/>
      <c r="T68" s="178"/>
      <c r="U68" s="176"/>
      <c r="V68" s="179"/>
      <c r="W68" s="180"/>
      <c r="X68" s="29"/>
      <c r="Y68" s="23"/>
    </row>
    <row r="69" spans="1:25" s="3" customFormat="1" ht="44.25" hidden="1" customHeight="1" x14ac:dyDescent="0.25">
      <c r="A69" s="13"/>
      <c r="B69" s="14"/>
      <c r="C69" s="174"/>
      <c r="D69" s="175"/>
      <c r="E69" s="554"/>
      <c r="F69" s="554"/>
      <c r="G69" s="176"/>
      <c r="H69" s="176"/>
      <c r="I69" s="177"/>
      <c r="J69" s="176"/>
      <c r="K69" s="177"/>
      <c r="L69" s="554"/>
      <c r="M69" s="554"/>
      <c r="N69" s="551"/>
      <c r="O69" s="551"/>
      <c r="P69" s="176"/>
      <c r="Q69" s="176"/>
      <c r="R69" s="176"/>
      <c r="S69" s="178"/>
      <c r="T69" s="178"/>
      <c r="U69" s="176"/>
      <c r="V69" s="179"/>
      <c r="W69" s="180"/>
      <c r="X69" s="29"/>
      <c r="Y69" s="23"/>
    </row>
    <row r="70" spans="1:25" s="3" customFormat="1" ht="44.25" hidden="1" customHeight="1" x14ac:dyDescent="0.25">
      <c r="A70" s="13"/>
      <c r="B70" s="14"/>
      <c r="C70" s="174"/>
      <c r="D70" s="175"/>
      <c r="E70" s="583"/>
      <c r="F70" s="584"/>
      <c r="G70" s="176"/>
      <c r="H70" s="176"/>
      <c r="I70" s="177"/>
      <c r="J70" s="176"/>
      <c r="K70" s="177"/>
      <c r="L70" s="583"/>
      <c r="M70" s="584"/>
      <c r="N70" s="601"/>
      <c r="O70" s="602"/>
      <c r="P70" s="176"/>
      <c r="Q70" s="176"/>
      <c r="R70" s="176"/>
      <c r="S70" s="178"/>
      <c r="T70" s="178"/>
      <c r="U70" s="176"/>
      <c r="V70" s="179"/>
      <c r="W70" s="180"/>
      <c r="X70" s="29"/>
      <c r="Y70" s="23"/>
    </row>
    <row r="71" spans="1:25" s="3" customFormat="1" ht="44.25" hidden="1" customHeight="1" x14ac:dyDescent="0.25">
      <c r="A71" s="13"/>
      <c r="B71" s="14"/>
      <c r="C71" s="174"/>
      <c r="D71" s="175"/>
      <c r="E71" s="554"/>
      <c r="F71" s="554"/>
      <c r="G71" s="176"/>
      <c r="H71" s="176"/>
      <c r="I71" s="177"/>
      <c r="J71" s="176"/>
      <c r="K71" s="177"/>
      <c r="L71" s="554"/>
      <c r="M71" s="554"/>
      <c r="N71" s="551"/>
      <c r="O71" s="551"/>
      <c r="P71" s="176"/>
      <c r="Q71" s="176"/>
      <c r="R71" s="176"/>
      <c r="S71" s="178"/>
      <c r="T71" s="178"/>
      <c r="U71" s="176"/>
      <c r="V71" s="179"/>
      <c r="W71" s="180"/>
      <c r="X71" s="29"/>
      <c r="Y71" s="23"/>
    </row>
    <row r="72" spans="1:25" s="3" customFormat="1" ht="47.25" hidden="1" customHeight="1" x14ac:dyDescent="0.25">
      <c r="A72" s="13"/>
      <c r="B72" s="14"/>
      <c r="C72" s="174"/>
      <c r="D72" s="175"/>
      <c r="E72" s="554"/>
      <c r="F72" s="554"/>
      <c r="G72" s="176"/>
      <c r="H72" s="176"/>
      <c r="I72" s="177"/>
      <c r="J72" s="176"/>
      <c r="K72" s="177"/>
      <c r="L72" s="554"/>
      <c r="M72" s="554"/>
      <c r="N72" s="551"/>
      <c r="O72" s="551"/>
      <c r="P72" s="176"/>
      <c r="Q72" s="176"/>
      <c r="R72" s="176"/>
      <c r="S72" s="178"/>
      <c r="T72" s="178"/>
      <c r="U72" s="176"/>
      <c r="V72" s="179"/>
      <c r="W72" s="180"/>
      <c r="X72" s="29"/>
      <c r="Y72" s="23"/>
    </row>
    <row r="73" spans="1:25" s="3" customFormat="1" ht="47.25" hidden="1" customHeight="1" x14ac:dyDescent="0.25">
      <c r="A73" s="13"/>
      <c r="B73" s="14"/>
      <c r="C73" s="174"/>
      <c r="D73" s="175"/>
      <c r="E73" s="554"/>
      <c r="F73" s="554"/>
      <c r="G73" s="176"/>
      <c r="H73" s="176"/>
      <c r="I73" s="177"/>
      <c r="J73" s="176"/>
      <c r="K73" s="177"/>
      <c r="L73" s="554"/>
      <c r="M73" s="554"/>
      <c r="N73" s="551"/>
      <c r="O73" s="551"/>
      <c r="P73" s="176"/>
      <c r="Q73" s="176"/>
      <c r="R73" s="176"/>
      <c r="S73" s="178"/>
      <c r="T73" s="178"/>
      <c r="U73" s="176"/>
      <c r="V73" s="179"/>
      <c r="W73" s="180"/>
      <c r="X73" s="29"/>
      <c r="Y73" s="23"/>
    </row>
    <row r="74" spans="1:25" s="3" customFormat="1" ht="47.25" hidden="1" customHeight="1" x14ac:dyDescent="0.25">
      <c r="A74" s="13"/>
      <c r="B74" s="14"/>
      <c r="C74" s="174"/>
      <c r="D74" s="175"/>
      <c r="E74" s="554"/>
      <c r="F74" s="554"/>
      <c r="G74" s="176"/>
      <c r="H74" s="176"/>
      <c r="I74" s="177"/>
      <c r="J74" s="176"/>
      <c r="K74" s="177"/>
      <c r="L74" s="554"/>
      <c r="M74" s="554"/>
      <c r="N74" s="551"/>
      <c r="O74" s="551"/>
      <c r="P74" s="176"/>
      <c r="Q74" s="176"/>
      <c r="R74" s="176"/>
      <c r="S74" s="178"/>
      <c r="T74" s="178"/>
      <c r="U74" s="176"/>
      <c r="V74" s="179"/>
      <c r="W74" s="180"/>
      <c r="X74" s="29"/>
      <c r="Y74" s="23"/>
    </row>
    <row r="75" spans="1:25" s="3" customFormat="1" ht="45.75" hidden="1" customHeight="1" x14ac:dyDescent="0.25">
      <c r="A75" s="13"/>
      <c r="B75" s="14"/>
      <c r="C75" s="174"/>
      <c r="D75" s="175"/>
      <c r="E75" s="554"/>
      <c r="F75" s="554"/>
      <c r="G75" s="176"/>
      <c r="H75" s="176"/>
      <c r="I75" s="177"/>
      <c r="J75" s="176"/>
      <c r="K75" s="177"/>
      <c r="L75" s="554"/>
      <c r="M75" s="554"/>
      <c r="N75" s="551"/>
      <c r="O75" s="551"/>
      <c r="P75" s="176"/>
      <c r="Q75" s="176"/>
      <c r="R75" s="176"/>
      <c r="S75" s="178"/>
      <c r="T75" s="178"/>
      <c r="U75" s="176"/>
      <c r="V75" s="179"/>
      <c r="W75" s="180"/>
      <c r="X75" s="29"/>
      <c r="Y75" s="23"/>
    </row>
    <row r="76" spans="1:25" s="3" customFormat="1" ht="51.75" hidden="1" customHeight="1" x14ac:dyDescent="0.25">
      <c r="A76" s="13"/>
      <c r="B76" s="14"/>
      <c r="C76" s="174"/>
      <c r="D76" s="175"/>
      <c r="E76" s="554"/>
      <c r="F76" s="554"/>
      <c r="G76" s="176"/>
      <c r="H76" s="176"/>
      <c r="I76" s="177"/>
      <c r="J76" s="176"/>
      <c r="K76" s="177"/>
      <c r="L76" s="554"/>
      <c r="M76" s="554"/>
      <c r="N76" s="551"/>
      <c r="O76" s="551"/>
      <c r="P76" s="176"/>
      <c r="Q76" s="176"/>
      <c r="R76" s="176"/>
      <c r="S76" s="178"/>
      <c r="T76" s="178"/>
      <c r="U76" s="176"/>
      <c r="V76" s="179"/>
      <c r="W76" s="180"/>
      <c r="X76" s="29"/>
      <c r="Y76" s="23"/>
    </row>
    <row r="77" spans="1:25" s="3" customFormat="1" ht="51.75" hidden="1" customHeight="1" x14ac:dyDescent="0.25">
      <c r="A77" s="13"/>
      <c r="B77" s="14"/>
      <c r="C77" s="174"/>
      <c r="D77" s="175"/>
      <c r="E77" s="554"/>
      <c r="F77" s="554"/>
      <c r="G77" s="176"/>
      <c r="H77" s="176"/>
      <c r="I77" s="177"/>
      <c r="J77" s="176"/>
      <c r="K77" s="177"/>
      <c r="L77" s="554"/>
      <c r="M77" s="554"/>
      <c r="N77" s="551"/>
      <c r="O77" s="551"/>
      <c r="P77" s="176"/>
      <c r="Q77" s="176"/>
      <c r="R77" s="176"/>
      <c r="S77" s="178"/>
      <c r="T77" s="178"/>
      <c r="U77" s="176"/>
      <c r="V77" s="179"/>
      <c r="W77" s="180"/>
      <c r="X77" s="29"/>
      <c r="Y77" s="23"/>
    </row>
    <row r="78" spans="1:25" s="3" customFormat="1" ht="51.75" hidden="1" customHeight="1" x14ac:dyDescent="0.25">
      <c r="A78" s="13"/>
      <c r="B78" s="14"/>
      <c r="C78" s="174"/>
      <c r="D78" s="175"/>
      <c r="E78" s="554"/>
      <c r="F78" s="554"/>
      <c r="G78" s="176"/>
      <c r="H78" s="176"/>
      <c r="I78" s="177"/>
      <c r="J78" s="176"/>
      <c r="K78" s="177"/>
      <c r="L78" s="554"/>
      <c r="M78" s="554"/>
      <c r="N78" s="551"/>
      <c r="O78" s="551"/>
      <c r="P78" s="176"/>
      <c r="Q78" s="176"/>
      <c r="R78" s="176"/>
      <c r="S78" s="178"/>
      <c r="T78" s="178"/>
      <c r="U78" s="176"/>
      <c r="V78" s="179"/>
      <c r="W78" s="180"/>
      <c r="X78" s="29"/>
      <c r="Y78" s="23"/>
    </row>
    <row r="79" spans="1:25" s="3" customFormat="1" ht="51.75" hidden="1" customHeight="1" x14ac:dyDescent="0.25">
      <c r="A79" s="13"/>
      <c r="B79" s="14"/>
      <c r="C79" s="174"/>
      <c r="D79" s="175"/>
      <c r="E79" s="554"/>
      <c r="F79" s="554"/>
      <c r="G79" s="176"/>
      <c r="H79" s="176"/>
      <c r="I79" s="177"/>
      <c r="J79" s="176"/>
      <c r="K79" s="177"/>
      <c r="L79" s="554"/>
      <c r="M79" s="554"/>
      <c r="N79" s="551"/>
      <c r="O79" s="551"/>
      <c r="P79" s="176"/>
      <c r="Q79" s="176"/>
      <c r="R79" s="176"/>
      <c r="S79" s="178"/>
      <c r="T79" s="178"/>
      <c r="U79" s="176"/>
      <c r="V79" s="179"/>
      <c r="W79" s="180"/>
      <c r="X79" s="29"/>
      <c r="Y79" s="23"/>
    </row>
    <row r="80" spans="1:25" s="3" customFormat="1" ht="51.75" hidden="1" customHeight="1" x14ac:dyDescent="0.25">
      <c r="A80" s="13"/>
      <c r="B80" s="14"/>
      <c r="C80" s="174"/>
      <c r="D80" s="175"/>
      <c r="E80" s="554"/>
      <c r="F80" s="554"/>
      <c r="G80" s="176"/>
      <c r="H80" s="176"/>
      <c r="I80" s="177"/>
      <c r="J80" s="176"/>
      <c r="K80" s="177"/>
      <c r="L80" s="554"/>
      <c r="M80" s="554"/>
      <c r="N80" s="551"/>
      <c r="O80" s="551"/>
      <c r="P80" s="176"/>
      <c r="Q80" s="176"/>
      <c r="R80" s="176"/>
      <c r="S80" s="178"/>
      <c r="T80" s="178"/>
      <c r="U80" s="176"/>
      <c r="V80" s="179"/>
      <c r="W80" s="180"/>
      <c r="X80" s="29"/>
      <c r="Y80" s="23"/>
    </row>
    <row r="81" spans="1:25" s="3" customFormat="1" ht="47.25" hidden="1" customHeight="1" x14ac:dyDescent="0.25">
      <c r="A81" s="13"/>
      <c r="B81" s="14"/>
      <c r="C81" s="174"/>
      <c r="D81" s="175"/>
      <c r="E81" s="554"/>
      <c r="F81" s="554"/>
      <c r="G81" s="176"/>
      <c r="H81" s="176"/>
      <c r="I81" s="177"/>
      <c r="J81" s="176"/>
      <c r="K81" s="177"/>
      <c r="L81" s="554"/>
      <c r="M81" s="554"/>
      <c r="N81" s="551"/>
      <c r="O81" s="551"/>
      <c r="P81" s="176"/>
      <c r="Q81" s="176"/>
      <c r="R81" s="176"/>
      <c r="S81" s="178"/>
      <c r="T81" s="178"/>
      <c r="U81" s="176"/>
      <c r="V81" s="179"/>
      <c r="W81" s="180"/>
      <c r="X81" s="29"/>
      <c r="Y81" s="23"/>
    </row>
    <row r="82" spans="1:25" s="3" customFormat="1" ht="47.25" hidden="1" customHeight="1" x14ac:dyDescent="0.25">
      <c r="A82" s="13"/>
      <c r="B82" s="14"/>
      <c r="C82" s="174"/>
      <c r="D82" s="175"/>
      <c r="E82" s="554"/>
      <c r="F82" s="554"/>
      <c r="G82" s="176"/>
      <c r="H82" s="176"/>
      <c r="I82" s="177"/>
      <c r="J82" s="176"/>
      <c r="K82" s="177"/>
      <c r="L82" s="554"/>
      <c r="M82" s="554"/>
      <c r="N82" s="551"/>
      <c r="O82" s="551"/>
      <c r="P82" s="176"/>
      <c r="Q82" s="176"/>
      <c r="R82" s="176"/>
      <c r="S82" s="178"/>
      <c r="T82" s="178"/>
      <c r="U82" s="176"/>
      <c r="V82" s="179"/>
      <c r="W82" s="180"/>
      <c r="X82" s="29"/>
      <c r="Y82" s="23"/>
    </row>
    <row r="83" spans="1:25" s="3" customFormat="1" ht="47.25" hidden="1" customHeight="1" x14ac:dyDescent="0.25">
      <c r="A83" s="13"/>
      <c r="B83" s="14"/>
      <c r="C83" s="174"/>
      <c r="D83" s="175"/>
      <c r="E83" s="554"/>
      <c r="F83" s="554"/>
      <c r="G83" s="176"/>
      <c r="H83" s="176"/>
      <c r="I83" s="177"/>
      <c r="J83" s="176"/>
      <c r="K83" s="177"/>
      <c r="L83" s="554"/>
      <c r="M83" s="554"/>
      <c r="N83" s="551"/>
      <c r="O83" s="551"/>
      <c r="P83" s="176"/>
      <c r="Q83" s="176"/>
      <c r="R83" s="176"/>
      <c r="S83" s="178"/>
      <c r="T83" s="178"/>
      <c r="U83" s="176"/>
      <c r="V83" s="179"/>
      <c r="W83" s="180"/>
      <c r="X83" s="29"/>
      <c r="Y83" s="23"/>
    </row>
    <row r="84" spans="1:25" s="3" customFormat="1" ht="47.25" hidden="1" customHeight="1" x14ac:dyDescent="0.25">
      <c r="A84" s="13"/>
      <c r="B84" s="14"/>
      <c r="C84" s="174"/>
      <c r="D84" s="175"/>
      <c r="E84" s="554"/>
      <c r="F84" s="554"/>
      <c r="G84" s="176"/>
      <c r="H84" s="176"/>
      <c r="I84" s="177"/>
      <c r="J84" s="176"/>
      <c r="K84" s="177"/>
      <c r="L84" s="554"/>
      <c r="M84" s="554"/>
      <c r="N84" s="551"/>
      <c r="O84" s="551"/>
      <c r="P84" s="176"/>
      <c r="Q84" s="176"/>
      <c r="R84" s="176"/>
      <c r="S84" s="178"/>
      <c r="T84" s="178"/>
      <c r="U84" s="176"/>
      <c r="V84" s="179"/>
      <c r="W84" s="180"/>
      <c r="X84" s="29"/>
      <c r="Y84" s="23"/>
    </row>
    <row r="85" spans="1:25" s="3" customFormat="1" ht="47.25" hidden="1" customHeight="1" x14ac:dyDescent="0.25">
      <c r="A85" s="13"/>
      <c r="B85" s="14"/>
      <c r="C85" s="174"/>
      <c r="D85" s="175"/>
      <c r="E85" s="554"/>
      <c r="F85" s="554"/>
      <c r="G85" s="176"/>
      <c r="H85" s="176"/>
      <c r="I85" s="177"/>
      <c r="J85" s="176"/>
      <c r="K85" s="177"/>
      <c r="L85" s="554"/>
      <c r="M85" s="554"/>
      <c r="N85" s="551"/>
      <c r="O85" s="551"/>
      <c r="P85" s="176"/>
      <c r="Q85" s="176"/>
      <c r="R85" s="176"/>
      <c r="S85" s="178"/>
      <c r="T85" s="178"/>
      <c r="U85" s="176"/>
      <c r="V85" s="179"/>
      <c r="W85" s="180"/>
      <c r="X85" s="29"/>
      <c r="Y85" s="23"/>
    </row>
    <row r="86" spans="1:25" s="3" customFormat="1" ht="47.25" hidden="1" customHeight="1" x14ac:dyDescent="0.25">
      <c r="A86" s="13"/>
      <c r="B86" s="14"/>
      <c r="C86" s="174"/>
      <c r="D86" s="175"/>
      <c r="E86" s="554"/>
      <c r="F86" s="554"/>
      <c r="G86" s="176"/>
      <c r="H86" s="176"/>
      <c r="I86" s="177"/>
      <c r="J86" s="176"/>
      <c r="K86" s="177"/>
      <c r="L86" s="554"/>
      <c r="M86" s="554"/>
      <c r="N86" s="551"/>
      <c r="O86" s="551"/>
      <c r="P86" s="176"/>
      <c r="Q86" s="176"/>
      <c r="R86" s="176"/>
      <c r="S86" s="178"/>
      <c r="T86" s="178"/>
      <c r="U86" s="176"/>
      <c r="V86" s="179"/>
      <c r="W86" s="180"/>
      <c r="X86" s="29"/>
      <c r="Y86" s="23"/>
    </row>
    <row r="87" spans="1:25" s="3" customFormat="1" ht="47.25" hidden="1" customHeight="1" x14ac:dyDescent="0.25">
      <c r="A87" s="13"/>
      <c r="B87" s="14"/>
      <c r="C87" s="174"/>
      <c r="D87" s="175"/>
      <c r="E87" s="554"/>
      <c r="F87" s="554"/>
      <c r="G87" s="176"/>
      <c r="H87" s="176"/>
      <c r="I87" s="177"/>
      <c r="J87" s="176"/>
      <c r="K87" s="177"/>
      <c r="L87" s="554"/>
      <c r="M87" s="554"/>
      <c r="N87" s="551"/>
      <c r="O87" s="551"/>
      <c r="P87" s="176"/>
      <c r="Q87" s="176"/>
      <c r="R87" s="176"/>
      <c r="S87" s="178"/>
      <c r="T87" s="178"/>
      <c r="U87" s="176"/>
      <c r="V87" s="179"/>
      <c r="W87" s="180"/>
      <c r="X87" s="29"/>
      <c r="Y87" s="23"/>
    </row>
    <row r="88" spans="1:25" s="3" customFormat="1" ht="51.75" hidden="1" customHeight="1" x14ac:dyDescent="0.25">
      <c r="A88" s="13"/>
      <c r="B88" s="14"/>
      <c r="C88" s="174"/>
      <c r="D88" s="175"/>
      <c r="E88" s="554"/>
      <c r="F88" s="554"/>
      <c r="G88" s="176"/>
      <c r="H88" s="176"/>
      <c r="I88" s="177"/>
      <c r="J88" s="176"/>
      <c r="K88" s="177"/>
      <c r="L88" s="554"/>
      <c r="M88" s="554"/>
      <c r="N88" s="551"/>
      <c r="O88" s="551"/>
      <c r="P88" s="176"/>
      <c r="Q88" s="176"/>
      <c r="R88" s="176"/>
      <c r="S88" s="178"/>
      <c r="T88" s="178"/>
      <c r="U88" s="176"/>
      <c r="V88" s="179"/>
      <c r="W88" s="180"/>
      <c r="X88" s="29"/>
      <c r="Y88" s="23"/>
    </row>
    <row r="89" spans="1:25" s="3" customFormat="1" ht="51.75" hidden="1" customHeight="1" x14ac:dyDescent="0.25">
      <c r="A89" s="13"/>
      <c r="B89" s="14"/>
      <c r="C89" s="174"/>
      <c r="D89" s="175"/>
      <c r="E89" s="554"/>
      <c r="F89" s="554"/>
      <c r="G89" s="176"/>
      <c r="H89" s="176"/>
      <c r="I89" s="177"/>
      <c r="J89" s="176"/>
      <c r="K89" s="177"/>
      <c r="L89" s="554"/>
      <c r="M89" s="554"/>
      <c r="N89" s="551"/>
      <c r="O89" s="551"/>
      <c r="P89" s="176"/>
      <c r="Q89" s="176"/>
      <c r="R89" s="176"/>
      <c r="S89" s="178"/>
      <c r="T89" s="178"/>
      <c r="U89" s="176"/>
      <c r="V89" s="179"/>
      <c r="W89" s="180"/>
      <c r="X89" s="29"/>
      <c r="Y89" s="23"/>
    </row>
    <row r="90" spans="1:25" s="3" customFormat="1" ht="47.25" hidden="1" customHeight="1" x14ac:dyDescent="0.25">
      <c r="A90" s="13"/>
      <c r="B90" s="14"/>
      <c r="C90" s="174"/>
      <c r="D90" s="175"/>
      <c r="E90" s="554"/>
      <c r="F90" s="554"/>
      <c r="G90" s="176"/>
      <c r="H90" s="176"/>
      <c r="I90" s="177"/>
      <c r="J90" s="176"/>
      <c r="K90" s="177"/>
      <c r="L90" s="554"/>
      <c r="M90" s="554"/>
      <c r="N90" s="551"/>
      <c r="O90" s="551"/>
      <c r="P90" s="176"/>
      <c r="Q90" s="176"/>
      <c r="R90" s="176"/>
      <c r="S90" s="178"/>
      <c r="T90" s="178"/>
      <c r="U90" s="176"/>
      <c r="V90" s="179"/>
      <c r="W90" s="180"/>
      <c r="X90" s="29"/>
      <c r="Y90" s="23"/>
    </row>
    <row r="91" spans="1:25" s="3" customFormat="1" ht="51.75" hidden="1" customHeight="1" x14ac:dyDescent="0.25">
      <c r="A91" s="13"/>
      <c r="B91" s="14"/>
      <c r="C91" s="174"/>
      <c r="D91" s="175"/>
      <c r="E91" s="554"/>
      <c r="F91" s="554"/>
      <c r="G91" s="176"/>
      <c r="H91" s="176"/>
      <c r="I91" s="177"/>
      <c r="J91" s="176"/>
      <c r="K91" s="177"/>
      <c r="L91" s="554"/>
      <c r="M91" s="554"/>
      <c r="N91" s="551"/>
      <c r="O91" s="551"/>
      <c r="P91" s="176"/>
      <c r="Q91" s="176"/>
      <c r="R91" s="176"/>
      <c r="S91" s="178"/>
      <c r="T91" s="178"/>
      <c r="U91" s="176"/>
      <c r="V91" s="179"/>
      <c r="W91" s="180"/>
      <c r="X91" s="29"/>
      <c r="Y91" s="23"/>
    </row>
    <row r="92" spans="1:25" s="3" customFormat="1" ht="47.25" hidden="1" customHeight="1" x14ac:dyDescent="0.25">
      <c r="A92" s="13"/>
      <c r="B92" s="14"/>
      <c r="C92" s="174"/>
      <c r="D92" s="175"/>
      <c r="E92" s="554"/>
      <c r="F92" s="554"/>
      <c r="G92" s="176"/>
      <c r="H92" s="176"/>
      <c r="I92" s="177"/>
      <c r="J92" s="176"/>
      <c r="K92" s="177"/>
      <c r="L92" s="554"/>
      <c r="M92" s="554"/>
      <c r="N92" s="551"/>
      <c r="O92" s="551"/>
      <c r="P92" s="176"/>
      <c r="Q92" s="176"/>
      <c r="R92" s="176"/>
      <c r="S92" s="178"/>
      <c r="T92" s="178"/>
      <c r="U92" s="176"/>
      <c r="V92" s="179"/>
      <c r="W92" s="180"/>
      <c r="X92" s="29"/>
      <c r="Y92" s="23"/>
    </row>
    <row r="93" spans="1:25" s="3" customFormat="1" ht="47.25" hidden="1" customHeight="1" x14ac:dyDescent="0.25">
      <c r="A93" s="13"/>
      <c r="B93" s="14"/>
      <c r="C93" s="174"/>
      <c r="D93" s="175"/>
      <c r="E93" s="554"/>
      <c r="F93" s="554"/>
      <c r="G93" s="176"/>
      <c r="H93" s="176"/>
      <c r="I93" s="177"/>
      <c r="J93" s="176"/>
      <c r="K93" s="177"/>
      <c r="L93" s="554"/>
      <c r="M93" s="554"/>
      <c r="N93" s="551"/>
      <c r="O93" s="551"/>
      <c r="P93" s="176"/>
      <c r="Q93" s="176"/>
      <c r="R93" s="176"/>
      <c r="S93" s="178"/>
      <c r="T93" s="178"/>
      <c r="U93" s="176"/>
      <c r="V93" s="179"/>
      <c r="W93" s="180"/>
      <c r="X93" s="29"/>
      <c r="Y93" s="23"/>
    </row>
    <row r="94" spans="1:25" s="3" customFormat="1" ht="51.75" hidden="1" customHeight="1" x14ac:dyDescent="0.25">
      <c r="A94" s="13"/>
      <c r="B94" s="14"/>
      <c r="C94" s="174"/>
      <c r="D94" s="175"/>
      <c r="E94" s="554"/>
      <c r="F94" s="554"/>
      <c r="G94" s="176"/>
      <c r="H94" s="176"/>
      <c r="I94" s="177"/>
      <c r="J94" s="176"/>
      <c r="K94" s="177"/>
      <c r="L94" s="554"/>
      <c r="M94" s="554"/>
      <c r="N94" s="551"/>
      <c r="O94" s="551"/>
      <c r="P94" s="176"/>
      <c r="Q94" s="176"/>
      <c r="R94" s="176"/>
      <c r="S94" s="178"/>
      <c r="T94" s="178"/>
      <c r="U94" s="176"/>
      <c r="V94" s="179"/>
      <c r="W94" s="180"/>
      <c r="X94" s="29"/>
      <c r="Y94" s="23"/>
    </row>
    <row r="95" spans="1:25" s="3" customFormat="1" ht="47.25" hidden="1" customHeight="1" x14ac:dyDescent="0.25">
      <c r="A95" s="13"/>
      <c r="B95" s="14"/>
      <c r="C95" s="174"/>
      <c r="D95" s="175"/>
      <c r="E95" s="554"/>
      <c r="F95" s="554"/>
      <c r="G95" s="176"/>
      <c r="H95" s="176"/>
      <c r="I95" s="177"/>
      <c r="J95" s="176"/>
      <c r="K95" s="177"/>
      <c r="L95" s="554"/>
      <c r="M95" s="554"/>
      <c r="N95" s="551"/>
      <c r="O95" s="551"/>
      <c r="P95" s="176"/>
      <c r="Q95" s="176"/>
      <c r="R95" s="176"/>
      <c r="S95" s="178"/>
      <c r="T95" s="178"/>
      <c r="U95" s="176"/>
      <c r="V95" s="179"/>
      <c r="W95" s="180"/>
      <c r="X95" s="29"/>
      <c r="Y95" s="23"/>
    </row>
    <row r="96" spans="1:25" s="3" customFormat="1" ht="47.25" hidden="1" customHeight="1" x14ac:dyDescent="0.25">
      <c r="A96" s="13"/>
      <c r="B96" s="14"/>
      <c r="C96" s="174"/>
      <c r="D96" s="175"/>
      <c r="E96" s="554"/>
      <c r="F96" s="554"/>
      <c r="G96" s="176"/>
      <c r="H96" s="176"/>
      <c r="I96" s="177"/>
      <c r="J96" s="176"/>
      <c r="K96" s="177"/>
      <c r="L96" s="554"/>
      <c r="M96" s="554"/>
      <c r="N96" s="551"/>
      <c r="O96" s="551"/>
      <c r="P96" s="176"/>
      <c r="Q96" s="176"/>
      <c r="R96" s="176"/>
      <c r="S96" s="178"/>
      <c r="T96" s="178"/>
      <c r="U96" s="176"/>
      <c r="V96" s="179"/>
      <c r="W96" s="180"/>
      <c r="X96" s="29"/>
      <c r="Y96" s="23"/>
    </row>
    <row r="97" spans="1:25" s="3" customFormat="1" ht="47.25" hidden="1" customHeight="1" x14ac:dyDescent="0.25">
      <c r="A97" s="13"/>
      <c r="B97" s="14"/>
      <c r="C97" s="174"/>
      <c r="D97" s="175"/>
      <c r="E97" s="554"/>
      <c r="F97" s="554"/>
      <c r="G97" s="176"/>
      <c r="H97" s="176"/>
      <c r="I97" s="177"/>
      <c r="J97" s="176"/>
      <c r="K97" s="177"/>
      <c r="L97" s="554"/>
      <c r="M97" s="554"/>
      <c r="N97" s="551"/>
      <c r="O97" s="551"/>
      <c r="P97" s="176"/>
      <c r="Q97" s="176"/>
      <c r="R97" s="176"/>
      <c r="S97" s="178"/>
      <c r="T97" s="178"/>
      <c r="U97" s="176"/>
      <c r="V97" s="179"/>
      <c r="W97" s="180"/>
      <c r="X97" s="29"/>
      <c r="Y97" s="23"/>
    </row>
    <row r="98" spans="1:25" s="3" customFormat="1" ht="47.25" hidden="1" customHeight="1" x14ac:dyDescent="0.25">
      <c r="A98" s="13"/>
      <c r="B98" s="14"/>
      <c r="C98" s="174"/>
      <c r="D98" s="175"/>
      <c r="E98" s="554"/>
      <c r="F98" s="554"/>
      <c r="G98" s="176"/>
      <c r="H98" s="176"/>
      <c r="I98" s="177"/>
      <c r="J98" s="176"/>
      <c r="K98" s="177"/>
      <c r="L98" s="554"/>
      <c r="M98" s="554"/>
      <c r="N98" s="551"/>
      <c r="O98" s="551"/>
      <c r="P98" s="176"/>
      <c r="Q98" s="176"/>
      <c r="R98" s="176"/>
      <c r="S98" s="178"/>
      <c r="T98" s="178"/>
      <c r="U98" s="176"/>
      <c r="V98" s="179"/>
      <c r="W98" s="180"/>
      <c r="X98" s="29"/>
      <c r="Y98" s="23"/>
    </row>
    <row r="99" spans="1:25" s="3" customFormat="1" ht="47.25" hidden="1" customHeight="1" x14ac:dyDescent="0.25">
      <c r="A99" s="13"/>
      <c r="B99" s="14"/>
      <c r="C99" s="174"/>
      <c r="D99" s="175"/>
      <c r="E99" s="554"/>
      <c r="F99" s="554"/>
      <c r="G99" s="176"/>
      <c r="H99" s="176"/>
      <c r="I99" s="177"/>
      <c r="J99" s="176"/>
      <c r="K99" s="177"/>
      <c r="L99" s="554"/>
      <c r="M99" s="554"/>
      <c r="N99" s="551"/>
      <c r="O99" s="551"/>
      <c r="P99" s="176"/>
      <c r="Q99" s="176"/>
      <c r="R99" s="176"/>
      <c r="S99" s="178"/>
      <c r="T99" s="178"/>
      <c r="U99" s="176"/>
      <c r="V99" s="179"/>
      <c r="W99" s="180"/>
      <c r="X99" s="29"/>
      <c r="Y99" s="23"/>
    </row>
    <row r="100" spans="1:25" s="3" customFormat="1" ht="47.25" hidden="1" customHeight="1" x14ac:dyDescent="0.25">
      <c r="A100" s="13"/>
      <c r="B100" s="14"/>
      <c r="C100" s="174"/>
      <c r="D100" s="175"/>
      <c r="E100" s="554"/>
      <c r="F100" s="554"/>
      <c r="G100" s="176"/>
      <c r="H100" s="176"/>
      <c r="I100" s="177"/>
      <c r="J100" s="176"/>
      <c r="K100" s="177"/>
      <c r="L100" s="554"/>
      <c r="M100" s="554"/>
      <c r="N100" s="551"/>
      <c r="O100" s="551"/>
      <c r="P100" s="176"/>
      <c r="Q100" s="176"/>
      <c r="R100" s="176"/>
      <c r="S100" s="178"/>
      <c r="T100" s="178"/>
      <c r="U100" s="176"/>
      <c r="V100" s="179"/>
      <c r="W100" s="180"/>
      <c r="X100" s="29"/>
      <c r="Y100" s="23"/>
    </row>
    <row r="101" spans="1:25" s="3" customFormat="1" ht="47.25" hidden="1" customHeight="1" x14ac:dyDescent="0.25">
      <c r="A101" s="13"/>
      <c r="B101" s="14"/>
      <c r="C101" s="174"/>
      <c r="D101" s="175"/>
      <c r="E101" s="554"/>
      <c r="F101" s="554"/>
      <c r="G101" s="176"/>
      <c r="H101" s="176"/>
      <c r="I101" s="177"/>
      <c r="J101" s="176"/>
      <c r="K101" s="177"/>
      <c r="L101" s="554"/>
      <c r="M101" s="554"/>
      <c r="N101" s="551"/>
      <c r="O101" s="551"/>
      <c r="P101" s="176"/>
      <c r="Q101" s="176"/>
      <c r="R101" s="176"/>
      <c r="S101" s="178"/>
      <c r="T101" s="178"/>
      <c r="U101" s="176"/>
      <c r="V101" s="179"/>
      <c r="W101" s="180"/>
      <c r="X101" s="29"/>
      <c r="Y101" s="23"/>
    </row>
    <row r="102" spans="1:25" s="3" customFormat="1" ht="47.25" hidden="1" customHeight="1" x14ac:dyDescent="0.25">
      <c r="A102" s="13"/>
      <c r="B102" s="14"/>
      <c r="C102" s="174"/>
      <c r="D102" s="175"/>
      <c r="E102" s="554"/>
      <c r="F102" s="554"/>
      <c r="G102" s="176"/>
      <c r="H102" s="176"/>
      <c r="I102" s="177"/>
      <c r="J102" s="176"/>
      <c r="K102" s="177"/>
      <c r="L102" s="554"/>
      <c r="M102" s="554"/>
      <c r="N102" s="551"/>
      <c r="O102" s="551"/>
      <c r="P102" s="176"/>
      <c r="Q102" s="176"/>
      <c r="R102" s="176"/>
      <c r="S102" s="178"/>
      <c r="T102" s="178"/>
      <c r="U102" s="176"/>
      <c r="V102" s="179"/>
      <c r="W102" s="180"/>
      <c r="X102" s="29"/>
      <c r="Y102" s="23"/>
    </row>
    <row r="103" spans="1:25" s="3" customFormat="1" ht="47.25" hidden="1" customHeight="1" thickBot="1" x14ac:dyDescent="0.3">
      <c r="A103" s="13"/>
      <c r="B103" s="14"/>
      <c r="C103" s="181"/>
      <c r="D103" s="182"/>
      <c r="E103" s="552"/>
      <c r="F103" s="552"/>
      <c r="G103" s="183"/>
      <c r="H103" s="183"/>
      <c r="I103" s="184"/>
      <c r="J103" s="183"/>
      <c r="K103" s="184"/>
      <c r="L103" s="552"/>
      <c r="M103" s="552"/>
      <c r="N103" s="553"/>
      <c r="O103" s="553"/>
      <c r="P103" s="183"/>
      <c r="Q103" s="183"/>
      <c r="R103" s="183"/>
      <c r="S103" s="185"/>
      <c r="T103" s="185"/>
      <c r="U103" s="183"/>
      <c r="V103" s="186"/>
      <c r="W103" s="187"/>
      <c r="X103" s="29"/>
      <c r="Y103" s="23"/>
    </row>
    <row r="104" spans="1:25" s="3" customFormat="1" ht="18" customHeight="1" x14ac:dyDescent="0.25">
      <c r="A104" s="13"/>
      <c r="B104" s="14"/>
      <c r="C104" s="11"/>
      <c r="D104" s="18"/>
      <c r="E104" s="18"/>
      <c r="F104" s="18"/>
      <c r="G104" s="18"/>
      <c r="H104" s="18"/>
      <c r="I104" s="18"/>
      <c r="J104" s="18"/>
      <c r="K104" s="18"/>
      <c r="L104" s="18"/>
      <c r="M104" s="18"/>
      <c r="N104" s="18"/>
      <c r="O104" s="18"/>
      <c r="P104" s="18"/>
      <c r="Q104" s="18"/>
      <c r="R104" s="18"/>
      <c r="S104" s="18"/>
      <c r="T104" s="18"/>
      <c r="U104" s="18"/>
      <c r="V104" s="18"/>
      <c r="W104" s="18"/>
      <c r="X104" s="29"/>
      <c r="Y104" s="23"/>
    </row>
    <row r="105" spans="1:25" s="16" customFormat="1" ht="18" customHeight="1" x14ac:dyDescent="0.25">
      <c r="B105" s="14"/>
      <c r="C105" s="122" t="s">
        <v>174</v>
      </c>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11"/>
      <c r="D106" s="18"/>
      <c r="E106" s="18"/>
      <c r="F106" s="18"/>
      <c r="G106" s="18"/>
      <c r="H106" s="18"/>
      <c r="I106" s="1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6"/>
      <c r="D107" s="567"/>
      <c r="E107" s="567"/>
      <c r="F107" s="567"/>
      <c r="G107" s="567"/>
      <c r="H107" s="567"/>
      <c r="I107" s="56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9"/>
      <c r="D108" s="570"/>
      <c r="E108" s="570"/>
      <c r="F108" s="570"/>
      <c r="G108" s="570"/>
      <c r="H108" s="570"/>
      <c r="I108" s="57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9"/>
      <c r="D109" s="570"/>
      <c r="E109" s="570"/>
      <c r="F109" s="570"/>
      <c r="G109" s="570"/>
      <c r="H109" s="570"/>
      <c r="I109" s="571"/>
      <c r="J109" s="18"/>
      <c r="K109" s="18"/>
      <c r="L109" s="18"/>
      <c r="M109" s="18"/>
      <c r="N109" s="18"/>
      <c r="O109" s="18"/>
      <c r="P109" s="18"/>
      <c r="Q109" s="18"/>
      <c r="R109" s="18"/>
      <c r="S109" s="18"/>
      <c r="T109" s="18"/>
      <c r="U109" s="18"/>
      <c r="V109" s="18"/>
      <c r="W109" s="18"/>
      <c r="X109" s="29"/>
    </row>
    <row r="110" spans="1:25" s="16" customFormat="1" ht="18" customHeight="1" x14ac:dyDescent="0.25">
      <c r="B110" s="14"/>
      <c r="C110" s="569"/>
      <c r="D110" s="570"/>
      <c r="E110" s="570"/>
      <c r="F110" s="570"/>
      <c r="G110" s="570"/>
      <c r="H110" s="570"/>
      <c r="I110" s="571"/>
      <c r="J110" s="18"/>
      <c r="K110" s="18"/>
      <c r="L110" s="18"/>
      <c r="M110" s="18"/>
      <c r="N110" s="18"/>
      <c r="O110" s="18"/>
      <c r="P110" s="18"/>
      <c r="Q110" s="18"/>
      <c r="R110" s="18"/>
      <c r="S110" s="18"/>
      <c r="T110" s="18"/>
      <c r="U110" s="18"/>
      <c r="V110" s="18"/>
      <c r="W110" s="18"/>
      <c r="X110" s="29"/>
    </row>
    <row r="111" spans="1:25" ht="18.75" x14ac:dyDescent="0.25">
      <c r="A111" s="1"/>
      <c r="B111" s="30"/>
      <c r="C111" s="572"/>
      <c r="D111" s="573"/>
      <c r="E111" s="573"/>
      <c r="F111" s="573"/>
      <c r="G111" s="573"/>
      <c r="H111" s="573"/>
      <c r="I111" s="574"/>
      <c r="J111" s="18"/>
      <c r="K111" s="18"/>
      <c r="L111" s="18"/>
      <c r="M111" s="18"/>
      <c r="N111" s="18"/>
      <c r="O111" s="18"/>
      <c r="P111" s="18"/>
      <c r="Q111" s="18"/>
      <c r="R111" s="18"/>
      <c r="S111" s="18"/>
      <c r="T111" s="18"/>
      <c r="U111" s="18"/>
      <c r="V111" s="18"/>
      <c r="W111" s="18"/>
      <c r="X111" s="29"/>
    </row>
    <row r="112" spans="1:25" ht="18.75" x14ac:dyDescent="0.25">
      <c r="A112" s="1"/>
      <c r="B112" s="30"/>
      <c r="C112" s="92"/>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v>4</v>
      </c>
      <c r="C113" s="20" t="s">
        <v>19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75" x14ac:dyDescent="0.25">
      <c r="A114" s="1"/>
      <c r="B114" s="31"/>
      <c r="C114" s="20" t="s">
        <v>953</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19.5" thickBot="1" x14ac:dyDescent="0.3">
      <c r="A115" s="1"/>
      <c r="B115" s="31"/>
      <c r="C115" s="20" t="s">
        <v>311</v>
      </c>
      <c r="D115" s="18"/>
      <c r="E115" s="18"/>
      <c r="F115" s="18"/>
      <c r="G115" s="18"/>
      <c r="H115" s="18"/>
      <c r="I115" s="18"/>
      <c r="J115" s="18"/>
      <c r="K115" s="18"/>
      <c r="L115" s="18"/>
      <c r="M115" s="18"/>
      <c r="N115" s="18"/>
      <c r="O115" s="18"/>
      <c r="P115" s="18"/>
      <c r="Q115" s="18"/>
      <c r="R115" s="18"/>
      <c r="S115" s="18"/>
      <c r="T115" s="18"/>
      <c r="U115" s="18"/>
      <c r="V115" s="18"/>
      <c r="W115" s="18"/>
      <c r="X115" s="29"/>
    </row>
    <row r="116" spans="1:24" ht="45.75" thickBot="1" x14ac:dyDescent="0.3">
      <c r="A116" s="1"/>
      <c r="B116" s="30"/>
      <c r="C116" s="205" t="s">
        <v>87</v>
      </c>
      <c r="D116" s="555" t="s">
        <v>74</v>
      </c>
      <c r="E116" s="555"/>
      <c r="F116" s="555"/>
      <c r="G116" s="555"/>
      <c r="H116" s="555"/>
      <c r="I116" s="171" t="s">
        <v>88</v>
      </c>
      <c r="J116" s="171" t="s">
        <v>175</v>
      </c>
      <c r="K116" s="171" t="s">
        <v>176</v>
      </c>
      <c r="L116" s="171" t="s">
        <v>177</v>
      </c>
      <c r="M116" s="171" t="s">
        <v>178</v>
      </c>
      <c r="N116" s="171" t="s">
        <v>85</v>
      </c>
      <c r="O116" s="170" t="s">
        <v>179</v>
      </c>
      <c r="P116" s="80" t="s">
        <v>180</v>
      </c>
      <c r="Q116" s="80" t="s">
        <v>8</v>
      </c>
      <c r="R116" s="18"/>
      <c r="S116" s="18"/>
      <c r="T116" s="18"/>
      <c r="U116" s="18"/>
      <c r="V116" s="18"/>
      <c r="W116" s="18"/>
      <c r="X116" s="29"/>
    </row>
    <row r="117" spans="1:24" ht="47.25" customHeight="1" x14ac:dyDescent="0.25">
      <c r="A117" s="1"/>
      <c r="B117" s="30"/>
      <c r="C117" s="292"/>
      <c r="D117" s="576"/>
      <c r="E117" s="576"/>
      <c r="F117" s="576"/>
      <c r="G117" s="576"/>
      <c r="H117" s="576"/>
      <c r="I117" s="237"/>
      <c r="J117" s="237"/>
      <c r="K117" s="237"/>
      <c r="L117" s="237"/>
      <c r="M117" s="237"/>
      <c r="N117" s="237"/>
      <c r="O117" s="237"/>
      <c r="P117" s="173"/>
      <c r="Q117" s="293" t="s">
        <v>1032</v>
      </c>
      <c r="R117" s="18"/>
      <c r="S117" s="18"/>
      <c r="T117" s="18"/>
      <c r="U117" s="18"/>
      <c r="V117" s="18"/>
      <c r="W117" s="18"/>
      <c r="X117" s="29"/>
    </row>
    <row r="118" spans="1:24" ht="47.25" customHeight="1" x14ac:dyDescent="0.25">
      <c r="A118" s="1"/>
      <c r="B118" s="30"/>
      <c r="C118" s="238"/>
      <c r="D118" s="554"/>
      <c r="E118" s="554"/>
      <c r="F118" s="554"/>
      <c r="G118" s="554"/>
      <c r="H118" s="554"/>
      <c r="I118" s="236"/>
      <c r="J118" s="236"/>
      <c r="K118" s="236"/>
      <c r="L118" s="236"/>
      <c r="M118" s="236"/>
      <c r="N118" s="236"/>
      <c r="O118" s="236"/>
      <c r="P118" s="240"/>
      <c r="Q118" s="240"/>
      <c r="R118" s="18"/>
      <c r="S118" s="18"/>
      <c r="T118" s="18"/>
      <c r="U118" s="18"/>
      <c r="V118" s="18"/>
      <c r="W118" s="18"/>
      <c r="X118" s="29"/>
    </row>
    <row r="119" spans="1:24" ht="47.25" customHeight="1" x14ac:dyDescent="0.25">
      <c r="A119" s="1"/>
      <c r="B119" s="30"/>
      <c r="C119" s="238"/>
      <c r="D119" s="554"/>
      <c r="E119" s="554"/>
      <c r="F119" s="554"/>
      <c r="G119" s="554"/>
      <c r="H119" s="554"/>
      <c r="I119" s="236"/>
      <c r="J119" s="236"/>
      <c r="K119" s="236"/>
      <c r="L119" s="236"/>
      <c r="M119" s="236"/>
      <c r="N119" s="236"/>
      <c r="O119" s="236"/>
      <c r="P119" s="240"/>
      <c r="Q119" s="240"/>
      <c r="R119" s="18"/>
      <c r="S119" s="18"/>
      <c r="T119" s="18"/>
      <c r="U119" s="18"/>
      <c r="V119" s="18"/>
      <c r="W119" s="18"/>
      <c r="X119" s="29"/>
    </row>
    <row r="120" spans="1:24" ht="47.25" customHeight="1" x14ac:dyDescent="0.25">
      <c r="A120" s="1"/>
      <c r="B120" s="30"/>
      <c r="C120" s="238"/>
      <c r="D120" s="554"/>
      <c r="E120" s="554"/>
      <c r="F120" s="554"/>
      <c r="G120" s="554"/>
      <c r="H120" s="554"/>
      <c r="I120" s="236"/>
      <c r="J120" s="236"/>
      <c r="K120" s="236"/>
      <c r="L120" s="236"/>
      <c r="M120" s="236"/>
      <c r="N120" s="236"/>
      <c r="O120" s="236"/>
      <c r="P120" s="240"/>
      <c r="Q120" s="240"/>
      <c r="R120" s="18"/>
      <c r="S120" s="18"/>
      <c r="T120" s="18"/>
      <c r="U120" s="18"/>
      <c r="V120" s="18"/>
      <c r="W120" s="18"/>
      <c r="X120" s="29"/>
    </row>
    <row r="121" spans="1:24" ht="47.25" hidden="1" customHeight="1" x14ac:dyDescent="0.25">
      <c r="A121" s="1"/>
      <c r="B121" s="30"/>
      <c r="C121" s="238"/>
      <c r="D121" s="554"/>
      <c r="E121" s="554"/>
      <c r="F121" s="554"/>
      <c r="G121" s="554"/>
      <c r="H121" s="554"/>
      <c r="I121" s="236"/>
      <c r="J121" s="236"/>
      <c r="K121" s="236"/>
      <c r="L121" s="236"/>
      <c r="M121" s="236"/>
      <c r="N121" s="236"/>
      <c r="O121" s="236"/>
      <c r="P121" s="240"/>
      <c r="Q121" s="240"/>
      <c r="R121" s="18"/>
      <c r="S121" s="18"/>
      <c r="T121" s="18"/>
      <c r="U121" s="18"/>
      <c r="V121" s="18"/>
      <c r="W121" s="18"/>
      <c r="X121" s="29"/>
    </row>
    <row r="122" spans="1:24" ht="47.25" hidden="1" customHeight="1" x14ac:dyDescent="0.25">
      <c r="A122" s="1"/>
      <c r="B122" s="30"/>
      <c r="C122" s="238"/>
      <c r="D122" s="554"/>
      <c r="E122" s="554"/>
      <c r="F122" s="554"/>
      <c r="G122" s="554"/>
      <c r="H122" s="554"/>
      <c r="I122" s="236"/>
      <c r="J122" s="236"/>
      <c r="K122" s="236"/>
      <c r="L122" s="236"/>
      <c r="M122" s="236"/>
      <c r="N122" s="236"/>
      <c r="O122" s="236"/>
      <c r="P122" s="240"/>
      <c r="Q122" s="240"/>
      <c r="R122" s="18"/>
      <c r="S122" s="18"/>
      <c r="T122" s="18"/>
      <c r="U122" s="18"/>
      <c r="V122" s="18"/>
      <c r="W122" s="18"/>
      <c r="X122" s="29"/>
    </row>
    <row r="123" spans="1:24" ht="47.25" hidden="1" customHeight="1" x14ac:dyDescent="0.25">
      <c r="A123" s="1"/>
      <c r="B123" s="30"/>
      <c r="C123" s="238"/>
      <c r="D123" s="554"/>
      <c r="E123" s="554"/>
      <c r="F123" s="554"/>
      <c r="G123" s="554"/>
      <c r="H123" s="554"/>
      <c r="I123" s="236"/>
      <c r="J123" s="236"/>
      <c r="K123" s="236"/>
      <c r="L123" s="236"/>
      <c r="M123" s="236"/>
      <c r="N123" s="236"/>
      <c r="O123" s="236"/>
      <c r="P123" s="240"/>
      <c r="Q123" s="240"/>
      <c r="R123" s="18"/>
      <c r="S123" s="18"/>
      <c r="T123" s="18"/>
      <c r="U123" s="18"/>
      <c r="V123" s="18"/>
      <c r="W123" s="18"/>
      <c r="X123" s="29"/>
    </row>
    <row r="124" spans="1:24" ht="47.25" hidden="1" customHeight="1" x14ac:dyDescent="0.25">
      <c r="A124" s="1"/>
      <c r="B124" s="30"/>
      <c r="C124" s="238"/>
      <c r="D124" s="554"/>
      <c r="E124" s="554"/>
      <c r="F124" s="554"/>
      <c r="G124" s="554"/>
      <c r="H124" s="554"/>
      <c r="I124" s="236"/>
      <c r="J124" s="236"/>
      <c r="K124" s="236"/>
      <c r="L124" s="236"/>
      <c r="M124" s="236"/>
      <c r="N124" s="236"/>
      <c r="O124" s="236"/>
      <c r="P124" s="240"/>
      <c r="Q124" s="240"/>
      <c r="R124" s="18"/>
      <c r="S124" s="18"/>
      <c r="T124" s="18"/>
      <c r="U124" s="18"/>
      <c r="V124" s="18"/>
      <c r="W124" s="18"/>
      <c r="X124" s="29"/>
    </row>
    <row r="125" spans="1:24" ht="47.25" hidden="1" customHeight="1" x14ac:dyDescent="0.25">
      <c r="B125" s="30"/>
      <c r="C125" s="238"/>
      <c r="D125" s="554"/>
      <c r="E125" s="554"/>
      <c r="F125" s="554"/>
      <c r="G125" s="554"/>
      <c r="H125" s="554"/>
      <c r="I125" s="236"/>
      <c r="J125" s="236"/>
      <c r="K125" s="236"/>
      <c r="L125" s="236"/>
      <c r="M125" s="236"/>
      <c r="N125" s="236"/>
      <c r="O125" s="236"/>
      <c r="P125" s="240"/>
      <c r="Q125" s="240"/>
      <c r="R125" s="18"/>
      <c r="S125" s="18"/>
      <c r="T125" s="18"/>
      <c r="U125" s="18"/>
      <c r="V125" s="18"/>
      <c r="W125" s="18"/>
      <c r="X125" s="29"/>
    </row>
    <row r="126" spans="1:24" ht="47.25" hidden="1" customHeight="1" x14ac:dyDescent="0.25">
      <c r="B126" s="30"/>
      <c r="C126" s="238"/>
      <c r="D126" s="554"/>
      <c r="E126" s="554"/>
      <c r="F126" s="554"/>
      <c r="G126" s="554"/>
      <c r="H126" s="554"/>
      <c r="I126" s="236"/>
      <c r="J126" s="236"/>
      <c r="K126" s="236"/>
      <c r="L126" s="236"/>
      <c r="M126" s="236"/>
      <c r="N126" s="236"/>
      <c r="O126" s="236"/>
      <c r="P126" s="240"/>
      <c r="Q126" s="240"/>
      <c r="R126" s="18"/>
      <c r="S126" s="18"/>
      <c r="T126" s="18"/>
      <c r="U126" s="18"/>
      <c r="V126" s="18"/>
      <c r="W126" s="18"/>
      <c r="X126" s="29"/>
    </row>
    <row r="127" spans="1:24" ht="47.25" hidden="1" customHeight="1" x14ac:dyDescent="0.25">
      <c r="B127" s="30"/>
      <c r="C127" s="238"/>
      <c r="D127" s="554"/>
      <c r="E127" s="554"/>
      <c r="F127" s="554"/>
      <c r="G127" s="554"/>
      <c r="H127" s="554"/>
      <c r="I127" s="236"/>
      <c r="J127" s="236"/>
      <c r="K127" s="236"/>
      <c r="L127" s="236"/>
      <c r="M127" s="236"/>
      <c r="N127" s="236"/>
      <c r="O127" s="236"/>
      <c r="P127" s="240"/>
      <c r="Q127" s="240"/>
      <c r="R127" s="18"/>
      <c r="S127" s="18"/>
      <c r="T127" s="18"/>
      <c r="U127" s="18"/>
      <c r="V127" s="18"/>
      <c r="W127" s="18"/>
      <c r="X127" s="29"/>
    </row>
    <row r="128" spans="1:24" ht="47.25" hidden="1" customHeight="1" x14ac:dyDescent="0.25">
      <c r="B128" s="30"/>
      <c r="C128" s="238"/>
      <c r="D128" s="554"/>
      <c r="E128" s="554"/>
      <c r="F128" s="554"/>
      <c r="G128" s="554"/>
      <c r="H128" s="554"/>
      <c r="I128" s="236"/>
      <c r="J128" s="236"/>
      <c r="K128" s="236"/>
      <c r="L128" s="236"/>
      <c r="M128" s="236"/>
      <c r="N128" s="236"/>
      <c r="O128" s="236"/>
      <c r="P128" s="240"/>
      <c r="Q128" s="240"/>
      <c r="R128" s="18"/>
      <c r="S128" s="18"/>
      <c r="T128" s="18"/>
      <c r="U128" s="18"/>
      <c r="V128" s="18"/>
      <c r="W128" s="18"/>
      <c r="X128" s="29"/>
    </row>
    <row r="129" spans="2:24" ht="47.25" hidden="1" customHeight="1" x14ac:dyDescent="0.25">
      <c r="B129" s="30"/>
      <c r="C129" s="238"/>
      <c r="D129" s="554"/>
      <c r="E129" s="554"/>
      <c r="F129" s="554"/>
      <c r="G129" s="554"/>
      <c r="H129" s="554"/>
      <c r="I129" s="236"/>
      <c r="J129" s="236"/>
      <c r="K129" s="236"/>
      <c r="L129" s="236"/>
      <c r="M129" s="236"/>
      <c r="N129" s="236"/>
      <c r="O129" s="236"/>
      <c r="P129" s="240"/>
      <c r="Q129" s="240"/>
      <c r="R129" s="18"/>
      <c r="S129" s="18"/>
      <c r="T129" s="18"/>
      <c r="U129" s="18"/>
      <c r="V129" s="18"/>
      <c r="W129" s="18"/>
      <c r="X129" s="29"/>
    </row>
    <row r="130" spans="2:24" ht="47.25" hidden="1" customHeight="1" x14ac:dyDescent="0.25">
      <c r="B130" s="30"/>
      <c r="C130" s="238"/>
      <c r="D130" s="554"/>
      <c r="E130" s="554"/>
      <c r="F130" s="554"/>
      <c r="G130" s="554"/>
      <c r="H130" s="554"/>
      <c r="I130" s="236"/>
      <c r="J130" s="236"/>
      <c r="K130" s="236"/>
      <c r="L130" s="236"/>
      <c r="M130" s="236"/>
      <c r="N130" s="236"/>
      <c r="O130" s="236"/>
      <c r="P130" s="240"/>
      <c r="Q130" s="240"/>
      <c r="R130" s="18"/>
      <c r="S130" s="18"/>
      <c r="T130" s="18"/>
      <c r="U130" s="18"/>
      <c r="V130" s="18"/>
      <c r="W130" s="18"/>
      <c r="X130" s="29"/>
    </row>
    <row r="131" spans="2:24" ht="47.25" hidden="1" customHeight="1" x14ac:dyDescent="0.25">
      <c r="B131" s="30"/>
      <c r="C131" s="238"/>
      <c r="D131" s="554"/>
      <c r="E131" s="554"/>
      <c r="F131" s="554"/>
      <c r="G131" s="554"/>
      <c r="H131" s="554"/>
      <c r="I131" s="236"/>
      <c r="J131" s="236"/>
      <c r="K131" s="236"/>
      <c r="L131" s="236"/>
      <c r="M131" s="236"/>
      <c r="N131" s="236"/>
      <c r="O131" s="236"/>
      <c r="P131" s="240"/>
      <c r="Q131" s="240"/>
      <c r="R131" s="18"/>
      <c r="S131" s="18"/>
      <c r="T131" s="18"/>
      <c r="U131" s="18"/>
      <c r="V131" s="18"/>
      <c r="W131" s="18"/>
      <c r="X131" s="29"/>
    </row>
    <row r="132" spans="2:24" ht="47.25" hidden="1" customHeight="1" x14ac:dyDescent="0.25">
      <c r="B132" s="30"/>
      <c r="C132" s="238"/>
      <c r="D132" s="554"/>
      <c r="E132" s="554"/>
      <c r="F132" s="554"/>
      <c r="G132" s="554"/>
      <c r="H132" s="554"/>
      <c r="I132" s="236"/>
      <c r="J132" s="236"/>
      <c r="K132" s="236"/>
      <c r="L132" s="236"/>
      <c r="M132" s="236"/>
      <c r="N132" s="236"/>
      <c r="O132" s="236"/>
      <c r="P132" s="240"/>
      <c r="Q132" s="240"/>
      <c r="R132" s="18"/>
      <c r="S132" s="18"/>
      <c r="T132" s="18"/>
      <c r="U132" s="18"/>
      <c r="V132" s="18"/>
      <c r="W132" s="18"/>
      <c r="X132" s="29"/>
    </row>
    <row r="133" spans="2:24" ht="47.25" hidden="1" customHeight="1" x14ac:dyDescent="0.25">
      <c r="B133" s="30"/>
      <c r="C133" s="238"/>
      <c r="D133" s="554"/>
      <c r="E133" s="554"/>
      <c r="F133" s="554"/>
      <c r="G133" s="554"/>
      <c r="H133" s="554"/>
      <c r="I133" s="236"/>
      <c r="J133" s="236"/>
      <c r="K133" s="236"/>
      <c r="L133" s="236"/>
      <c r="M133" s="236"/>
      <c r="N133" s="236"/>
      <c r="O133" s="236"/>
      <c r="P133" s="240"/>
      <c r="Q133" s="240"/>
      <c r="R133" s="18"/>
      <c r="S133" s="18"/>
      <c r="T133" s="18"/>
      <c r="U133" s="18"/>
      <c r="V133" s="18"/>
      <c r="W133" s="18"/>
      <c r="X133" s="29"/>
    </row>
    <row r="134" spans="2:24" ht="47.25" hidden="1" customHeight="1" thickBot="1" x14ac:dyDescent="0.3">
      <c r="B134" s="30"/>
      <c r="C134" s="239"/>
      <c r="D134" s="552"/>
      <c r="E134" s="552"/>
      <c r="F134" s="552"/>
      <c r="G134" s="552"/>
      <c r="H134" s="552"/>
      <c r="I134" s="235"/>
      <c r="J134" s="235"/>
      <c r="K134" s="235"/>
      <c r="L134" s="235"/>
      <c r="M134" s="235"/>
      <c r="N134" s="235"/>
      <c r="O134" s="235"/>
      <c r="P134" s="241"/>
      <c r="Q134" s="241"/>
      <c r="R134" s="18"/>
      <c r="S134" s="18"/>
      <c r="T134" s="18"/>
      <c r="U134" s="18"/>
      <c r="V134" s="18"/>
      <c r="W134" s="18"/>
      <c r="X134" s="29"/>
    </row>
    <row r="135" spans="2:24" ht="18.75" x14ac:dyDescent="0.25">
      <c r="B135" s="41"/>
      <c r="C135" s="40"/>
      <c r="D135" s="40"/>
      <c r="E135" s="40"/>
      <c r="F135" s="40"/>
      <c r="G135" s="40"/>
      <c r="H135" s="40"/>
      <c r="I135" s="40"/>
      <c r="J135" s="40"/>
      <c r="K135" s="40"/>
      <c r="L135" s="40"/>
      <c r="M135" s="40"/>
      <c r="N135" s="40"/>
      <c r="O135" s="40"/>
      <c r="P135" s="40"/>
      <c r="Q135" s="40"/>
      <c r="R135" s="40"/>
      <c r="S135" s="40"/>
      <c r="T135" s="40"/>
      <c r="U135" s="40"/>
      <c r="V135" s="40"/>
      <c r="W135" s="40"/>
      <c r="X135" s="78"/>
    </row>
    <row r="137" spans="2:24" ht="15.75" thickBot="1" x14ac:dyDescent="0.3"/>
    <row r="138" spans="2:24" ht="15.75" thickBot="1" x14ac:dyDescent="0.3">
      <c r="B138" s="108"/>
      <c r="C138" s="599" t="s">
        <v>295</v>
      </c>
      <c r="D138" s="599"/>
      <c r="E138" s="599"/>
      <c r="F138" s="599"/>
      <c r="G138" s="599"/>
      <c r="H138" s="109"/>
      <c r="I138" s="109"/>
      <c r="J138" s="599"/>
      <c r="K138" s="599"/>
      <c r="L138" s="599"/>
      <c r="M138" s="599"/>
      <c r="N138" s="599"/>
      <c r="O138" s="109"/>
      <c r="P138" s="109"/>
      <c r="Q138" s="599"/>
      <c r="R138" s="599"/>
      <c r="S138" s="599"/>
      <c r="T138" s="599"/>
      <c r="U138" s="109"/>
      <c r="V138" s="109"/>
      <c r="W138" s="118"/>
      <c r="X138" s="119"/>
    </row>
    <row r="139" spans="2:24" x14ac:dyDescent="0.25">
      <c r="B139" s="110"/>
      <c r="C139" s="111"/>
      <c r="D139" s="112"/>
      <c r="E139" s="112"/>
      <c r="F139" s="112"/>
      <c r="G139" s="112"/>
      <c r="H139" s="112"/>
      <c r="I139" s="112"/>
      <c r="J139" s="112"/>
      <c r="K139" s="112"/>
      <c r="L139" s="112"/>
      <c r="M139" s="112"/>
      <c r="N139" s="112"/>
      <c r="O139" s="112"/>
      <c r="P139" s="112"/>
      <c r="Q139" s="112"/>
      <c r="R139" s="112"/>
      <c r="S139" s="112"/>
      <c r="T139" s="112"/>
      <c r="U139" s="112"/>
      <c r="V139" s="112"/>
      <c r="W139" s="112"/>
      <c r="X139" s="113"/>
    </row>
    <row r="140" spans="2:24" x14ac:dyDescent="0.25">
      <c r="B140" s="110">
        <v>5</v>
      </c>
      <c r="C140" s="111" t="s">
        <v>302</v>
      </c>
      <c r="D140" s="111"/>
      <c r="E140" s="111"/>
      <c r="F140" s="112"/>
      <c r="G140" s="112"/>
      <c r="H140" s="112"/>
      <c r="I140" s="112"/>
      <c r="J140" s="112"/>
      <c r="K140" s="112"/>
      <c r="L140" s="112"/>
      <c r="M140" s="112"/>
      <c r="N140" s="112"/>
      <c r="O140" s="112"/>
      <c r="P140" s="112"/>
      <c r="Q140" s="112"/>
      <c r="R140" s="112"/>
      <c r="S140" s="112"/>
      <c r="T140" s="112"/>
      <c r="U140" s="112"/>
      <c r="V140" s="112"/>
      <c r="W140" s="112"/>
      <c r="X140" s="113"/>
    </row>
    <row r="141" spans="2:24" ht="23.25" customHeight="1" thickBot="1" x14ac:dyDescent="0.3">
      <c r="B141" s="114"/>
      <c r="C141" s="111" t="s">
        <v>312</v>
      </c>
      <c r="D141" s="112"/>
      <c r="E141" s="112"/>
      <c r="F141" s="112"/>
      <c r="G141" s="112"/>
      <c r="H141" s="112"/>
      <c r="I141" s="112"/>
      <c r="J141" s="112"/>
      <c r="K141" s="112"/>
      <c r="L141" s="112"/>
      <c r="M141" s="112"/>
      <c r="N141" s="112"/>
      <c r="O141" s="112"/>
      <c r="P141" s="112"/>
      <c r="Q141" s="112"/>
      <c r="R141" s="112"/>
      <c r="S141" s="112"/>
      <c r="T141" s="112"/>
      <c r="U141" s="112"/>
      <c r="V141" s="112"/>
      <c r="W141" s="112"/>
      <c r="X141" s="113"/>
    </row>
    <row r="142" spans="2:24" ht="51.75" customHeight="1" x14ac:dyDescent="0.25">
      <c r="B142" s="114"/>
      <c r="C142" s="206" t="s">
        <v>87</v>
      </c>
      <c r="D142" s="598" t="s">
        <v>296</v>
      </c>
      <c r="E142" s="598"/>
      <c r="F142" s="598"/>
      <c r="G142" s="598"/>
      <c r="H142" s="598"/>
      <c r="I142" s="598" t="s">
        <v>949</v>
      </c>
      <c r="J142" s="598"/>
      <c r="K142" s="598" t="s">
        <v>948</v>
      </c>
      <c r="L142" s="598"/>
      <c r="M142" s="598" t="s">
        <v>8</v>
      </c>
      <c r="N142" s="632"/>
      <c r="O142" s="112"/>
      <c r="P142" s="112"/>
      <c r="Q142" s="112"/>
      <c r="R142" s="112"/>
      <c r="S142" s="112"/>
      <c r="T142" s="112"/>
      <c r="U142" s="112"/>
      <c r="V142" s="112"/>
      <c r="W142" s="112"/>
      <c r="X142" s="113"/>
    </row>
    <row r="143" spans="2:24" ht="96.75" customHeight="1" x14ac:dyDescent="0.25">
      <c r="B143" s="114"/>
      <c r="C143" s="277" t="s">
        <v>299</v>
      </c>
      <c r="D143" s="613" t="s">
        <v>1113</v>
      </c>
      <c r="E143" s="614"/>
      <c r="F143" s="614"/>
      <c r="G143" s="614"/>
      <c r="H143" s="615"/>
      <c r="I143" s="624" t="s">
        <v>71</v>
      </c>
      <c r="J143" s="625"/>
      <c r="K143" s="628"/>
      <c r="L143" s="628"/>
      <c r="M143" s="633" t="s">
        <v>1114</v>
      </c>
      <c r="N143" s="634"/>
      <c r="O143" s="112"/>
      <c r="P143" s="112"/>
      <c r="Q143" s="112"/>
      <c r="R143" s="112"/>
      <c r="S143" s="112"/>
      <c r="T143" s="112"/>
      <c r="U143" s="112"/>
      <c r="V143" s="112"/>
      <c r="W143" s="112"/>
      <c r="X143" s="113"/>
    </row>
    <row r="144" spans="2:24" ht="184.5" customHeight="1" x14ac:dyDescent="0.25">
      <c r="B144" s="114"/>
      <c r="C144" s="277" t="s">
        <v>4</v>
      </c>
      <c r="D144" s="616" t="s">
        <v>1117</v>
      </c>
      <c r="E144" s="617"/>
      <c r="F144" s="617"/>
      <c r="G144" s="617"/>
      <c r="H144" s="618"/>
      <c r="I144" s="626" t="s">
        <v>1115</v>
      </c>
      <c r="J144" s="626"/>
      <c r="K144" s="629" t="s">
        <v>1116</v>
      </c>
      <c r="L144" s="630"/>
      <c r="M144" s="635"/>
      <c r="N144" s="636"/>
      <c r="O144" s="112"/>
      <c r="P144" s="112"/>
      <c r="Q144" s="112"/>
      <c r="R144" s="112"/>
      <c r="S144" s="112"/>
      <c r="T144" s="112"/>
      <c r="U144" s="112"/>
      <c r="V144" s="112"/>
      <c r="W144" s="112"/>
      <c r="X144" s="113"/>
    </row>
    <row r="145" spans="2:24" ht="132" customHeight="1" x14ac:dyDescent="0.25">
      <c r="B145" s="114"/>
      <c r="C145" s="294" t="s">
        <v>4</v>
      </c>
      <c r="D145" s="616" t="s">
        <v>1048</v>
      </c>
      <c r="E145" s="617"/>
      <c r="F145" s="617"/>
      <c r="G145" s="617"/>
      <c r="H145" s="618"/>
      <c r="I145" s="626" t="s">
        <v>71</v>
      </c>
      <c r="J145" s="626"/>
      <c r="K145" s="629" t="s">
        <v>1046</v>
      </c>
      <c r="L145" s="630"/>
      <c r="M145" s="627"/>
      <c r="N145" s="637"/>
      <c r="O145" s="112"/>
      <c r="P145" s="112"/>
      <c r="Q145" s="112"/>
      <c r="R145" s="112"/>
      <c r="S145" s="112"/>
      <c r="T145" s="112"/>
      <c r="U145" s="112"/>
      <c r="V145" s="112"/>
      <c r="W145" s="112"/>
      <c r="X145" s="113"/>
    </row>
    <row r="146" spans="2:24" ht="174" customHeight="1" x14ac:dyDescent="0.25">
      <c r="B146" s="114"/>
      <c r="C146" s="294" t="s">
        <v>4</v>
      </c>
      <c r="D146" s="616" t="s">
        <v>1118</v>
      </c>
      <c r="E146" s="617"/>
      <c r="F146" s="617"/>
      <c r="G146" s="617"/>
      <c r="H146" s="618"/>
      <c r="I146" s="626" t="s">
        <v>71</v>
      </c>
      <c r="J146" s="626"/>
      <c r="K146" s="629" t="s">
        <v>1119</v>
      </c>
      <c r="L146" s="630"/>
      <c r="M146" s="627"/>
      <c r="N146" s="637"/>
      <c r="O146" s="112"/>
      <c r="P146" s="112"/>
      <c r="Q146" s="112"/>
      <c r="R146" s="112"/>
      <c r="S146" s="112"/>
      <c r="T146" s="112"/>
      <c r="U146" s="112"/>
      <c r="V146" s="112"/>
      <c r="W146" s="112"/>
      <c r="X146" s="113"/>
    </row>
    <row r="147" spans="2:24" ht="62.25" customHeight="1" x14ac:dyDescent="0.25">
      <c r="B147" s="114"/>
      <c r="C147" s="294" t="s">
        <v>4</v>
      </c>
      <c r="D147" s="616" t="s">
        <v>1047</v>
      </c>
      <c r="E147" s="619"/>
      <c r="F147" s="619"/>
      <c r="G147" s="619"/>
      <c r="H147" s="620"/>
      <c r="I147" s="626" t="s">
        <v>71</v>
      </c>
      <c r="J147" s="626"/>
      <c r="K147" s="629" t="s">
        <v>1033</v>
      </c>
      <c r="L147" s="630"/>
      <c r="M147" s="627"/>
      <c r="N147" s="637"/>
      <c r="O147" s="112"/>
      <c r="P147" s="112"/>
      <c r="Q147" s="112"/>
      <c r="R147" s="112"/>
      <c r="S147" s="112"/>
      <c r="T147" s="112"/>
      <c r="U147" s="112"/>
      <c r="V147" s="112"/>
      <c r="W147" s="112"/>
      <c r="X147" s="113"/>
    </row>
    <row r="148" spans="2:24" ht="159.75" customHeight="1" x14ac:dyDescent="0.25">
      <c r="B148" s="114"/>
      <c r="C148" s="294" t="s">
        <v>4</v>
      </c>
      <c r="D148" s="616" t="s">
        <v>1034</v>
      </c>
      <c r="E148" s="617"/>
      <c r="F148" s="617"/>
      <c r="G148" s="617"/>
      <c r="H148" s="618"/>
      <c r="I148" s="623" t="s">
        <v>71</v>
      </c>
      <c r="J148" s="623"/>
      <c r="K148" s="629" t="s">
        <v>1035</v>
      </c>
      <c r="L148" s="630"/>
      <c r="M148" s="627"/>
      <c r="N148" s="637"/>
      <c r="O148" s="112"/>
      <c r="P148" s="112"/>
      <c r="Q148" s="112"/>
      <c r="R148" s="112"/>
      <c r="S148" s="112"/>
      <c r="T148" s="112"/>
      <c r="U148" s="112"/>
      <c r="V148" s="112"/>
      <c r="W148" s="112"/>
      <c r="X148" s="113"/>
    </row>
    <row r="149" spans="2:24" ht="47.25" customHeight="1" x14ac:dyDescent="0.25">
      <c r="B149" s="114"/>
      <c r="C149" s="242"/>
      <c r="D149" s="621"/>
      <c r="E149" s="621"/>
      <c r="F149" s="621"/>
      <c r="G149" s="621"/>
      <c r="H149" s="621"/>
      <c r="I149" s="623"/>
      <c r="J149" s="623"/>
      <c r="K149" s="627"/>
      <c r="L149" s="627"/>
      <c r="M149" s="627"/>
      <c r="N149" s="637"/>
      <c r="O149" s="112"/>
      <c r="P149" s="112"/>
      <c r="Q149" s="112"/>
      <c r="R149" s="112"/>
      <c r="S149" s="112"/>
      <c r="T149" s="112"/>
      <c r="U149" s="112"/>
      <c r="V149" s="112"/>
      <c r="W149" s="112"/>
      <c r="X149" s="113"/>
    </row>
    <row r="150" spans="2:24" ht="47.25" hidden="1" customHeight="1" x14ac:dyDescent="0.25">
      <c r="B150" s="114"/>
      <c r="C150" s="242"/>
      <c r="D150" s="621"/>
      <c r="E150" s="621"/>
      <c r="F150" s="621"/>
      <c r="G150" s="621"/>
      <c r="H150" s="621"/>
      <c r="I150" s="623"/>
      <c r="J150" s="623"/>
      <c r="K150" s="627"/>
      <c r="L150" s="627"/>
      <c r="M150" s="627"/>
      <c r="N150" s="637"/>
      <c r="O150" s="112"/>
      <c r="P150" s="112"/>
      <c r="Q150" s="112"/>
      <c r="R150" s="112"/>
      <c r="S150" s="112"/>
      <c r="T150" s="112"/>
      <c r="U150" s="112"/>
      <c r="V150" s="112"/>
      <c r="W150" s="112"/>
      <c r="X150" s="113"/>
    </row>
    <row r="151" spans="2:24" ht="47.25" hidden="1" customHeight="1" x14ac:dyDescent="0.25">
      <c r="B151" s="114"/>
      <c r="C151" s="242"/>
      <c r="D151" s="621"/>
      <c r="E151" s="621"/>
      <c r="F151" s="621"/>
      <c r="G151" s="621"/>
      <c r="H151" s="621"/>
      <c r="I151" s="623"/>
      <c r="J151" s="623"/>
      <c r="K151" s="627"/>
      <c r="L151" s="627"/>
      <c r="M151" s="627"/>
      <c r="N151" s="637"/>
      <c r="O151" s="112"/>
      <c r="P151" s="112"/>
      <c r="Q151" s="112"/>
      <c r="R151" s="112"/>
      <c r="S151" s="112"/>
      <c r="T151" s="112"/>
      <c r="U151" s="112"/>
      <c r="V151" s="112"/>
      <c r="W151" s="112"/>
      <c r="X151" s="113"/>
    </row>
    <row r="152" spans="2:24" ht="47.25" hidden="1" customHeight="1" x14ac:dyDescent="0.25">
      <c r="B152" s="114"/>
      <c r="C152" s="242"/>
      <c r="D152" s="621"/>
      <c r="E152" s="621"/>
      <c r="F152" s="621"/>
      <c r="G152" s="621"/>
      <c r="H152" s="621"/>
      <c r="I152" s="623"/>
      <c r="J152" s="623"/>
      <c r="K152" s="627"/>
      <c r="L152" s="627"/>
      <c r="M152" s="627"/>
      <c r="N152" s="637"/>
      <c r="O152" s="112"/>
      <c r="P152" s="112"/>
      <c r="Q152" s="112"/>
      <c r="R152" s="112"/>
      <c r="S152" s="112"/>
      <c r="T152" s="112"/>
      <c r="U152" s="112"/>
      <c r="V152" s="112"/>
      <c r="W152" s="112"/>
      <c r="X152" s="113"/>
    </row>
    <row r="153" spans="2:24" ht="47.25" hidden="1" customHeight="1" x14ac:dyDescent="0.25">
      <c r="B153" s="114"/>
      <c r="C153" s="242"/>
      <c r="D153" s="621"/>
      <c r="E153" s="621"/>
      <c r="F153" s="621"/>
      <c r="G153" s="621"/>
      <c r="H153" s="621"/>
      <c r="I153" s="623"/>
      <c r="J153" s="623"/>
      <c r="K153" s="627"/>
      <c r="L153" s="627"/>
      <c r="M153" s="627"/>
      <c r="N153" s="637"/>
      <c r="O153" s="112"/>
      <c r="P153" s="112"/>
      <c r="Q153" s="112"/>
      <c r="R153" s="112"/>
      <c r="S153" s="112"/>
      <c r="T153" s="112"/>
      <c r="U153" s="112"/>
      <c r="V153" s="112"/>
      <c r="W153" s="112"/>
      <c r="X153" s="113"/>
    </row>
    <row r="154" spans="2:24" ht="47.25" hidden="1" customHeight="1" x14ac:dyDescent="0.25">
      <c r="B154" s="114"/>
      <c r="C154" s="242"/>
      <c r="D154" s="621"/>
      <c r="E154" s="621"/>
      <c r="F154" s="621"/>
      <c r="G154" s="621"/>
      <c r="H154" s="621"/>
      <c r="I154" s="623"/>
      <c r="J154" s="623"/>
      <c r="K154" s="627"/>
      <c r="L154" s="627"/>
      <c r="M154" s="627"/>
      <c r="N154" s="637"/>
      <c r="O154" s="112"/>
      <c r="P154" s="112"/>
      <c r="Q154" s="112"/>
      <c r="R154" s="112"/>
      <c r="S154" s="112"/>
      <c r="T154" s="112"/>
      <c r="U154" s="112"/>
      <c r="V154" s="112"/>
      <c r="W154" s="112"/>
      <c r="X154" s="113"/>
    </row>
    <row r="155" spans="2:24" ht="47.25" hidden="1" customHeight="1" x14ac:dyDescent="0.25">
      <c r="B155" s="114"/>
      <c r="C155" s="242"/>
      <c r="D155" s="621"/>
      <c r="E155" s="621"/>
      <c r="F155" s="621"/>
      <c r="G155" s="621"/>
      <c r="H155" s="621"/>
      <c r="I155" s="623"/>
      <c r="J155" s="623"/>
      <c r="K155" s="627"/>
      <c r="L155" s="627"/>
      <c r="M155" s="627"/>
      <c r="N155" s="637"/>
      <c r="O155" s="112"/>
      <c r="P155" s="112"/>
      <c r="Q155" s="112"/>
      <c r="R155" s="112"/>
      <c r="S155" s="112"/>
      <c r="T155" s="112"/>
      <c r="U155" s="112"/>
      <c r="V155" s="112"/>
      <c r="W155" s="112"/>
      <c r="X155" s="113"/>
    </row>
    <row r="156" spans="2:24" ht="47.25" hidden="1" customHeight="1" x14ac:dyDescent="0.25">
      <c r="B156" s="114"/>
      <c r="C156" s="242"/>
      <c r="D156" s="621"/>
      <c r="E156" s="621"/>
      <c r="F156" s="621"/>
      <c r="G156" s="621"/>
      <c r="H156" s="621"/>
      <c r="I156" s="623"/>
      <c r="J156" s="623"/>
      <c r="K156" s="627"/>
      <c r="L156" s="627"/>
      <c r="M156" s="627"/>
      <c r="N156" s="637"/>
      <c r="O156" s="112"/>
      <c r="P156" s="112"/>
      <c r="Q156" s="112"/>
      <c r="R156" s="112"/>
      <c r="S156" s="112"/>
      <c r="T156" s="112"/>
      <c r="U156" s="112"/>
      <c r="V156" s="112"/>
      <c r="W156" s="112"/>
      <c r="X156" s="113"/>
    </row>
    <row r="157" spans="2:24" ht="47.25" hidden="1" customHeight="1" x14ac:dyDescent="0.25">
      <c r="B157" s="114"/>
      <c r="C157" s="242"/>
      <c r="D157" s="621"/>
      <c r="E157" s="621"/>
      <c r="F157" s="621"/>
      <c r="G157" s="621"/>
      <c r="H157" s="621"/>
      <c r="I157" s="623"/>
      <c r="J157" s="623"/>
      <c r="K157" s="627"/>
      <c r="L157" s="627"/>
      <c r="M157" s="627"/>
      <c r="N157" s="637"/>
      <c r="O157" s="112"/>
      <c r="P157" s="112"/>
      <c r="Q157" s="112"/>
      <c r="R157" s="112"/>
      <c r="S157" s="112"/>
      <c r="T157" s="112"/>
      <c r="U157" s="112"/>
      <c r="V157" s="112"/>
      <c r="W157" s="112"/>
      <c r="X157" s="113"/>
    </row>
    <row r="158" spans="2:24" ht="47.25" hidden="1" customHeight="1" x14ac:dyDescent="0.25">
      <c r="B158" s="114"/>
      <c r="C158" s="242"/>
      <c r="D158" s="621"/>
      <c r="E158" s="621"/>
      <c r="F158" s="621"/>
      <c r="G158" s="621"/>
      <c r="H158" s="621"/>
      <c r="I158" s="623"/>
      <c r="J158" s="623"/>
      <c r="K158" s="627"/>
      <c r="L158" s="627"/>
      <c r="M158" s="627"/>
      <c r="N158" s="637"/>
      <c r="O158" s="112"/>
      <c r="P158" s="112"/>
      <c r="Q158" s="112"/>
      <c r="R158" s="112"/>
      <c r="S158" s="112"/>
      <c r="T158" s="112"/>
      <c r="U158" s="112"/>
      <c r="V158" s="112"/>
      <c r="W158" s="112"/>
      <c r="X158" s="113"/>
    </row>
    <row r="159" spans="2:24" ht="47.25" hidden="1" customHeight="1" x14ac:dyDescent="0.25">
      <c r="B159" s="114"/>
      <c r="C159" s="242"/>
      <c r="D159" s="621"/>
      <c r="E159" s="621"/>
      <c r="F159" s="621"/>
      <c r="G159" s="621"/>
      <c r="H159" s="621"/>
      <c r="I159" s="623"/>
      <c r="J159" s="623"/>
      <c r="K159" s="627"/>
      <c r="L159" s="627"/>
      <c r="M159" s="627"/>
      <c r="N159" s="637"/>
      <c r="O159" s="112"/>
      <c r="P159" s="112"/>
      <c r="Q159" s="112"/>
      <c r="R159" s="112"/>
      <c r="S159" s="112"/>
      <c r="T159" s="112"/>
      <c r="U159" s="112"/>
      <c r="V159" s="112"/>
      <c r="W159" s="112"/>
      <c r="X159" s="113"/>
    </row>
    <row r="160" spans="2:24" ht="47.25" hidden="1" customHeight="1" thickBot="1" x14ac:dyDescent="0.3">
      <c r="B160" s="114"/>
      <c r="C160" s="243"/>
      <c r="D160" s="622"/>
      <c r="E160" s="622"/>
      <c r="F160" s="622"/>
      <c r="G160" s="622"/>
      <c r="H160" s="622"/>
      <c r="I160" s="603"/>
      <c r="J160" s="603"/>
      <c r="K160" s="631"/>
      <c r="L160" s="631"/>
      <c r="M160" s="631"/>
      <c r="N160" s="638"/>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4"/>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x14ac:dyDescent="0.25">
      <c r="B163" s="110">
        <v>6</v>
      </c>
      <c r="C163" s="111" t="s">
        <v>297</v>
      </c>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ht="15.75" thickBot="1" x14ac:dyDescent="0.3">
      <c r="B164" s="114"/>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3"/>
    </row>
    <row r="165" spans="2:24" x14ac:dyDescent="0.25">
      <c r="B165" s="114"/>
      <c r="C165" s="604"/>
      <c r="D165" s="605"/>
      <c r="E165" s="605"/>
      <c r="F165" s="605"/>
      <c r="G165" s="605"/>
      <c r="H165" s="605"/>
      <c r="I165" s="606"/>
      <c r="J165" s="112"/>
      <c r="K165" s="112"/>
      <c r="L165" s="112"/>
      <c r="M165" s="112"/>
      <c r="N165" s="112"/>
      <c r="O165" s="112"/>
      <c r="P165" s="112"/>
      <c r="Q165" s="112"/>
      <c r="R165" s="112"/>
      <c r="S165" s="112"/>
      <c r="T165" s="112"/>
      <c r="U165" s="112"/>
      <c r="V165" s="112"/>
      <c r="W165" s="112"/>
      <c r="X165" s="113"/>
    </row>
    <row r="166" spans="2:24" x14ac:dyDescent="0.25">
      <c r="B166" s="114"/>
      <c r="C166" s="607"/>
      <c r="D166" s="608"/>
      <c r="E166" s="608"/>
      <c r="F166" s="608"/>
      <c r="G166" s="608"/>
      <c r="H166" s="608"/>
      <c r="I166" s="609"/>
      <c r="J166" s="112"/>
      <c r="K166" s="112"/>
      <c r="L166" s="112"/>
      <c r="M166" s="112"/>
      <c r="N166" s="112"/>
      <c r="O166" s="112"/>
      <c r="P166" s="112"/>
      <c r="Q166" s="112"/>
      <c r="R166" s="112"/>
      <c r="S166" s="112"/>
      <c r="T166" s="112"/>
      <c r="U166" s="112"/>
      <c r="V166" s="112"/>
      <c r="W166" s="112"/>
      <c r="X166" s="113"/>
    </row>
    <row r="167" spans="2:24" x14ac:dyDescent="0.25">
      <c r="B167" s="114"/>
      <c r="C167" s="607"/>
      <c r="D167" s="608"/>
      <c r="E167" s="608"/>
      <c r="F167" s="608"/>
      <c r="G167" s="608"/>
      <c r="H167" s="608"/>
      <c r="I167" s="609"/>
      <c r="J167" s="112"/>
      <c r="K167" s="112"/>
      <c r="L167" s="112"/>
      <c r="M167" s="112"/>
      <c r="N167" s="112"/>
      <c r="O167" s="112"/>
      <c r="P167" s="112"/>
      <c r="Q167" s="112"/>
      <c r="R167" s="112"/>
      <c r="S167" s="112"/>
      <c r="T167" s="112"/>
      <c r="U167" s="112"/>
      <c r="V167" s="112"/>
      <c r="W167" s="112"/>
      <c r="X167" s="113"/>
    </row>
    <row r="168" spans="2:24" x14ac:dyDescent="0.25">
      <c r="B168" s="114"/>
      <c r="C168" s="607"/>
      <c r="D168" s="608"/>
      <c r="E168" s="608"/>
      <c r="F168" s="608"/>
      <c r="G168" s="608"/>
      <c r="H168" s="608"/>
      <c r="I168" s="609"/>
      <c r="J168" s="112"/>
      <c r="K168" s="112"/>
      <c r="L168" s="112"/>
      <c r="M168" s="112"/>
      <c r="N168" s="112"/>
      <c r="O168" s="112"/>
      <c r="P168" s="112"/>
      <c r="Q168" s="112"/>
      <c r="R168" s="112"/>
      <c r="S168" s="112"/>
      <c r="T168" s="112"/>
      <c r="U168" s="112"/>
      <c r="V168" s="112"/>
      <c r="W168" s="112"/>
      <c r="X168" s="113"/>
    </row>
    <row r="169" spans="2:24" x14ac:dyDescent="0.25">
      <c r="B169" s="114"/>
      <c r="C169" s="607"/>
      <c r="D169" s="608"/>
      <c r="E169" s="608"/>
      <c r="F169" s="608"/>
      <c r="G169" s="608"/>
      <c r="H169" s="608"/>
      <c r="I169" s="609"/>
      <c r="J169" s="112"/>
      <c r="K169" s="112"/>
      <c r="L169" s="112"/>
      <c r="M169" s="112"/>
      <c r="N169" s="112"/>
      <c r="O169" s="112"/>
      <c r="P169" s="112"/>
      <c r="Q169" s="112"/>
      <c r="R169" s="112"/>
      <c r="S169" s="112"/>
      <c r="T169" s="112"/>
      <c r="U169" s="112"/>
      <c r="V169" s="112"/>
      <c r="W169" s="112"/>
      <c r="X169" s="113"/>
    </row>
    <row r="170" spans="2:24" ht="15.75" thickBot="1" x14ac:dyDescent="0.3">
      <c r="B170" s="114"/>
      <c r="C170" s="610"/>
      <c r="D170" s="611"/>
      <c r="E170" s="611"/>
      <c r="F170" s="611"/>
      <c r="G170" s="611"/>
      <c r="H170" s="611"/>
      <c r="I170" s="612"/>
      <c r="J170" s="112"/>
      <c r="K170" s="112"/>
      <c r="L170" s="112"/>
      <c r="M170" s="112"/>
      <c r="N170" s="112"/>
      <c r="O170" s="112"/>
      <c r="P170" s="112"/>
      <c r="Q170" s="112"/>
      <c r="R170" s="112"/>
      <c r="S170" s="112"/>
      <c r="T170" s="112"/>
      <c r="U170" s="112"/>
      <c r="V170" s="112"/>
      <c r="W170" s="112"/>
      <c r="X170" s="113"/>
    </row>
    <row r="171" spans="2:24" x14ac:dyDescent="0.25">
      <c r="B171" s="115"/>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7"/>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row r="187" spans="22:22" x14ac:dyDescent="0.25">
      <c r="V187"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71">
    <mergeCell ref="K160:L160"/>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M160:N160"/>
    <mergeCell ref="K151:L151"/>
    <mergeCell ref="K152:L152"/>
    <mergeCell ref="K153:L153"/>
    <mergeCell ref="K154:L154"/>
    <mergeCell ref="K155:L155"/>
    <mergeCell ref="K156:L156"/>
    <mergeCell ref="K157:L157"/>
    <mergeCell ref="K158:L158"/>
    <mergeCell ref="K159:L159"/>
    <mergeCell ref="K142:L142"/>
    <mergeCell ref="K143:L143"/>
    <mergeCell ref="K144:L144"/>
    <mergeCell ref="K145:L145"/>
    <mergeCell ref="K146:L146"/>
    <mergeCell ref="K147:L147"/>
    <mergeCell ref="K148:L148"/>
    <mergeCell ref="K149:L149"/>
    <mergeCell ref="K150:L150"/>
    <mergeCell ref="I143:J143"/>
    <mergeCell ref="I142:J142"/>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I160:J160"/>
    <mergeCell ref="E47:G47"/>
    <mergeCell ref="E48:G48"/>
    <mergeCell ref="E49:G49"/>
    <mergeCell ref="C165:I170"/>
    <mergeCell ref="D143:H143"/>
    <mergeCell ref="D144:H144"/>
    <mergeCell ref="D145:H145"/>
    <mergeCell ref="D146:H146"/>
    <mergeCell ref="D147:H147"/>
    <mergeCell ref="D157:H157"/>
    <mergeCell ref="D158:H158"/>
    <mergeCell ref="D159:H159"/>
    <mergeCell ref="D160:H160"/>
    <mergeCell ref="D148:H148"/>
    <mergeCell ref="D149:H149"/>
    <mergeCell ref="D150:H150"/>
    <mergeCell ref="D151:H151"/>
    <mergeCell ref="D152:H152"/>
    <mergeCell ref="D153:H153"/>
    <mergeCell ref="D154:H154"/>
    <mergeCell ref="D155:H155"/>
    <mergeCell ref="D156:H156"/>
    <mergeCell ref="E85:F85"/>
    <mergeCell ref="O43:P43"/>
    <mergeCell ref="O44:P44"/>
    <mergeCell ref="O45:P45"/>
    <mergeCell ref="O46:P46"/>
    <mergeCell ref="O47:P47"/>
    <mergeCell ref="C138:G138"/>
    <mergeCell ref="J138:N138"/>
    <mergeCell ref="Q138:T138"/>
    <mergeCell ref="L66:M66"/>
    <mergeCell ref="L67:M67"/>
    <mergeCell ref="L68:M68"/>
    <mergeCell ref="L69:M69"/>
    <mergeCell ref="L70:M70"/>
    <mergeCell ref="L71:M71"/>
    <mergeCell ref="L72:M72"/>
    <mergeCell ref="L73:M73"/>
    <mergeCell ref="L74:M74"/>
    <mergeCell ref="N88:O88"/>
    <mergeCell ref="N66:O66"/>
    <mergeCell ref="N67:O67"/>
    <mergeCell ref="N68:O68"/>
    <mergeCell ref="N69:O69"/>
    <mergeCell ref="N70:O70"/>
    <mergeCell ref="N82:O82"/>
    <mergeCell ref="D142:H142"/>
    <mergeCell ref="E66:F66"/>
    <mergeCell ref="E67:F67"/>
    <mergeCell ref="E69:F69"/>
    <mergeCell ref="E77:F77"/>
    <mergeCell ref="E99:F99"/>
    <mergeCell ref="E100:F100"/>
    <mergeCell ref="E101:F101"/>
    <mergeCell ref="E87:F87"/>
    <mergeCell ref="E88:F88"/>
    <mergeCell ref="E89:F89"/>
    <mergeCell ref="E90:F90"/>
    <mergeCell ref="E81:F81"/>
    <mergeCell ref="E82:F82"/>
    <mergeCell ref="E83:F83"/>
    <mergeCell ref="D123:H123"/>
    <mergeCell ref="D134:H134"/>
    <mergeCell ref="D124:H124"/>
    <mergeCell ref="D125:H125"/>
    <mergeCell ref="D126:H126"/>
    <mergeCell ref="D127:H127"/>
    <mergeCell ref="D128:H128"/>
    <mergeCell ref="D129:H129"/>
    <mergeCell ref="D122:H122"/>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4:F84"/>
    <mergeCell ref="E70:F70"/>
    <mergeCell ref="E71:F71"/>
    <mergeCell ref="E72:F72"/>
    <mergeCell ref="E73:F73"/>
    <mergeCell ref="E74:F74"/>
    <mergeCell ref="E75:F75"/>
    <mergeCell ref="E78:F78"/>
    <mergeCell ref="E79:F79"/>
    <mergeCell ref="E80:F80"/>
    <mergeCell ref="E76:F76"/>
    <mergeCell ref="E44:G44"/>
    <mergeCell ref="E45:G45"/>
    <mergeCell ref="E46:G46"/>
    <mergeCell ref="E42:G42"/>
    <mergeCell ref="E43:G43"/>
    <mergeCell ref="N83:O83"/>
    <mergeCell ref="N84:O84"/>
    <mergeCell ref="N85:O85"/>
    <mergeCell ref="N86:O86"/>
    <mergeCell ref="N87:O87"/>
    <mergeCell ref="N73:O73"/>
    <mergeCell ref="N74:O74"/>
    <mergeCell ref="N75:O75"/>
    <mergeCell ref="N76:O76"/>
    <mergeCell ref="N77:O77"/>
    <mergeCell ref="N78:O78"/>
    <mergeCell ref="N79:O79"/>
    <mergeCell ref="N71:O71"/>
    <mergeCell ref="N72:O72"/>
    <mergeCell ref="N80:O80"/>
    <mergeCell ref="N81:O81"/>
    <mergeCell ref="O48:P48"/>
    <mergeCell ref="O49:P49"/>
    <mergeCell ref="L62:M62"/>
    <mergeCell ref="N62:O62"/>
    <mergeCell ref="L65:M65"/>
    <mergeCell ref="N65:O65"/>
    <mergeCell ref="L63:M63"/>
    <mergeCell ref="N63:O63"/>
    <mergeCell ref="L64:M64"/>
    <mergeCell ref="N64:O64"/>
    <mergeCell ref="E62:F62"/>
    <mergeCell ref="E65:F65"/>
    <mergeCell ref="C53:I57"/>
    <mergeCell ref="C107:I111"/>
    <mergeCell ref="D119:H119"/>
    <mergeCell ref="D120:H120"/>
    <mergeCell ref="D121:H121"/>
    <mergeCell ref="E86:F86"/>
    <mergeCell ref="E63:F63"/>
    <mergeCell ref="E68:F68"/>
    <mergeCell ref="D116:H116"/>
    <mergeCell ref="D117:H117"/>
    <mergeCell ref="D118:H118"/>
    <mergeCell ref="E103:F103"/>
    <mergeCell ref="E97:F97"/>
    <mergeCell ref="E98:F98"/>
    <mergeCell ref="E91:F91"/>
    <mergeCell ref="E92:F92"/>
    <mergeCell ref="E93:F93"/>
    <mergeCell ref="E94:F94"/>
    <mergeCell ref="E95:F95"/>
    <mergeCell ref="E96:F96"/>
    <mergeCell ref="E102:F102"/>
    <mergeCell ref="E64:F64"/>
    <mergeCell ref="D130:H130"/>
    <mergeCell ref="D131:H131"/>
    <mergeCell ref="D132:H132"/>
    <mergeCell ref="D133:H133"/>
    <mergeCell ref="L94:M94"/>
    <mergeCell ref="L95:M95"/>
    <mergeCell ref="L75:M75"/>
    <mergeCell ref="L76:M76"/>
    <mergeCell ref="L77:M77"/>
    <mergeCell ref="L78:M78"/>
    <mergeCell ref="L79:M79"/>
    <mergeCell ref="L80:M80"/>
    <mergeCell ref="L81:M81"/>
    <mergeCell ref="L82:M82"/>
    <mergeCell ref="L83:M83"/>
    <mergeCell ref="L88:M88"/>
    <mergeCell ref="L89:M89"/>
    <mergeCell ref="L90:M90"/>
    <mergeCell ref="L84:M84"/>
    <mergeCell ref="L85:M85"/>
    <mergeCell ref="L86:M86"/>
    <mergeCell ref="L87:M87"/>
    <mergeCell ref="L91:M91"/>
    <mergeCell ref="L92:M92"/>
    <mergeCell ref="N89:O89"/>
    <mergeCell ref="N90:O90"/>
    <mergeCell ref="N91:O91"/>
    <mergeCell ref="N92:O92"/>
    <mergeCell ref="N93:O93"/>
    <mergeCell ref="L103:M103"/>
    <mergeCell ref="N94:O94"/>
    <mergeCell ref="N95:O95"/>
    <mergeCell ref="N96:O96"/>
    <mergeCell ref="N97:O97"/>
    <mergeCell ref="N98:O98"/>
    <mergeCell ref="N99:O99"/>
    <mergeCell ref="N100:O100"/>
    <mergeCell ref="N101:O101"/>
    <mergeCell ref="N102:O102"/>
    <mergeCell ref="N103:O103"/>
    <mergeCell ref="L100:M100"/>
    <mergeCell ref="L101:M101"/>
    <mergeCell ref="L102:M102"/>
    <mergeCell ref="L96:M96"/>
    <mergeCell ref="L97:M97"/>
    <mergeCell ref="L98:M98"/>
    <mergeCell ref="L99:M99"/>
    <mergeCell ref="L93:M9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6:Q134 Q62 R62:R103"/>
    <dataValidation sqref="M116:N134 U62 V62:V103"/>
    <dataValidation type="list" allowBlank="1" showInputMessage="1" showErrorMessage="1" sqref="D117:H134">
      <formula1>ActionTypePartnership</formula1>
    </dataValidation>
    <dataValidation type="list" allowBlank="1" sqref="I124:I134">
      <formula1>PartnershipRole</formula1>
    </dataValidation>
    <dataValidation type="list" allowBlank="1" showInputMessage="1" sqref="I117:I123 I143:I160">
      <formula1>PartnershipRole</formula1>
    </dataValidation>
    <dataValidation type="list" allowBlank="1" sqref="N25:O28 N53:O61 N1:O2 N14:O15 N6:O7 O135:O1048576 N135:N141 N161:N1048576 Q63:Q103">
      <formula1>Behaviour</formula1>
    </dataValidation>
    <dataValidation type="list" sqref="M14:M15 M25:M28 M53:M61 M6:M7 M1:M2 M135:M141 M161:M1048576 L63:L103">
      <formula1>ProjectStatus</formula1>
    </dataValidation>
    <dataValidation type="list" sqref="R6:U7 R1:U2 R136:U137 R188:U1048576 R138:T187">
      <formula1>"FundingStatus"</formula1>
    </dataValidation>
    <dataValidation type="list" sqref="Q6:Q7 Q1:Q2 Q136:Q1048576">
      <formula1>FundingSource</formula1>
    </dataValidation>
    <dataValidation type="decimal" operator="greaterThan" allowBlank="1" showInputMessage="1" showErrorMessage="1" sqref="K30:K49 I30:I49 I63:I103">
      <formula1>0</formula1>
    </dataValidation>
    <dataValidation type="decimal" operator="greaterThanOrEqual" allowBlank="1" showInputMessage="1" showErrorMessage="1" sqref="M30:M49 S63:T103 K63:K103">
      <formula1>0</formula1>
    </dataValidation>
    <dataValidation type="list" allowBlank="1" showInputMessage="1" showErrorMessage="1" sqref="D30:D49 D63:D103">
      <formula1>INDIRECT(C30)</formula1>
    </dataValidation>
    <dataValidation type="list" allowBlank="1" showInputMessage="1" showErrorMessage="1" sqref="C31:C49 C63:C103">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P63:P103">
      <formula1>actiontype</formula1>
    </dataValidation>
  </dataValidations>
  <hyperlinks>
    <hyperlink ref="M143:N143" r:id="rId2" display="Our  Sustainability Report can be found at www.scottishwater.co.uk/climatechange"/>
  </hyperlinks>
  <pageMargins left="0.25" right="0.25" top="0.75" bottom="0.75" header="0.3" footer="0.3"/>
  <pageSetup paperSize="8" scale="52" fitToHeight="0" orientation="landscape" r:id="rId3"/>
  <rowBreaks count="3" manualBreakCount="3">
    <brk id="57" max="22" man="1"/>
    <brk id="134" max="22" man="1"/>
    <brk id="148" max="22" man="1"/>
  </rowBreaks>
  <colBreaks count="1" manualBreakCount="1">
    <brk id="16" max="176"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4">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J65:J103 G63:H103</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J63:J64</xm:sqref>
        </x14:dataValidation>
        <x14:dataValidation type="list" allowBlank="1" showInputMessage="1" showErrorMessage="1">
          <x14:formula1>
            <xm:f>ListsRec!$I$18:$O$18</xm:f>
          </x14:formula1>
          <xm:sqref>C31:C49 C63:C103</xm:sqref>
        </x14:dataValidation>
        <x14:dataValidation type="list" allowBlank="1" showInputMessage="1" showErrorMessage="1">
          <x14:formula1>
            <xm:f>ListsRec!$P$3:$P$9</xm:f>
          </x14:formula1>
          <xm:sqref>C143:C160</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C117:C134</xm:sqref>
        </x14:dataValidation>
        <x14:dataValidation type="list">
          <x14:formula1>
            <xm:f>ListsRec!$I$3:$I$14</xm:f>
          </x14:formula1>
          <xm:sqref>U63:U103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2015-11-30T12:48:46Z</cp:lastPrinted>
  <dcterms:created xsi:type="dcterms:W3CDTF">2014-10-29T16:20:01Z</dcterms:created>
  <dcterms:modified xsi:type="dcterms:W3CDTF">2016-01-12T16:08:58Z</dcterms:modified>
</cp:coreProperties>
</file>