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Local Authorities\"/>
    </mc:Choice>
  </mc:AlternateContent>
  <workbookProtection workbookPassword="8196" lockStructure="1"/>
  <bookViews>
    <workbookView xWindow="1545" yWindow="345" windowWidth="23145" windowHeight="13020" firstSheet="1" activeTab="1"/>
  </bookViews>
  <sheets>
    <sheet name="Chart1" sheetId="9" state="hidden" r:id="rId1"/>
    <sheet name="Required section" sheetId="7" r:id="rId2"/>
    <sheet name="ListsReq" sheetId="8" state="hidden" r:id="rId3"/>
    <sheet name="ListsRec" sheetId="2" state="hidden" r:id="rId4"/>
    <sheet name="Recommended - Wider Influence" sheetId="3" r:id="rId5"/>
    <sheet name="LACO2 data" sheetId="6" state="hidden" r:id="rId6"/>
    <sheet name="Sheet2" sheetId="5" state="hidden" r:id="rId7"/>
  </sheets>
  <externalReferences>
    <externalReference r:id="rId8"/>
    <externalReference r:id="rId9"/>
  </externalReferences>
  <definedNames>
    <definedName name="_xlnm._FilterDatabase" localSheetId="5"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4">'Recommended - Wider Influence'!$A$1:$X$96</definedName>
    <definedName name="_xlnm.Print_Area" localSheetId="1">'Required section'!$A$1:$M$428</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4" hidden="1">'Recommended - Wider Influence'!$G:$G</definedName>
    <definedName name="Z_24BDF9BF_3E89_4D14_855A_139B7B0A48CA_.wvu.PrintArea" localSheetId="4" hidden="1">'Recommended - Wider Influence'!$C$44:$W$45</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3" i="7" l="1"/>
  <c r="C210" i="7"/>
  <c r="G204" i="7"/>
  <c r="F204" i="7"/>
  <c r="H204" i="7" s="1"/>
  <c r="E204" i="7"/>
  <c r="G203" i="7"/>
  <c r="F203" i="7"/>
  <c r="H203" i="7" s="1"/>
  <c r="E203" i="7"/>
  <c r="G202" i="7"/>
  <c r="F202" i="7"/>
  <c r="H202" i="7" s="1"/>
  <c r="E202" i="7"/>
  <c r="G201" i="7"/>
  <c r="F201" i="7"/>
  <c r="H201" i="7" s="1"/>
  <c r="E201" i="7"/>
  <c r="G200" i="7"/>
  <c r="F200" i="7"/>
  <c r="H200" i="7" s="1"/>
  <c r="E200" i="7"/>
  <c r="G199" i="7"/>
  <c r="F199" i="7"/>
  <c r="H199" i="7" s="1"/>
  <c r="E199" i="7"/>
  <c r="G198" i="7"/>
  <c r="F198" i="7"/>
  <c r="H198" i="7" s="1"/>
  <c r="E198" i="7"/>
  <c r="G197" i="7"/>
  <c r="F197" i="7"/>
  <c r="H197" i="7" s="1"/>
  <c r="E197" i="7"/>
  <c r="G196" i="7"/>
  <c r="F196" i="7"/>
  <c r="H196" i="7" s="1"/>
  <c r="E196" i="7"/>
  <c r="G195" i="7"/>
  <c r="F195" i="7"/>
  <c r="H195" i="7" s="1"/>
  <c r="E195" i="7"/>
  <c r="G194" i="7"/>
  <c r="F194" i="7"/>
  <c r="H194" i="7" s="1"/>
  <c r="E194" i="7"/>
  <c r="G193" i="7"/>
  <c r="F193" i="7"/>
  <c r="H193" i="7" s="1"/>
  <c r="E193" i="7"/>
  <c r="G192" i="7"/>
  <c r="F192" i="7"/>
  <c r="H192" i="7" s="1"/>
  <c r="E192" i="7"/>
  <c r="G191" i="7"/>
  <c r="F191" i="7"/>
  <c r="H191" i="7" s="1"/>
  <c r="E191" i="7"/>
  <c r="G190" i="7"/>
  <c r="F190" i="7"/>
  <c r="H190" i="7" s="1"/>
  <c r="E190" i="7"/>
  <c r="G189" i="7"/>
  <c r="F189" i="7"/>
  <c r="H189" i="7" s="1"/>
  <c r="E189" i="7"/>
  <c r="G188" i="7"/>
  <c r="F188" i="7"/>
  <c r="H188" i="7" s="1"/>
  <c r="E188" i="7"/>
  <c r="G187" i="7"/>
  <c r="F187" i="7"/>
  <c r="H187" i="7" s="1"/>
  <c r="E187" i="7"/>
  <c r="G186" i="7"/>
  <c r="F186" i="7"/>
  <c r="H186" i="7" s="1"/>
  <c r="E186" i="7"/>
  <c r="G185" i="7"/>
  <c r="F185" i="7"/>
  <c r="H185" i="7" s="1"/>
  <c r="E185" i="7"/>
  <c r="G184" i="7"/>
  <c r="F184" i="7"/>
  <c r="H184" i="7" s="1"/>
  <c r="E184" i="7"/>
  <c r="G183" i="7"/>
  <c r="F183" i="7"/>
  <c r="H183" i="7" s="1"/>
  <c r="E183" i="7"/>
  <c r="G182" i="7"/>
  <c r="F182" i="7"/>
  <c r="H182" i="7" s="1"/>
  <c r="E182" i="7"/>
  <c r="G181" i="7"/>
  <c r="F181" i="7"/>
  <c r="H181" i="7" s="1"/>
  <c r="E181" i="7"/>
  <c r="G180" i="7"/>
  <c r="F180" i="7"/>
  <c r="H180" i="7" s="1"/>
  <c r="E180" i="7"/>
  <c r="G179" i="7"/>
  <c r="F179" i="7"/>
  <c r="H179" i="7" s="1"/>
  <c r="E179" i="7"/>
  <c r="G178" i="7"/>
  <c r="F178" i="7"/>
  <c r="H178" i="7" s="1"/>
  <c r="E178" i="7"/>
  <c r="G177" i="7"/>
  <c r="F177" i="7"/>
  <c r="H177" i="7" s="1"/>
  <c r="E177" i="7"/>
  <c r="G176" i="7"/>
  <c r="F176" i="7"/>
  <c r="H176" i="7" s="1"/>
  <c r="E176" i="7"/>
  <c r="G175" i="7"/>
  <c r="F175" i="7"/>
  <c r="H175" i="7" s="1"/>
  <c r="E175" i="7"/>
  <c r="G174" i="7"/>
  <c r="F174" i="7"/>
  <c r="H174" i="7" s="1"/>
  <c r="E174" i="7"/>
  <c r="G173" i="7"/>
  <c r="F173" i="7"/>
  <c r="H173" i="7" s="1"/>
  <c r="E173" i="7"/>
  <c r="G172" i="7"/>
  <c r="F172" i="7"/>
  <c r="H172" i="7" s="1"/>
  <c r="E172" i="7"/>
  <c r="G171" i="7"/>
  <c r="F171" i="7"/>
  <c r="H171" i="7" s="1"/>
  <c r="E171" i="7"/>
  <c r="G170" i="7"/>
  <c r="F170" i="7"/>
  <c r="H170" i="7" s="1"/>
  <c r="E170" i="7"/>
  <c r="G169" i="7"/>
  <c r="F169" i="7"/>
  <c r="H169" i="7" s="1"/>
  <c r="E169" i="7"/>
  <c r="G168" i="7"/>
  <c r="F168" i="7"/>
  <c r="H168" i="7" s="1"/>
  <c r="E168" i="7"/>
  <c r="G167" i="7"/>
  <c r="F167" i="7"/>
  <c r="H167" i="7" s="1"/>
  <c r="E167" i="7"/>
  <c r="G166" i="7"/>
  <c r="F166" i="7"/>
  <c r="H166" i="7" s="1"/>
  <c r="E166" i="7"/>
  <c r="G165" i="7"/>
  <c r="F165" i="7"/>
  <c r="H165" i="7" s="1"/>
  <c r="E165" i="7"/>
  <c r="G164" i="7"/>
  <c r="F164" i="7"/>
  <c r="H164" i="7" s="1"/>
  <c r="E164" i="7"/>
  <c r="G163" i="7"/>
  <c r="F163" i="7"/>
  <c r="H163" i="7" s="1"/>
  <c r="E163" i="7"/>
  <c r="G162" i="7"/>
  <c r="F162" i="7"/>
  <c r="H162" i="7" s="1"/>
  <c r="E162" i="7"/>
  <c r="G161" i="7"/>
  <c r="F161" i="7"/>
  <c r="H161" i="7" s="1"/>
  <c r="E161" i="7"/>
  <c r="G160" i="7"/>
  <c r="F160" i="7"/>
  <c r="H160" i="7" s="1"/>
  <c r="E160" i="7"/>
  <c r="G159" i="7"/>
  <c r="F159" i="7"/>
  <c r="H159" i="7" s="1"/>
  <c r="E159" i="7"/>
  <c r="G158" i="7"/>
  <c r="F158" i="7"/>
  <c r="H158" i="7" s="1"/>
  <c r="E158" i="7"/>
  <c r="G157" i="7"/>
  <c r="F157" i="7"/>
  <c r="H157" i="7" s="1"/>
  <c r="E157" i="7"/>
  <c r="G156" i="7"/>
  <c r="F156" i="7"/>
  <c r="H156" i="7" s="1"/>
  <c r="E156" i="7"/>
  <c r="G155" i="7"/>
  <c r="F155" i="7"/>
  <c r="H155" i="7" s="1"/>
  <c r="E155" i="7"/>
  <c r="G154" i="7"/>
  <c r="F154" i="7"/>
  <c r="H154" i="7" s="1"/>
  <c r="E154" i="7"/>
  <c r="G153" i="7"/>
  <c r="F153" i="7"/>
  <c r="H153" i="7" s="1"/>
  <c r="E153" i="7"/>
  <c r="G152" i="7"/>
  <c r="F152" i="7"/>
  <c r="H152" i="7" s="1"/>
  <c r="E152" i="7"/>
  <c r="G151" i="7"/>
  <c r="F151" i="7"/>
  <c r="H151" i="7" s="1"/>
  <c r="E151" i="7"/>
  <c r="G150" i="7"/>
  <c r="F150" i="7"/>
  <c r="H150" i="7" s="1"/>
  <c r="E150" i="7"/>
  <c r="G149" i="7"/>
  <c r="F149" i="7"/>
  <c r="H149" i="7" s="1"/>
  <c r="E149" i="7"/>
  <c r="G148" i="7"/>
  <c r="F148" i="7"/>
  <c r="H148" i="7" s="1"/>
  <c r="E148" i="7"/>
  <c r="G147" i="7"/>
  <c r="F147" i="7"/>
  <c r="H147" i="7" s="1"/>
  <c r="E147" i="7"/>
  <c r="G146" i="7"/>
  <c r="F146" i="7"/>
  <c r="H146" i="7" s="1"/>
  <c r="E146" i="7"/>
  <c r="G145" i="7"/>
  <c r="F145" i="7"/>
  <c r="H145" i="7" s="1"/>
  <c r="E145" i="7"/>
  <c r="G144" i="7"/>
  <c r="F144" i="7"/>
  <c r="H144" i="7" s="1"/>
  <c r="E144" i="7"/>
  <c r="G143" i="7"/>
  <c r="F143" i="7"/>
  <c r="H143" i="7" s="1"/>
  <c r="E143" i="7"/>
  <c r="G142" i="7"/>
  <c r="F142" i="7"/>
  <c r="H142" i="7" s="1"/>
  <c r="E142" i="7"/>
  <c r="G141" i="7"/>
  <c r="F141" i="7"/>
  <c r="H141" i="7" s="1"/>
  <c r="E141" i="7"/>
  <c r="G140" i="7"/>
  <c r="F140" i="7"/>
  <c r="H140" i="7" s="1"/>
  <c r="E140" i="7"/>
  <c r="G139" i="7"/>
  <c r="F139" i="7"/>
  <c r="H139" i="7" s="1"/>
  <c r="E139" i="7"/>
  <c r="G138" i="7"/>
  <c r="F138" i="7"/>
  <c r="H138" i="7" s="1"/>
  <c r="E138" i="7"/>
  <c r="G137" i="7"/>
  <c r="F137" i="7"/>
  <c r="H137" i="7" s="1"/>
  <c r="E137" i="7"/>
  <c r="G136" i="7"/>
  <c r="F136" i="7"/>
  <c r="H136" i="7" s="1"/>
  <c r="E136" i="7"/>
  <c r="G135" i="7"/>
  <c r="F135" i="7"/>
  <c r="H135" i="7" s="1"/>
  <c r="E135" i="7"/>
  <c r="G134" i="7"/>
  <c r="F134" i="7"/>
  <c r="H134" i="7" s="1"/>
  <c r="E134" i="7"/>
  <c r="G133" i="7"/>
  <c r="F133" i="7"/>
  <c r="H133" i="7" s="1"/>
  <c r="E133" i="7"/>
  <c r="G132" i="7"/>
  <c r="F132" i="7"/>
  <c r="H132" i="7" s="1"/>
  <c r="E132" i="7"/>
  <c r="H131" i="7"/>
  <c r="G130" i="7"/>
  <c r="F130" i="7"/>
  <c r="H130" i="7" s="1"/>
  <c r="E130" i="7"/>
  <c r="G129" i="7"/>
  <c r="F129" i="7"/>
  <c r="H129" i="7" s="1"/>
  <c r="E129" i="7"/>
  <c r="G128" i="7"/>
  <c r="F128" i="7"/>
  <c r="H128" i="7" s="1"/>
  <c r="E128" i="7"/>
  <c r="G127" i="7"/>
  <c r="F127" i="7"/>
  <c r="H127" i="7" s="1"/>
  <c r="E127" i="7"/>
  <c r="G126" i="7"/>
  <c r="F126" i="7"/>
  <c r="H126" i="7" s="1"/>
  <c r="E126" i="7"/>
  <c r="G125" i="7"/>
  <c r="F125" i="7"/>
  <c r="H125" i="7" s="1"/>
  <c r="E125" i="7"/>
  <c r="G124" i="7"/>
  <c r="F124" i="7"/>
  <c r="H124" i="7" s="1"/>
  <c r="E124" i="7"/>
  <c r="G123" i="7"/>
  <c r="F123" i="7"/>
  <c r="H123" i="7" s="1"/>
  <c r="E123" i="7"/>
  <c r="G122" i="7"/>
  <c r="F122" i="7"/>
  <c r="H122" i="7" s="1"/>
  <c r="E122" i="7"/>
  <c r="G121" i="7"/>
  <c r="F121" i="7"/>
  <c r="H121" i="7" s="1"/>
  <c r="E121" i="7"/>
  <c r="G120" i="7"/>
  <c r="F120" i="7"/>
  <c r="H120" i="7" s="1"/>
  <c r="E120" i="7"/>
  <c r="G119" i="7"/>
  <c r="F119" i="7"/>
  <c r="H119" i="7" s="1"/>
  <c r="E119" i="7"/>
  <c r="G118" i="7"/>
  <c r="F118" i="7"/>
  <c r="H118" i="7" s="1"/>
  <c r="E118" i="7"/>
  <c r="H117" i="7"/>
  <c r="G116" i="7"/>
  <c r="F116" i="7"/>
  <c r="H116" i="7" s="1"/>
  <c r="E116" i="7"/>
  <c r="D116" i="7"/>
  <c r="G115" i="7"/>
  <c r="F115" i="7"/>
  <c r="H115" i="7" s="1"/>
  <c r="E115" i="7"/>
  <c r="H109" i="7"/>
  <c r="H108" i="7"/>
  <c r="H107" i="7"/>
  <c r="H106" i="7"/>
  <c r="H105" i="7"/>
  <c r="H104" i="7"/>
  <c r="G103" i="7"/>
  <c r="E103" i="7" s="1"/>
  <c r="H103" i="7" s="1"/>
  <c r="G102" i="7"/>
  <c r="E102" i="7"/>
  <c r="H102" i="7" s="1"/>
  <c r="G101" i="7"/>
  <c r="E101" i="7" s="1"/>
  <c r="H101" i="7" s="1"/>
  <c r="G100" i="7"/>
  <c r="E100" i="7"/>
  <c r="H100" i="7" s="1"/>
  <c r="G99" i="7"/>
  <c r="E99" i="7" s="1"/>
  <c r="H99" i="7" s="1"/>
  <c r="G98" i="7"/>
  <c r="E98" i="7"/>
  <c r="H98" i="7" s="1"/>
  <c r="G97" i="7"/>
  <c r="E97" i="7" s="1"/>
  <c r="H97" i="7" s="1"/>
  <c r="G96" i="7"/>
  <c r="E96" i="7"/>
  <c r="H96" i="7" s="1"/>
  <c r="G95" i="7"/>
  <c r="E95" i="7" s="1"/>
  <c r="H95" i="7" s="1"/>
  <c r="D95" i="7"/>
  <c r="D96" i="7" s="1"/>
  <c r="D97" i="7" s="1"/>
  <c r="D98" i="7" s="1"/>
  <c r="D99" i="7" s="1"/>
  <c r="D100" i="7" s="1"/>
  <c r="D101" i="7" s="1"/>
  <c r="D102" i="7" s="1"/>
  <c r="D103" i="7" s="1"/>
  <c r="D104" i="7" s="1"/>
  <c r="D105" i="7" s="1"/>
  <c r="D106" i="7" s="1"/>
  <c r="D107" i="7" s="1"/>
  <c r="D108" i="7" s="1"/>
  <c r="D109" i="7" s="1"/>
  <c r="G94" i="7"/>
  <c r="E94" i="7"/>
  <c r="H94" i="7" s="1"/>
  <c r="H205" i="7" l="1"/>
  <c r="D3" i="8"/>
  <c r="E3" i="8"/>
  <c r="D4" i="8" s="1"/>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E4" i="8"/>
  <c r="D5" i="8" s="1"/>
  <c r="H4" i="8"/>
  <c r="G5" i="8" s="1"/>
  <c r="F6" i="8" s="1"/>
  <c r="E7" i="8" s="1"/>
  <c r="D8" i="8" s="1"/>
  <c r="I4" i="8"/>
  <c r="H5" i="8" s="1"/>
  <c r="G6" i="8" s="1"/>
  <c r="F7" i="8" s="1"/>
  <c r="E8" i="8" s="1"/>
  <c r="D9"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E23" i="8" s="1"/>
  <c r="D24" i="8" s="1"/>
  <c r="J19" i="8"/>
  <c r="I20" i="8" s="1"/>
  <c r="H21" i="8" s="1"/>
  <c r="G22" i="8" s="1"/>
  <c r="F23" i="8" s="1"/>
  <c r="E24" i="8" s="1"/>
  <c r="D25" i="8" s="1"/>
  <c r="K19" i="8"/>
  <c r="L19" i="8"/>
  <c r="K20" i="8" s="1"/>
  <c r="J21" i="8" s="1"/>
  <c r="I22" i="8" s="1"/>
  <c r="H23" i="8" s="1"/>
  <c r="G24" i="8" s="1"/>
  <c r="F25" i="8" s="1"/>
  <c r="E26" i="8" s="1"/>
  <c r="D27" i="8" s="1"/>
  <c r="M19" i="8"/>
  <c r="L20" i="8" s="1"/>
  <c r="K21" i="8" s="1"/>
  <c r="J22" i="8" s="1"/>
  <c r="I23" i="8" s="1"/>
  <c r="H24" i="8" s="1"/>
  <c r="G25" i="8" s="1"/>
  <c r="F26" i="8" s="1"/>
  <c r="E27" i="8" s="1"/>
  <c r="D28"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J20" i="8"/>
  <c r="I21" i="8" s="1"/>
  <c r="H22" i="8" s="1"/>
  <c r="G23" i="8" s="1"/>
  <c r="F24" i="8" s="1"/>
  <c r="E25" i="8" s="1"/>
  <c r="D26" i="8" s="1"/>
  <c r="C14" i="7"/>
  <c r="C15" i="7"/>
  <c r="C16" i="7"/>
  <c r="C17" i="7"/>
  <c r="C18" i="7"/>
  <c r="C19" i="7"/>
  <c r="C20" i="7"/>
  <c r="C21" i="7"/>
  <c r="C22" i="7"/>
  <c r="C95" i="7"/>
  <c r="C96" i="7"/>
  <c r="C97" i="7"/>
  <c r="C98" i="7"/>
  <c r="C99" i="7"/>
  <c r="C100" i="7"/>
  <c r="C101" i="7"/>
  <c r="C102" i="7"/>
  <c r="C103" i="7"/>
  <c r="C104" i="7"/>
  <c r="C105" i="7"/>
  <c r="C106" i="7"/>
  <c r="C107" i="7"/>
  <c r="C108" i="7"/>
  <c r="C109" i="7"/>
  <c r="D268" i="7"/>
  <c r="C283" i="7"/>
  <c r="D294" i="7"/>
  <c r="AB3" i="6" l="1"/>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F17" i="3"/>
  <c r="I21" i="3"/>
  <c r="F23" i="3"/>
  <c r="H18" i="3"/>
  <c r="G19" i="3"/>
  <c r="F18" i="3"/>
  <c r="I23" i="3"/>
  <c r="L17" i="3"/>
  <c r="M22" i="3"/>
  <c r="J21" i="3"/>
  <c r="J22" i="3"/>
  <c r="M17" i="3"/>
  <c r="I17" i="3"/>
  <c r="I20" i="3"/>
  <c r="K22" i="3"/>
  <c r="G22" i="3"/>
  <c r="I18" i="3"/>
  <c r="M18" i="3"/>
  <c r="H19" i="3"/>
  <c r="J17" i="3"/>
  <c r="L19" i="3"/>
  <c r="H22" i="3"/>
  <c r="F22" i="3"/>
  <c r="E19" i="3"/>
  <c r="I22" i="3"/>
  <c r="M21" i="3"/>
  <c r="E21" i="3"/>
  <c r="G23" i="3"/>
  <c r="K19" i="3"/>
  <c r="K21" i="3"/>
  <c r="E18" i="3"/>
  <c r="H23" i="3"/>
  <c r="K23" i="3"/>
  <c r="E22" i="3"/>
  <c r="J23" i="3"/>
  <c r="I19" i="3"/>
  <c r="K18" i="3"/>
  <c r="G17" i="3"/>
  <c r="H17" i="3"/>
  <c r="H20" i="3"/>
  <c r="L23" i="3"/>
  <c r="G21" i="3"/>
  <c r="F21" i="3"/>
  <c r="M23" i="3"/>
  <c r="E20" i="3"/>
  <c r="K17" i="3"/>
  <c r="M20" i="3"/>
  <c r="M19" i="3"/>
  <c r="K20" i="3"/>
  <c r="E17" i="3"/>
  <c r="F20" i="3"/>
  <c r="J20" i="3"/>
  <c r="L21" i="3"/>
  <c r="J19" i="3"/>
  <c r="G20" i="3"/>
  <c r="L22" i="3"/>
  <c r="L20" i="3"/>
  <c r="F19" i="3"/>
  <c r="G18" i="3"/>
  <c r="E23" i="3"/>
  <c r="J18" i="3"/>
  <c r="H21" i="3"/>
  <c r="L18" i="3"/>
</calcChain>
</file>

<file path=xl/sharedStrings.xml><?xml version="1.0" encoding="utf-8"?>
<sst xmlns="http://schemas.openxmlformats.org/spreadsheetml/2006/main" count="4494" uniqueCount="1117">
  <si>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</si>
  <si>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</si>
  <si>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</si>
  <si>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</si>
  <si>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</si>
  <si>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</si>
  <si>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</si>
  <si>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</si>
  <si>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</si>
  <si>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</si>
  <si>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</si>
  <si>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</si>
  <si>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</si>
  <si>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</si>
  <si>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</si>
  <si>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</si>
  <si>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</si>
  <si>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</si>
  <si>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</si>
  <si>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</si>
  <si>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</si>
  <si>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</si>
  <si>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</si>
  <si>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</si>
  <si>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</si>
  <si>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</si>
  <si>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</si>
  <si>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</si>
  <si>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</si>
  <si>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</si>
  <si>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</si>
  <si>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</si>
  <si>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</si>
  <si>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</si>
  <si>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</si>
  <si>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</si>
  <si>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</si>
  <si>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</si>
  <si>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</si>
  <si>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</si>
  <si>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</si>
  <si>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</si>
  <si>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</si>
  <si>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</si>
  <si>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</si>
  <si>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</si>
  <si>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</si>
  <si>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</si>
  <si>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</si>
  <si>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</si>
  <si>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</si>
  <si>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</si>
  <si>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</si>
  <si>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</si>
  <si>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</si>
  <si>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</si>
  <si>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</si>
  <si>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</si>
  <si>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</si>
  <si>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</si>
  <si>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</si>
  <si>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</si>
  <si>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</si>
  <si>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</si>
  <si>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</si>
  <si>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</si>
  <si>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</si>
  <si>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</si>
  <si>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</si>
  <si>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</si>
  <si>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</si>
  <si>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</si>
  <si>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</si>
  <si>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</si>
  <si>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</si>
  <si>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</si>
  <si>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</si>
  <si>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</si>
  <si>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</si>
  <si>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</si>
  <si>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</si>
  <si>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</si>
  <si>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</si>
  <si>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</si>
  <si>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</si>
  <si>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</si>
  <si>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</si>
  <si>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</si>
  <si>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</si>
  <si>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</si>
  <si>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</si>
  <si>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</si>
  <si>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</si>
  <si>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</si>
  <si>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</si>
  <si>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</si>
  <si>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</si>
  <si>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</si>
  <si>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</si>
  <si>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</si>
  <si>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</si>
  <si>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</si>
  <si>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</si>
  <si>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</si>
  <si>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</si>
  <si>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</si>
  <si>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</si>
  <si>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</si>
  <si>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</si>
  <si>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</si>
  <si>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</si>
  <si>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</si>
  <si>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</si>
  <si>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</si>
  <si>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</si>
  <si>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</si>
  <si>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</si>
  <si>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</si>
  <si>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</si>
  <si>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</si>
  <si>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</si>
  <si>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</si>
  <si>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</si>
  <si>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</si>
  <si>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</si>
  <si>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</si>
  <si>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</si>
  <si>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</si>
  <si>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</si>
  <si>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</si>
  <si>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</si>
  <si>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</si>
  <si>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</si>
  <si>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</si>
  <si>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</si>
  <si>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</si>
  <si>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</si>
  <si>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</si>
  <si>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</si>
  <si>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</si>
  <si>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</si>
  <si>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</si>
  <si>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</si>
  <si>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</si>
  <si>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</si>
  <si>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</si>
  <si>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</si>
  <si>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</si>
  <si>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</si>
  <si>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</si>
  <si>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</si>
  <si>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</si>
  <si>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</si>
  <si>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</si>
  <si>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</si>
  <si>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</si>
  <si>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</si>
  <si>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</si>
  <si>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</si>
  <si>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</si>
  <si>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</si>
  <si>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</si>
  <si>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</si>
  <si>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</si>
  <si>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</si>
  <si>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</si>
  <si>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</si>
  <si>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</si>
  <si>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</si>
  <si>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</si>
  <si>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</si>
  <si>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</si>
  <si>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</si>
  <si>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</si>
  <si>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</si>
  <si>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</si>
  <si>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</si>
  <si>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</si>
  <si>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</si>
  <si>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</si>
  <si>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</si>
  <si>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</si>
  <si>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</si>
  <si>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</si>
  <si>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</si>
  <si>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</si>
  <si>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</si>
  <si>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</si>
  <si>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</si>
  <si>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</si>
  <si>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</si>
  <si>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</si>
  <si>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</si>
  <si>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</si>
  <si>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</si>
  <si>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</si>
  <si>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</si>
  <si>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</si>
  <si>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</si>
  <si>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</si>
  <si>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</si>
  <si>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</si>
  <si>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</si>
  <si>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</si>
  <si>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</si>
  <si>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</si>
  <si>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</si>
  <si>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</si>
  <si>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</si>
  <si>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</si>
  <si>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</si>
  <si>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</si>
  <si>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</si>
  <si>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</si>
  <si>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</si>
  <si>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</si>
  <si>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</si>
  <si>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</si>
  <si>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</si>
  <si>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</si>
  <si>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</si>
  <si>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</si>
  <si>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</si>
  <si>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</si>
  <si>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</si>
  <si>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</si>
  <si>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</si>
  <si>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</si>
  <si>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</si>
  <si>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</si>
  <si>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</si>
  <si>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</si>
  <si>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</si>
  <si>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</si>
  <si>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</si>
  <si>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</si>
  <si>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</si>
  <si>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</si>
  <si>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</si>
  <si>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</si>
  <si>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</si>
  <si>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</si>
  <si>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</si>
  <si>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</si>
  <si>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</si>
  <si>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</si>
  <si>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</si>
  <si>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</si>
  <si>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</si>
  <si>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</si>
  <si>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</si>
  <si>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</si>
  <si>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</si>
  <si>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</si>
  <si>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</si>
  <si>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</si>
  <si>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</si>
  <si>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</si>
  <si>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</si>
  <si>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</si>
  <si>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</si>
  <si>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</si>
  <si>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</si>
  <si>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</si>
  <si>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</si>
  <si>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</si>
  <si>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</si>
  <si>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</si>
  <si>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</si>
  <si>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</si>
  <si>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</si>
  <si>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</si>
  <si>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</si>
  <si>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</si>
  <si>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</si>
  <si>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</si>
  <si>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</si>
  <si>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</si>
  <si>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</si>
  <si>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</si>
  <si>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</si>
  <si>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</si>
  <si>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</si>
  <si>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</si>
  <si>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</si>
  <si>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</si>
  <si>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</si>
  <si>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</si>
  <si>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</si>
  <si>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</si>
  <si>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</si>
  <si>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</si>
  <si>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</si>
  <si>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</si>
  <si>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</si>
  <si>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</si>
  <si>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</si>
  <si>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</si>
  <si>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</si>
  <si>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</si>
  <si>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</si>
  <si>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</si>
  <si>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</si>
  <si>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</si>
  <si>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</si>
  <si>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</si>
  <si>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</si>
  <si>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</si>
  <si>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</si>
  <si>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</si>
  <si>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</si>
  <si>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</si>
  <si>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</si>
  <si>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</si>
  <si>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</si>
  <si>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</si>
  <si>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</si>
  <si>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</si>
  <si>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</si>
  <si>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</si>
  <si>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</si>
  <si>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</si>
  <si>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</si>
  <si>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</si>
  <si>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</si>
  <si>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</si>
  <si>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</si>
  <si>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</si>
  <si>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</si>
  <si>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</si>
  <si>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</si>
  <si>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</si>
  <si>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</si>
  <si>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</si>
  <si>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</si>
  <si>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</si>
  <si>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</si>
  <si>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</si>
  <si>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</si>
  <si>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</si>
  <si>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</si>
  <si>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</si>
  <si>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</si>
  <si>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</si>
  <si>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</si>
  <si>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</si>
  <si>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</si>
  <si>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</si>
  <si>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</si>
  <si>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</si>
  <si>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</si>
  <si>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</si>
  <si>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</si>
  <si>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</si>
  <si>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</si>
  <si>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</si>
  <si>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</si>
  <si>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</si>
  <si>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</si>
  <si>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</si>
  <si>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</si>
  <si>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</si>
  <si>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</si>
  <si>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</si>
  <si>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</si>
  <si>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</si>
  <si>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</si>
  <si>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</si>
  <si>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</si>
  <si>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</si>
  <si>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</si>
  <si>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</si>
  <si>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</si>
  <si>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</si>
  <si>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</si>
  <si>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</si>
  <si>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</si>
  <si>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</si>
  <si>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</si>
  <si>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</si>
  <si>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</si>
  <si>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</si>
  <si>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</si>
  <si>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</si>
  <si>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</si>
  <si>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</si>
  <si>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</si>
  <si>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</si>
  <si>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</si>
  <si>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</si>
  <si>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</si>
  <si>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</si>
  <si>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</si>
  <si>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</si>
  <si>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</si>
  <si>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</si>
  <si>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</si>
  <si>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</si>
  <si>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</si>
  <si>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</si>
  <si>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</si>
  <si>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</si>
  <si>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</si>
  <si>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</si>
  <si>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</si>
  <si>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</si>
  <si>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</si>
  <si>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</si>
  <si>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</si>
  <si>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</si>
  <si>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</si>
  <si>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</si>
  <si>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</si>
  <si>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</si>
  <si>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</si>
  <si>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</si>
  <si>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</si>
  <si>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</si>
  <si>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</si>
  <si>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</si>
  <si>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</si>
  <si>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</si>
  <si>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</si>
  <si>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</si>
  <si>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</si>
  <si>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</si>
  <si>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</si>
  <si>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</si>
  <si>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</si>
  <si>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</si>
  <si>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</si>
  <si>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</si>
  <si>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</si>
  <si>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</si>
  <si>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</si>
  <si>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</si>
  <si>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</si>
  <si>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</si>
  <si>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</si>
  <si>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</si>
  <si>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</si>
  <si>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</si>
  <si>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</si>
  <si>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</si>
  <si>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</si>
  <si>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</si>
  <si>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</si>
  <si>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</si>
  <si>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</si>
  <si>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</si>
  <si>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</si>
  <si>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</si>
  <si>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</si>
  <si>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</si>
  <si>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</si>
  <si>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</si>
  <si>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</si>
  <si>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</si>
  <si>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</si>
  <si>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</si>
  <si>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</si>
  <si>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</si>
  <si>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</si>
  <si>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</si>
  <si>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</si>
  <si>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</si>
  <si>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</si>
  <si>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</si>
  <si>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</si>
  <si>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</si>
  <si>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</si>
  <si>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</si>
  <si>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</si>
  <si>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</si>
  <si>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</si>
  <si>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</si>
  <si>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</si>
  <si>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</si>
  <si>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</si>
  <si>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</si>
  <si>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</si>
  <si>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</si>
  <si>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</si>
  <si>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</si>
  <si>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</si>
  <si>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</si>
  <si>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</si>
  <si>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</si>
  <si>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</si>
  <si>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</si>
  <si>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</si>
  <si>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</si>
  <si>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</si>
  <si>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</si>
  <si>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</si>
  <si>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</si>
  <si>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</si>
  <si>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</si>
  <si>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</si>
  <si>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</si>
  <si>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</si>
  <si>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</si>
  <si>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</si>
  <si>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</si>
  <si>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</si>
  <si>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</si>
  <si>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</si>
  <si>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</si>
  <si>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</si>
  <si>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</si>
  <si>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</si>
  <si>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</si>
  <si>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</si>
  <si>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</si>
  <si>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</si>
  <si>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</si>
  <si>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</si>
  <si>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</si>
  <si>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</si>
  <si>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</si>
  <si>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</si>
  <si>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</si>
  <si>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</si>
  <si>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</si>
  <si>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</si>
  <si>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</si>
  <si>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</si>
  <si>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</si>
  <si>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</si>
  <si>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</si>
  <si>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</si>
  <si>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</si>
  <si>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</si>
  <si>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</si>
  <si>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</si>
  <si>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</si>
  <si>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</si>
  <si>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</si>
  <si>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</si>
  <si>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</si>
  <si>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</si>
  <si>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</si>
  <si>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</si>
  <si>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</si>
  <si>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</si>
  <si>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</si>
  <si>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</si>
  <si>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</si>
  <si>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</si>
  <si>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</si>
  <si>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</si>
  <si>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</si>
  <si>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</si>
  <si>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</si>
  <si>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</si>
  <si>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</si>
  <si>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</si>
  <si>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</si>
  <si>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</si>
  <si>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</si>
  <si>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</si>
  <si>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</si>
  <si>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</si>
  <si>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</si>
  <si>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</si>
  <si>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</si>
  <si>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</si>
  <si>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</si>
  <si>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</si>
  <si>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</si>
  <si>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</si>
  <si>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</si>
  <si>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</si>
  <si>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</si>
  <si>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</si>
  <si>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</si>
  <si>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</si>
  <si>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</si>
  <si>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</si>
  <si>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</si>
  <si>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</si>
  <si>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</si>
  <si>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</si>
  <si>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</si>
  <si>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</si>
  <si>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</si>
  <si>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</si>
  <si>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</si>
  <si>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</si>
  <si>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</si>
  <si>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</si>
  <si>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</si>
  <si>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</si>
  <si>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</si>
  <si>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</si>
  <si>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</si>
  <si>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</si>
  <si>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</si>
  <si>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</si>
  <si>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</si>
  <si>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</si>
  <si>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</si>
  <si>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</si>
  <si>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</si>
  <si>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</si>
  <si>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</si>
  <si>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</si>
  <si>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</si>
  <si>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</si>
  <si>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</si>
  <si>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</si>
  <si>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</si>
  <si>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</si>
  <si>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</si>
  <si>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</si>
  <si>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</si>
  <si>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</si>
  <si>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</si>
  <si>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</si>
  <si>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</si>
  <si>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</si>
  <si>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</si>
  <si>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</si>
  <si>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</si>
  <si>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</si>
  <si>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</si>
  <si>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</si>
  <si>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</si>
  <si>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</si>
  <si>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</si>
  <si>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</si>
  <si>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</si>
  <si>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</si>
  <si>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</si>
  <si>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</si>
  <si>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</si>
  <si>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</si>
  <si>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</si>
  <si>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</si>
  <si>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</si>
  <si>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</si>
  <si>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</si>
  <si>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</si>
  <si>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</si>
  <si>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</si>
  <si>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</si>
  <si>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</si>
  <si>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</si>
  <si>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</si>
  <si>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</si>
  <si>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</si>
  <si>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</si>
  <si>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</si>
  <si>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</si>
  <si>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</si>
  <si>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</si>
  <si>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</si>
  <si>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</si>
  <si>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</si>
  <si>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</si>
  <si>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</si>
  <si>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</si>
  <si>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</si>
  <si>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</si>
  <si>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</si>
  <si>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</si>
  <si>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</si>
  <si>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</si>
  <si>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</si>
  <si>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</si>
  <si>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</si>
  <si>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</si>
  <si>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</si>
  <si>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</si>
  <si>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</si>
  <si>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</si>
  <si>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</si>
  <si>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</si>
  <si>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</si>
  <si>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</si>
  <si>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</si>
  <si>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</si>
  <si>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</si>
  <si>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</si>
  <si>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</si>
  <si>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</si>
  <si>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</si>
  <si>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</si>
  <si>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</si>
  <si>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</si>
  <si>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</si>
  <si>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</si>
  <si>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</si>
  <si>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</si>
  <si>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</si>
  <si>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</si>
  <si>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</si>
  <si>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</si>
  <si>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</si>
  <si>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</si>
  <si>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</si>
  <si>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</si>
  <si>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</si>
  <si>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</si>
  <si>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</si>
  <si>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</si>
  <si>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</si>
  <si>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</si>
  <si>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</si>
  <si>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</si>
  <si>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</si>
  <si>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</si>
  <si>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</si>
  <si>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</si>
  <si>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</si>
  <si>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</si>
  <si>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</si>
  <si>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</si>
  <si>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</si>
  <si>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</si>
  <si>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</si>
  <si>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</si>
  <si>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</si>
  <si>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</si>
  <si>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</si>
  <si>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</si>
  <si>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</si>
  <si>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</si>
  <si>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</si>
  <si>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</si>
  <si>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</si>
  <si>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</si>
  <si>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</si>
  <si>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</si>
  <si>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</si>
  <si>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</si>
  <si>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</si>
  <si>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</si>
  <si>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</si>
  <si>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</si>
  <si>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</si>
  <si>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</si>
  <si>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</si>
  <si>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</si>
  <si>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</si>
  <si>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</si>
  <si>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</si>
  <si>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</si>
  <si>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</si>
  <si>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</si>
  <si>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</si>
  <si>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</si>
  <si>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</si>
  <si>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</si>
  <si>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</si>
  <si>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</si>
  <si>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</si>
  <si>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</si>
  <si>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</si>
  <si>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</si>
  <si>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</si>
  <si>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</si>
  <si>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</si>
  <si>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</si>
  <si>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</si>
  <si>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</si>
  <si>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</si>
  <si>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</si>
  <si>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</si>
  <si>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</si>
  <si>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</si>
  <si>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</si>
  <si>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</si>
  <si>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</si>
  <si>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</si>
  <si>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</si>
  <si>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</si>
  <si>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</si>
  <si>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</si>
  <si>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</si>
  <si>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</si>
  <si>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</si>
  <si>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</si>
  <si>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</si>
  <si>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</si>
  <si>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</si>
  <si>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</si>
  <si>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</si>
  <si>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</si>
  <si>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</si>
  <si>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</si>
  <si>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</si>
  <si>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</si>
  <si>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</si>
  <si>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</si>
  <si>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</si>
  <si>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</si>
  <si>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</si>
  <si>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</si>
  <si>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</si>
  <si>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</si>
  <si>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</si>
  <si>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</si>
  <si>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</si>
  <si>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</si>
  <si>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</si>
  <si>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</si>
  <si>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</si>
  <si>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</si>
  <si>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</si>
  <si>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</si>
  <si>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</si>
  <si>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</si>
  <si>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</si>
  <si>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</si>
  <si>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</si>
  <si>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</si>
  <si>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</si>
  <si>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</si>
  <si>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</si>
  <si>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</si>
  <si>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</si>
  <si>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</si>
  <si>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</si>
  <si>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</si>
  <si>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</si>
  <si>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</si>
  <si>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</si>
  <si>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</si>
  <si>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</si>
  <si>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</si>
  <si>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</si>
  <si>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</si>
  <si>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</si>
  <si>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</si>
  <si>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</si>
  <si>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</si>
  <si>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</si>
  <si>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</si>
  <si>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</si>
  <si>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</si>
  <si>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</si>
  <si>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</si>
  <si>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</si>
  <si>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</si>
  <si>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</si>
  <si>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</si>
  <si>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</si>
  <si>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</si>
  <si>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</si>
  <si>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</si>
  <si>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</si>
  <si>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</si>
  <si>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</si>
  <si>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</si>
  <si>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</si>
  <si>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</si>
  <si>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</si>
  <si>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</si>
  <si>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</si>
  <si>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</si>
  <si>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</si>
  <si>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</si>
  <si>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</si>
  <si>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</si>
  <si>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</si>
  <si>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</si>
  <si>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</si>
  <si>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</si>
  <si>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</si>
  <si>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</si>
  <si>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</si>
  <si>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</si>
  <si>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</si>
  <si>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</si>
  <si>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</si>
  <si>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</si>
  <si>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</si>
  <si>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</si>
  <si>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</si>
  <si>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</si>
  <si>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</si>
  <si>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</si>
  <si>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</si>
  <si>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</si>
  <si>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</si>
  <si>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</si>
  <si>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</si>
  <si>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</si>
  <si>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</si>
  <si>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</si>
  <si>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</si>
  <si>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</si>
  <si>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</si>
  <si>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</si>
  <si>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</si>
  <si>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</si>
  <si>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</si>
  <si>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</si>
  <si>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</si>
  <si>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</si>
  <si>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</si>
  <si>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</si>
  <si>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</si>
  <si>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</si>
  <si>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</si>
  <si>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</si>
  <si>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</si>
  <si>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</si>
  <si>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</si>
  <si>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</si>
  <si>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</si>
  <si>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</si>
  <si>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</si>
  <si>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</si>
  <si>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</si>
  <si>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</si>
  <si>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</si>
  <si>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</si>
  <si>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</si>
  <si>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</si>
  <si>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</si>
  <si>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</si>
  <si>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</si>
  <si>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</si>
  <si>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</si>
  <si>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</si>
  <si>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</si>
  <si>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</si>
  <si>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</si>
  <si>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</si>
  <si>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</si>
  <si>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</si>
  <si>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</si>
  <si>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</si>
  <si>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</si>
  <si>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</si>
  <si>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</si>
  <si>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</si>
  <si>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</si>
  <si>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</si>
  <si>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</si>
  <si>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</si>
  <si>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</si>
  <si>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</si>
  <si>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</si>
  <si>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</si>
  <si>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</si>
  <si>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</si>
  <si>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</si>
  <si>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</si>
  <si>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</si>
  <si>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</si>
  <si>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</si>
  <si>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</si>
  <si>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</si>
  <si>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</si>
  <si>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</si>
  <si>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</si>
  <si>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</si>
  <si>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</si>
  <si>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</si>
  <si>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Orkney Islands Council</t>
  </si>
  <si>
    <t xml:space="preserve">Local Development Plan </t>
  </si>
  <si>
    <t>2014-2017</t>
  </si>
  <si>
    <t>Orkney Islands Council 2013-2018 Our Plan</t>
  </si>
  <si>
    <t>Flood Risk Management Plan</t>
  </si>
  <si>
    <t>The Scottish Planning Policy includes green networks, green space, street trees and othe vegetation, green roofs, wetlands and other water features, and coastal habitats in helping Scotland to mitigate and adapt to climate change.</t>
  </si>
  <si>
    <t>Embed climate change adaptation considerations and potential responses such as habitat networks and green networks into wider land use planning decisions through the use of Forestry and Woodland Strategies and Local Development Plans and development masterplans.</t>
  </si>
  <si>
    <t xml:space="preserve">Implement River Basin Management Plans (RBMP). The RBMPs set out how we can enhance the environmental quality of rivers, lochs and seas, delivering greater benefits for the environment and safeguarding them for future generations. </t>
  </si>
  <si>
    <t>Support the development of Local Flood Risk Management Plans.</t>
  </si>
  <si>
    <t>Assess and manage coasts, promoting adaptive coastal management that works with natural processes.</t>
  </si>
  <si>
    <t>Flood Risk Management Plans</t>
  </si>
  <si>
    <t>River basin Management Plans</t>
  </si>
  <si>
    <t>Home Energy Efficiency Programme for Scotland delivers heating and insulation measures across Scotland to help improve energy efficiency and reduce energy demands of existing housing stock in the most fuel poor areas.</t>
  </si>
  <si>
    <t>To consider a long-term approach to the management of surface water to ensure that sewer systems are resilient to climate change.</t>
  </si>
  <si>
    <t>Support a healthy and diverse natural environment with the capacity to adapt.</t>
  </si>
  <si>
    <t>2016-2022</t>
  </si>
  <si>
    <t>Flood Risk Management Strategies, led by SEPA, are to be published in December 2015. These cover 14 Local Plan Districts (LPD) in Scotland, of which Orkney is a single LPD. Arising from these strategies will be the publication of the Local Flood Risk Management Plan in June 2016, led by Orkney Islands Council as a statutory duty of the Flood Risk Management (Scotland) Act 2009. The LFRMP will identify actions, with a programme of implementation and funding, to meet the objectives set within the LPD strategies.</t>
  </si>
  <si>
    <t>No.</t>
  </si>
  <si>
    <t>The Orkney Local Flood Risk Management Plan is due to be published in June 2016</t>
  </si>
  <si>
    <t>Understand the risks associated with coastal flooding through development and implementation of local flood risk plans.</t>
  </si>
  <si>
    <t>Developing datasets to support flood risk, river and coastal management. A requirement of the FRM (Scotland) Act is to develop a programme to integrate the necessary data.</t>
  </si>
  <si>
    <t>The Orkney Local Flood Risk Management Plan is due to be published in June 2016.</t>
  </si>
  <si>
    <t>The Council shares tide level information with SEPA, recorded on OIC tide gauges, to continually update knowledge and awareness of sea levels in the locality and monitor the risk of flooding.</t>
  </si>
  <si>
    <t>Planning Advice Notes (PAN) provide advice on technical planning matters and are being reviewed and consolidated. Revised PANs are to be underpinned by the principles of sustainable flood risk management.</t>
  </si>
  <si>
    <t>Scottish Planning Policy identifies that short and long term impacts of climate change should be taken into account in all decisions through the planning system.</t>
  </si>
  <si>
    <t>The Energy Efficiency Standard for Social Housing sets a minimum standard for energy efficiency in social housing. All social housing will be expected to meet the standard by 2020.</t>
  </si>
  <si>
    <t>Improve Housing Quality by ensuring all houses meet the tolerable standard, and that all social housing meets the Scottish Housing Quality Standard (SHQS) by 2015.</t>
  </si>
  <si>
    <t>River Basin Management Plans</t>
  </si>
  <si>
    <t>River Basin Management Planning is taken into account in both the Orkney Local Development Plan and the Orkney Local Biodiversity Action Plan (LBAP).</t>
  </si>
  <si>
    <t>Orkney Islands Council provides the range of public services that are statutorily required of Scotland's local authorities. In addition the Council operates an internal ferry service which connects the smaller North and non-linked South Isles with the Orkney mainland; it also supports a daily scheduled air service between the mainland and six of the North Isles. Municipal waste is shipped to Shetland for incineration where it helps power the Lerwick district heating scheme.</t>
  </si>
  <si>
    <t>A Sustainable Energy Strategy for Orkney</t>
  </si>
  <si>
    <t>2009 0nward</t>
  </si>
  <si>
    <t>Promoting local food growing
Reducing food waste</t>
  </si>
  <si>
    <t>Creating increased demand for locally generated renewable energy</t>
  </si>
  <si>
    <t>An Orkney-based project to develop an innovative use of renewable energy generated on land and at sea secured funding support from the Scottish Government during 2014. The Community and Renewable Energy Scheme (CARES) Local Energy Challenge Fund awarded just under £30,000 to the Orkney Surf and Turf initiative. The project bring together four partners - Orkney Islands Council, the European Marine Energy Centre, Community Energy Scotland and Eday Renewable Ltd. Working together, their aim is to develop plans to integrate wind and tidal technologies to produce hydrogen as an alternative source of fuel. The project will also investigate the potential to develop a low carbon power source for auxiliary systems aboard an inter-island ferry.</t>
  </si>
  <si>
    <t>Electric Vehicle Infrastructure Strategy</t>
  </si>
  <si>
    <t xml:space="preserve">Avoiding an increase in climate change emissions </t>
  </si>
  <si>
    <t>Without local abbatoir services, locally produced cattle, sheep and pigs would have to be shipped to mainland Scotland for slaughter and the carcasses shipped back to Orkney.</t>
  </si>
  <si>
    <t>In September 2014 Councillors recommended that Orkney Meat Processors Ltd, a consortium of four local butchers, could continue to use the council-owned abattoir at Hatston for a further two years. OMPL has been using the abattoir since June 2012, following the closure of Orkney Meat Ltd, the company which previously provided abattoir services.</t>
  </si>
  <si>
    <t>With the help of its Procurement section the Council tendered for a Managing Agent to deliver energy surveys, technical surveys and installations, as well as to attract ECO funding for its HEEPS:ABS programme. However, a firm (Firefly Energi Orkney LTD) was only appointed in March 2015; therefore the Council was unable to meet the Scottish Government's deadlines of identifying casework for 2014/15.</t>
  </si>
  <si>
    <t>The Council is underway with a programme of grant assisstance for 2015/16.</t>
  </si>
  <si>
    <t>The Council's reporting of SHQS, within the Annual Return on the Charter (ARC) for the Scottish Housing Regulator, considers a few more classifications than pass/fail. The Council is currently revising its 2014/15 submission to the SHR, and as at 31 March 2015 the details were: Total stock, 927 properties; 98 exemptions; 36 abeyances; 4 fails (energy efficiency criterion), 789 passes.</t>
  </si>
  <si>
    <t>A property may be classified as being in abeyance when work cannot be done for 'social' reasons relating to tennants' or owner-occupiers' behaviour, e.g. where owner-occupiers in a mixed ownership block do not wish to pay a share of a secure door entry system and do not consider it to be necessary. Another example would be where the tennant is elderly or suffering from a medical condition that has led them to feel they do not wish work to be undertaken on their home at that time. A property can be classed as an exemption where it is capable of meeting the SHQS on a particular element but the landlord believes it is not possible to meet it for technical or legal reasons or because the cost is considered disproportionate. Technically therefore, only 4 of th 927 properties fail the SHQS.</t>
  </si>
  <si>
    <t xml:space="preserve">Orkney became a Fairtrade Zone in 2014, with Orkney Islands Council playing a role in achieving this through its commitment to Fairtrade. The Council promoted and supported the establishment of Orkney Fairtrade Group and provided administrative support for the Group in its first year. To ensure Orkney retains Fairtrade Zone status, every year the Council must contribute by carrying out a staff/public awareness raising activity.    </t>
  </si>
  <si>
    <t>No progress on this was made during 2014/15; however the pass/fail ratio at 31 March 2015 was 606/321 without allowances for exemptions and abeyances (total stock at 31 March was 927); 562/231 if we made an allowance for exeptions and abeyances (793 active cases at 31 March)</t>
  </si>
  <si>
    <t>OIC has produced Strategic Flood Risk Assessments for the county which considered the potential impact of climate change on sea levels. The assessments considered information produced by the UKCIP09 on climate change predictions for sea levels around the UK.</t>
  </si>
  <si>
    <t>The orkney Local Development Plan 2014 includes Policy N7 Trees and woodland and highlights the importance of seeking opportunities for new woodland creation and planitning of native species in connection with development schemes. Supplementary Guidance Trees and Woodland also highlights the ecosystem benefits woodlands provide, in terms of carbon storage, regulating water storage within the soil and binding soils together, helping prevent erosion, especially during times of peak water flow. The Council also encourages the planting of native tree species through the preparation of masterplans and development briefs.</t>
  </si>
  <si>
    <t xml:space="preserve">The Orkney Local Development Plan 2014 highlights the benefits delivered by Open Spaces in terms of mitigation the effects of flooding in built up areas, as well as supproting nature conservation and biodiversity. Policy D6 Open Space provides protection for these areas and further guidance on implementing the policy is provided in the Supplementary Guidance Orkney Open Space Strategy.  </t>
  </si>
  <si>
    <t>The Orkney Local Development Plan is currently being reviewed and updated, and the new Proposed Plan is due to be released for public consultation during spring 2016. Should the review result in any changes to the current Policy D1 Flooding and Coastal Erosion these will take account of any relevant changes to the Planning Advice Notes.</t>
  </si>
  <si>
    <t>This strategy is currently being reviewed and the updated version is likely to be completed during 2015/15.</t>
  </si>
  <si>
    <t>A group of six Orkney College students created a new artisan hand-made chutney as a Young Enterprise Project. The venture used vegetables grown in the College polytunnels by horticulture students, and which otherwise may have gone to waste. The students worked with Orkney Zero Waste to develop labelling which encourages people using the product to re-use or recycle the jars at home. Labelling was done in-house at the College during the students' Art class, using locally-bought jars and cloth covers made from material scraps.</t>
  </si>
  <si>
    <t>External validation of waste data is undertaken by SEPA. This is done on annual baisis and is for the calendar year 1 January to 31 December.</t>
  </si>
  <si>
    <t>This report has been reviewed by all officers who contributed towards its preparation. Internal validation of the waste data may be considered to be done by one member of staff inputting this data, but prior to forwarding to the regulator (SEPA) another member of staff scrutinises the data to ensure accuracy.</t>
  </si>
  <si>
    <t>Biodiversity conservation and enhancement</t>
  </si>
  <si>
    <t xml:space="preserve">A Surface Water Management Plan is being developed for the town of Kirkwall. This is the only area within Orkney that meets the thresholds set by SEPA under the Flood Risk Management Act. Other locations within Orkney that suffer from surface water flooding will be monitored and responded to on a reactive basis. </t>
  </si>
  <si>
    <t>A Surface Water Management Plan working group comprising representatives from the Council, Scottish Water and SEPA has been established with the aim of meeting at quarterly intervals throughout the year, to ensure progress is made in publishing a SWMP. In 2014-15 the Council continued a programme of surveying existing infrastructure in order to develop an up to date drainage model of Kirkwall so that a variety of rainfall events may be analysed and trouble spots identified. A series of jetting and clearing of existing drains was also undertaken in order to establish the annual build-up of silt etc. within the drainage network so that a cyclical maintenance programme could be developed to ensure the drainage network operates with maximum efficiency.</t>
  </si>
  <si>
    <t xml:space="preserve">Orkney Islands Council has produced strategic flood risk assesments for the county which considered the potential impact of climate change on sea levels. The assessment considered information produced by the UK Climate Impacts Programme (UKCP09). A coastal flood defence project, to be implemented under the LFRMP, considered the impact of climate change on sea levels using information from UKCP09 guidance and the defences were designed to accommodate these predicted changes. This will be an on-going theme for any coastal flood defences in Orkney. 
Working in association with Highlands and Islands Local Resilience Partnership, Orkney Islands Council has contributed to the latest version of the Community Risk Register.  One of the main risks  within the Register focuses on severe weather.  The current version of this Register is to be approved by the North of Scotland Regional Resilience Partnership, however will be published and available to the general public.
Following on from its publication, Orkney Islands Council with be working with Scottish Government Resilience Division and our multi-agency partners to develop a risk register for Orkney.  Similarly, one of the risks will focus on severe weather and its effects across the islands.
</t>
  </si>
  <si>
    <t>The development of a local Community Risk Register will further develop the existing arrangements across the Highlands and Islands and ensure we understand the issues that directly affect our communities. Orkney Islands Council is currently undertaking a programme of training, delivered by Scottish Resilience Development Service, for key personnel working within response to emergencies. We are currently reviewing business continuity plans which address the cause of loss of service and detail the impact arrangements following an impact on a service or the wider Local Authority.
Looking at business continuity and a more resilient Orkney, we have commenced work with the Orkney College, operating under the University of the Highlands and Islands, Business Gateway and Highlands and Islands Enterprise to focus on business continuity arrangements within Small and Medium Enterprises.
The development of flood arrangements for Kirkwall will further enhance the existing flood defences and ensure resilience for the future. In other areas our Civil Engineer maps tidal surges across Orkney to determine flood risk. This has resulted in the erection of temporary flood defences, for example in St Margaret's Hope.
Any coastal flood defence design/project will always take into consideration the potential impacts of changes in sea levels.</t>
  </si>
  <si>
    <t xml:space="preserve">Orkney Islands Council is a member of the Highlands and Islands Local Resilience Partnership who are in the process of signing off the latest version of the Community Risk Register. Working within the Emergency Liaison Group, Orkney Local Emergency Co-ordinating Group (OLECG) we are working with Scottish Government Resilience Division in the development of a Risk Register for Orkney. This will encompass weather related issues and other matters arising from climate change.
Coastal erosion / protection and flooding will continue to be major climate-related threats to the Orkney islands. The design of coastal structures, such as pier and harbour areas, take into consideration predicted climate change and sea level information which offers the opportunity to ensure the longevity of such facilities for future generations. On land, all new developments, including drainage are assessed for incorporating Sustainable Drainage Systems (SuDS); this ensures the capacity of drainage networks includes a safety facotr for climate change. Development of the Flood Risk Strategies and the Local Flood Risk Management Plan will allow Orkney Islands Council to ensure that measures put in place to mitigate or reduce flooding will include consideration of climate change factors. </t>
  </si>
  <si>
    <t xml:space="preserve">Publication of Flood Risk Strategies in December 2015 and Local Flood Risk Management Plan in June 2016.
Compilation of an Orkney Communities Risk Register.
Delivery of the Kirkwall Flood Prevention measures.
Work with our communities in the delivery of Community Resilience Plans.
Work within our communities in further promoting business continuity. </t>
  </si>
  <si>
    <t>Orkney Islands Council published its first Biodiversity Duty Report during December 2014. The report covered the period 2013-2014.</t>
  </si>
  <si>
    <t>During 2014/15 the Council submitted an application to the Edinburgh Centre for Carbon Innovation (ECCI) Sustainable Islands' Project. The application was successful and £50,000 was awarded to carry out a feasibility study and implementation plan in respect of the Orkney's Electric Future Strategy. A number of recommendations and work packages have been outlined for the Council to take further when considering low carbon transport options.</t>
  </si>
  <si>
    <t>Facilitating a modal shift away from reliance on fossil fuels</t>
  </si>
  <si>
    <t>A walking group was established by the Council during 2011 as part of the Kick Start Kirkwall Initiative. The group meets once per week for half-hourly walks around Kirkwall during lunch time. The walks are taken by a trained 'Paths for All' Walk Leader. The purpose of the walks is to encourage those who do not normally incoproate exercise as part of their everyday routine, however they are open for everyone to attend.</t>
  </si>
  <si>
    <t>Encouraging active travel</t>
  </si>
  <si>
    <t>Carbon Management Plan</t>
  </si>
  <si>
    <t>Orkney's Electric Future</t>
  </si>
  <si>
    <t>Alternate Weekly Collection</t>
  </si>
  <si>
    <t xml:space="preserve">Orkney Islands Council is working with its partners to map the risks for Orkney.
Predicted increases in rainfall and sea levels are an integral standard part of the work of Engineering Services when considering assets and structures in identified areas of risk. These identified areas of risk include predicted climate change effects. Any coastal flood defence design/project will always take into account the potential impacts of changes in sea levels. 
The maintenance and monitoring of existing civil structures, such as coastal defences, piers, harbour structures and drainage networks will allow for analysis of climate change and how such structures will manage to adapt to any changes. Any alteration of these structures will be an opportunity to future proof taking into consideration predicted climate change figures. The Council also shares tide level information with SEPA, recorded on OIC tide gauges, to continually update knowledge and awareness of sea levels in the locality and monitor the risk of coastal flooding. Under the FRM Act a coastal flood warning scheme is being developed by SEPA with input from Orkney Islands Council, it is hoped the scheme will allow accurate forecasting of coastal conditions so that subscribers to the service will be alerted to any risk of coastal flooding. </t>
  </si>
  <si>
    <t xml:space="preserve">Predicted increases in rainfall and sea levels are an integral standard part of the work of Engineering Services when considering assets and structures in identified areas of risk. These identified areas of risk include predicted climate change effects. Orkney Islands Council is currently involved in developing Flood Risk Strategies and Plans under the Flood Risk  Management (Scotland) Act 2009, which will include assessments considering climate change. 
Predicted increases in rainfall and sea levels are an integral standard part of the work of Engineering Services when considering assets and structures and assets (piers, harbour structures, drainage networks etc.) 
The Council’s Engineering Services team currently monitor coastal flood risk to the coastal communities within Orkney. This incorporates information from the Met Office, Scottish Flood Forecasting Centre and SEPA together with local knowledge. Predicted flood warnings from this process use current information and do not consider climate change predictions.
Opportunities are being investigated to reduce wave overtopping at the Churchill Barrier causeways including how climate change factors will be addressed as part of a solution.
</t>
  </si>
  <si>
    <t>Within the Orkney Islands Council the Senior Management Team approved a programme of training and development, utilising the framework delivered by the Scottish Resilience Development Service, with the next series of seminars scheduled for November 2015. In addition we have offered places to other Category 1, Category 2 and significant responders. This will result in our Executive Directors, Heads of Service and identified managers having a greater awareness and understanding of the resilience framework. The training has been augmented by a series of exercises and exposure to live incidents to capitilise on training delivery and has resulted in change to process within the Local Authority.</t>
  </si>
  <si>
    <t>In January 2015 two workshop events were held, bringing together a range of stakeholders with a common interest in preparing and implementing a Sustainable Energy Strategy for Orkney.</t>
  </si>
  <si>
    <t>Community support to develop a strategy which aims to help Orkney achieve greater long term sustainability in the way it produces and uses energy.</t>
  </si>
  <si>
    <t>2014 onward</t>
  </si>
  <si>
    <t xml:space="preserve">During 2014/15 the Council was awarded grant funding from Transport Scotland's Scottish Green Bus Fund and the Future Transport Fund Low Carbon Vehicle (LCV) Allocation to enable the purchase of a fully electric low floored bus for the airport route. </t>
  </si>
  <si>
    <t xml:space="preserve">Orkney’s Municipal Solid Waste (MSW) is shipped to Shetland for incineration in an energy-from-waste plant which is linked to a district heating scheme in Lerwick. This scheme ensures that relatively little MSW from Orkney goes to landfill, therefore minimising waste-related production of methane, which is a more potent greenhouse gas than carbon dioxide. 
Although recycling rates in the county were good, MSW continued to include quantities of recyclable wastes such as glass and cans which are heavy to transport and offer no benefit in terms of calorific value. In an effort to increase recycling rates in the county, encourage reduced consumption and waste generation, and save on waste collection costs, Orkney Islands Council introduced an Alternate Weekly Collection (AWC) service across much of the County.  Under the scheme, domestic refuse is collected one week and recyclable items the next. The AWC service has made it easier for people to recycle materials, taking them out of the waste stream. It is important also to note that recycled glass is used locally, thus avoiding the emissions associated with its transport either to Shetland for incineration or to the Scottish mainland for processing.
In 2013 Orkney reported that it recycled 27.2% of its municipal waste, with the recycled materials including organic garden waste, paper and board, WEEE equipment, glass, plastics and cans and metal scrap. Green garden waste which was composted prior to 2012 was therefore included in the recycling figures. After changes to the reporting method, this composted material was not considered to be recycled if put into 'storage' or off site. The material only found its way to the recycling figures when it had been sent off site for use. 
From 2014, material which was composted but not to the PAS100 specification, to comply with end of waste criteria, meant that it was not then considered to be composted but instead called 'recovery' in the same way as waste to energy is also called 'recovery'. It was not possible for Orkney to meet the PAS100 specification due to limited resources, infrastructure and the relatively small quantities of green waste produced in the county. This has had a devastating effect on the recycling figures for Orkney. Although there is no reduction in the effort or the diversion of material from landfill, the recycling figure for 2014 has reduced significantly to 13.2%. </t>
  </si>
  <si>
    <t xml:space="preserve">Tendering contractors for construction contracts have to complete a Pre-Qualification Questionnaire (PQQ). Whilst there are no specific questions relating to climate change or adaptation there are often questions relating to environmental management, sourcing of materials and waste management policies of the tendering contractors with a scoring matrix applied to each contractor returning a questionnaire. 
Procurement policy has been prepared to support Orkney's sustainable development. The policy sets out the aims of this Council to ensure that sustainability is incorporated into our procurement activities to the benefit of not only the Council but also to our island communities, the economy and the environment. The Policy can be downloaded from the Council's website as: http://www.orkney.gov.uk/P/Sustainable-procurement.htm
</t>
  </si>
  <si>
    <t>The report has been circulated to relevant officers for peer review.</t>
  </si>
  <si>
    <t>Eileen Summers</t>
  </si>
  <si>
    <t>Environmental Policy Officer</t>
  </si>
  <si>
    <t>Each contract is considered on a case by case basis and sustainability criteria are included as appropriate. The preparation of a procurement strategy / commodity strategy for each procurement above £50K for goods and services is increasingly used across the organisation. The document includes a section which considers sustainability issues at the outset of the project and requires singing off by the Service Director before the procurement can proceed.
Sustainable procurement - Sustainability test: The Procurement Officer must provide details of the following social, economic and environmental elements of the proposed procurement that should be addressed through the Specification / Evaluation Criteria / Key Performance Indicators, e.g.:
Is there any legislation that could affect the specification of this procurement, e.g. Health &amp; Safety legislation?
Do Government Buying Standards specifications apply to this procurement?
Is there a more effective method of invoicing and payments, e.g. are purchasing cards or lodged purchasing card appropriate methods of payment for this procurement?
Are Community Benefits achievable as a result of this procurement?
Are there any diversity issues that need to be considered? E.g. accessibility needs. Religious needs, differing diets etc..
Is this procurement suitable as a reserved contract?</t>
  </si>
  <si>
    <t xml:space="preserve">The Council's Procurement Strategy 2010 -2014 which is currently being reviewed has Sustainability  identified as one of its objective with the following actions noted.  11.1 To embed sustainability into the procurement process where it is relevant to the subject matter of the contract. 11.2 Implementation of the Scottish Government 10 steps to Sustainable Procurement to assist sustainablility and other responsible procurement themes.  The Council's  Sustainable Procurement Policy has identified the following 4 outcomes:
Outcome 1 - the social and economic benefits from our procurement are maximised;
Outcome 2 -  the environmental impacts are minimised and the environmental benefits maximised from our procurement;
Outcome 3 - Orkney Islands Council has a more sustainable supply chain; and
Outcome 4 - sustainable procurement is embedded across Council activities.
 </t>
  </si>
  <si>
    <r>
      <t>These issues are addressed in the current Orkney Local Development Plan through Policy D1</t>
    </r>
    <r>
      <rPr>
        <i/>
        <sz val="11"/>
        <color theme="1"/>
        <rFont val="Calibri"/>
        <family val="2"/>
        <scheme val="minor"/>
      </rPr>
      <t xml:space="preserve"> Flooding and Coastal Erosion</t>
    </r>
    <r>
      <rPr>
        <sz val="11"/>
        <color theme="1"/>
        <rFont val="Calibri"/>
        <family val="2"/>
        <scheme val="minor"/>
      </rPr>
      <t>. A review of the Orkney Local Development Plan commenced in 2014 and included preparation of the Main Issues Report.</t>
    </r>
  </si>
  <si>
    <t>River Basin Management Planning is addressed in the current Orkney Local Development Plan through Policies N5 Protection and Improvement of the Water Environment, D3 Waste Water Drainage and D4 Sustainable Drainage Systems (SuDS). The Orkney Local Biodiversity Action Plan (LBAP) (2013-2106 identifies updated targets and actions for ten of its Habitat Action Plans. The habitats that are particularly relevant to RBMP include Lowland fens, Basin bog, Eutrophic standing waters, Mesotrophic lochs, Ponds &amp; milldams and burns &amp; canalised burns.</t>
  </si>
  <si>
    <r>
      <t xml:space="preserve">The Orkney Local Development Plan 2014 outlines the Council's duty as a responsible authority to protect and, where possible, improve Orkney's water environment. LDP Policy N5 </t>
    </r>
    <r>
      <rPr>
        <i/>
        <sz val="11"/>
        <color theme="1"/>
        <rFont val="Calibri"/>
        <family val="2"/>
        <scheme val="minor"/>
      </rPr>
      <t xml:space="preserve">Protecting and Improving the Water Environment </t>
    </r>
    <r>
      <rPr>
        <sz val="11"/>
        <color theme="1"/>
        <rFont val="Calibri"/>
        <family val="2"/>
        <scheme val="minor"/>
      </rPr>
      <t xml:space="preserve">aims to ensure that planning decisions contribute to the achievement of River Basin Management Planning objectives. </t>
    </r>
  </si>
  <si>
    <t>The following diagram illustrates the service structure of Orkney Islands Council:</t>
  </si>
  <si>
    <t>2011 onward</t>
  </si>
  <si>
    <t>Under priority 2 Promote successful, thriving communities, the Plan aims to mitigate the risk from flooding and coastal erosion and includes an objective to address the need for improvements which will protect areas that are currently at high risk of flooding, e.g. parts of Kirkwall and St Margaret’s Hope. In addition there is a commitment to finalise technical studies and develop solutions for overtopping on the Churchill Barriers, including the possibility of incorporating energy capture within the design.</t>
  </si>
  <si>
    <t>Priority 4 Working towards a “Low Carbon Orkney” identifies the actions which the elected members consider as priorities in order to support further renewable energy development both within the county and in the surrounding marine environment. However, with Orkney’s grid infrastructure at capacity, the National Grid is effectively closed to any new renewable energy projects greater than 3.7 kW in the county.</t>
  </si>
  <si>
    <t>2012 onward</t>
  </si>
  <si>
    <t>The AWC service has made it easier for people to recycle materials, taking them out of the waste stream. It is important also to note that recycled glass is used locally, thus avoiding the emissions associated with its transport either to Shetland for incineration or to the Scottish mainland for processing.</t>
  </si>
  <si>
    <r>
      <t xml:space="preserve">The LDP recognises that sustainable flood risk management involves taking an overall approach to avoid flood risk where possible, as well as managing and reducing the risk where this is not possible. The Council has undertaken a Strategic Flood Risk Assessment ( SFRA) to identify areas which may be at risk of flooding, and to inform the location of future development. LDP Policy D1 </t>
    </r>
    <r>
      <rPr>
        <i/>
        <sz val="11"/>
        <color theme="1"/>
        <rFont val="Calibri"/>
        <family val="2"/>
        <scheme val="minor"/>
      </rPr>
      <t xml:space="preserve">Flooding and Coastal Erosion </t>
    </r>
    <r>
      <rPr>
        <sz val="11"/>
        <color theme="1"/>
        <rFont val="Calibri"/>
        <family val="2"/>
        <scheme val="minor"/>
      </rPr>
      <t xml:space="preserve">and the associated Supplementary Guidance are informed by the SFRA. Policy N6 </t>
    </r>
    <r>
      <rPr>
        <i/>
        <sz val="11"/>
        <color theme="1"/>
        <rFont val="Calibri"/>
        <family val="2"/>
        <scheme val="minor"/>
      </rPr>
      <t xml:space="preserve">Protection of Soil Resources </t>
    </r>
    <r>
      <rPr>
        <sz val="11"/>
        <color theme="1"/>
        <rFont val="Calibri"/>
        <family val="2"/>
        <scheme val="minor"/>
      </rPr>
      <t>acknowledges the importance of peatland in the management of water resources, as well as its role as a carbon sink, and requires new developments to avoid the unnecessary disturbance of peat and carbon-rich soils.</t>
    </r>
  </si>
  <si>
    <t>Water emissions are excluded from all figures</t>
  </si>
  <si>
    <t>We use .43kg CO2e/kWh</t>
  </si>
  <si>
    <t>We use .2181kg CO2/L and 10.4kWh/L</t>
  </si>
  <si>
    <t>We use 0.18kg/km for car use</t>
  </si>
  <si>
    <t>We use 0.18kg/km for domestic flights</t>
  </si>
  <si>
    <t>kg co2e/tonne</t>
  </si>
  <si>
    <t>Micro wind turbines located on council properties</t>
  </si>
  <si>
    <t>2014-15</t>
  </si>
  <si>
    <t>Building Energy Engineer Appointed</t>
  </si>
  <si>
    <t>Internal Spend to Save</t>
  </si>
  <si>
    <t>Repairs and Mainteance</t>
  </si>
  <si>
    <t>As above 3h</t>
  </si>
  <si>
    <t>Our baseline year was actually 2004/05 and our emissions were 26290 tonnes.</t>
  </si>
  <si>
    <t>We have included our business travel and mileage emissions on the scope 3 but all other emissions are rolled up under scope 1.</t>
  </si>
  <si>
    <t>We use 0.11kg/km for longhaul flights.</t>
  </si>
  <si>
    <t>We use 0.3kg/km for ferries.</t>
  </si>
  <si>
    <t>Ferries - Marine GO.</t>
  </si>
  <si>
    <t>Tugs - Marine GO.</t>
  </si>
  <si>
    <t>Harbour Craft - Marine GO.</t>
  </si>
  <si>
    <t>Av Gas - Inter island air service.</t>
  </si>
  <si>
    <t>Orkney Mainland Bus Service.</t>
  </si>
  <si>
    <t>Quarry operations.</t>
  </si>
  <si>
    <t>Construction.</t>
  </si>
  <si>
    <t>Waste processing.</t>
  </si>
  <si>
    <t>DERV.</t>
  </si>
  <si>
    <t>Street lighting.</t>
  </si>
  <si>
    <t>OIC council building waste.</t>
  </si>
  <si>
    <t>Baseline 2004-05 - OIC operations emissions.</t>
  </si>
  <si>
    <t>Increase of 58 tonnes in commercial paper recycling, also increase of 47 tonnes of commercial glass recycling.</t>
  </si>
  <si>
    <t>Not currently within the scope of carbon management  programme.</t>
  </si>
  <si>
    <t>Stromness Academy - external insulation works</t>
  </si>
  <si>
    <t>No emission savings quantified as yet.</t>
  </si>
  <si>
    <t>Project not complete.</t>
  </si>
  <si>
    <t>No major change in estate GIA.</t>
  </si>
  <si>
    <t>No major change in service.</t>
  </si>
  <si>
    <t>No major changes in staffing numbers.</t>
  </si>
  <si>
    <t>We are currently working on a revised Carbon Management Plan and this will include targets for the year ahead but project is not yet complete.</t>
  </si>
  <si>
    <t>This figure has not been evaluated to date.</t>
  </si>
  <si>
    <t>Carbon Management Programme</t>
  </si>
  <si>
    <t>Boiler maintenance programme implemented, but no operational savings data available yet.</t>
  </si>
  <si>
    <t>Heat pumps used in several buildings but data on heat generation not available.</t>
  </si>
  <si>
    <t>During summer 2014 Marine Services invited a group of marine specialists to attend a field survey week in Orkney. In 2013 during a review of the Council's intertidal monitoring programmes it was highlighted that training for the new survey methods was required. In 2014 the marine specialist returned to Orkney to give specialist training to the Marine Environmental Unit personnel. The new methods will enable as increased focus on monitoring current marine biodiversity issues such as changes in species distribution due to warming of the seas around the UK; as well as the spread of Non-Native Species.
Staff at the Council's Marine Services Environmental Unit took part in a training course on the identification of marine Non-Native Species; this course was delivered by the Scottish Association for Marine Science (SAMS) at the Scottish Marine Institute, Oban.</t>
  </si>
  <si>
    <t>Biodiversity monitoring</t>
  </si>
  <si>
    <t>In May 2014 the Council’s Environment Officer and the RSPB Field Education Officer delivered a “Bumblebees and wildflowers” event at St Andrews Primary School, where the children learned about bumblebees and their role in plant pollination. An area was planted up with wildflower plug plants that had been grown from locally sourced seed.</t>
  </si>
  <si>
    <t xml:space="preserve">During April 2014 the Council’s Environment Officer joined two World Heritage Site rangers in helping pupils from St Andrews Primary School to transplant marram grass in order to stabilise an area of disturbed coastal sand dune at Dingieshowe, Deerness.  </t>
  </si>
  <si>
    <t>Helping maintain natural flood risk management defences</t>
  </si>
  <si>
    <t xml:space="preserve">In August 2014 a wildflower seed collection training day, “Seeds to Save Bumblebees” was held in conjunction with the Bumblebee Conservation Trust. This event offered advice on collecting seed and growing a range of wildflower species which provide good foraging potential for bumblebees. </t>
  </si>
  <si>
    <t>Biodiversity training</t>
  </si>
  <si>
    <t xml:space="preserve">Renewable energy and construction industries
EMEC
Environmental consultancies 
Talisman Energy
Eco Cars
</t>
  </si>
  <si>
    <t xml:space="preserve">
Community Energy Scotland
Highlands and Islands Enterprise
Home Energy Scotland
Tackling Household Affordable Warmth</t>
  </si>
  <si>
    <t>Orkney Housing Association Ltd
Local Development Trusts</t>
  </si>
  <si>
    <t xml:space="preserve">Renewable energy and construction industries
EMEC
Environmental consultancies
Heriot Watt University
Shipping companies
Firefly Energi
</t>
  </si>
  <si>
    <t xml:space="preserve">MSP 
Visit Scotland
Highlands and Islands Enterprise
</t>
  </si>
  <si>
    <t xml:space="preserve">Community Energy Scotland, Orkney Housing Association Ltd,
Local Development Trusts 
</t>
  </si>
  <si>
    <t>In October 2014, a Low Carbon Orkney Symposium was held, bringing together a wide range of stakeholders with a common interest in updating the Sustainable Energy Strategy for Orkney</t>
  </si>
  <si>
    <t xml:space="preserve">We are continuing to install LED Lanterns  and in the long term this will significantly reduce our energy consumption. However, because the street lighting is on an un-metered supply, the consumption is based on a theoretical number of burning hours and relies on both ourselves and the energy supplier having an up to date record of the lantern types being used. We need to treat any figures with caution especially year on year comparisons.
The Council operates an annual programme of surface dressing on the road network that it manages. This process waterproofs the road and restores some texture to the surface. It is a very effective and relatively cheap method of preventing deterioration by preventing ingress of water into the substructure of the road. This early intervetion measure has the effect of maintaining the structure of the road and delaying the requirement for more major remedial works and the emissions associated with these. It also contributes towards improvements in road safety, particularly during wet and/or icy conditions. 
</t>
  </si>
  <si>
    <t>Orkney Islands Council Scottish Climate Change Declaration Report 2014-15</t>
  </si>
  <si>
    <t>Total FTE at 31 March 2015 was 1729.1.</t>
  </si>
  <si>
    <t>Carbon Management Plan (draft)</t>
  </si>
  <si>
    <t>2016-2026</t>
  </si>
  <si>
    <t>The Strategy aims to set out the overarching plan for electric vehicle charging infrastructure and provides targets for its roll-out across the county. The Strategy outlines key 'hub' areas for electric vehicle charge points. Distribution of charge points has been split into three main phases, subject to external grant funding. Phase 1 is to provide reasonable base coverage in key hub locations; Phase 2 is to extend to other key locations across Orkney and Phase 3 is to encourage adoption of electric vehicles.</t>
  </si>
  <si>
    <t xml:space="preserve">Climate change governance arrangements will be improved in Orkney Islands Council by updating its Sustainable Energy Strategy and preparing an associated Framework Action Plan. It is also recommended that the Carbon Management Plan should eventually be merged into a Sustainable Energy Action Plan (SEAP) which, in turn would be used to report annually the Council’s Scottish Climate Change obligations in terms of the Climate Change (Scotland) Act 2009. </t>
  </si>
  <si>
    <r>
      <t xml:space="preserve">Orkney has some of the best wind, wave and tidal resources in Europe, and in the summer it has long daylight hours. As a result there are over 500 plus domestic scale micro generators (wind and solar), a combination of both community and private investment, and significant research and development that includes world’s first grid connected wave and tidal energy test centre. Orkney has embraced renewable electricity production and use to the extent that in 2014 it produced 104% of its electricity needs.  This equates to about 145 Gigawatt hours (GWh) per annum to meet a 140 GWh per annum demand. Were Orkney to have a strong electrical connection to Scotland, this would enable further renewable energy to be generated and exported; however, despite many years of negotiation and highlighting of the opportunity to build Orkney's capability to contribute to the national objectives through increased green production, which has not been supported through investment in Grid Network,  Orkney has a weak connection, with the result that existing renewable energy generators are being curtailed, and Scottish and Southern Energy (SSE) has had to restrict new Grid connections since September 2012. 
Conversely Orkney has the 2nd worst fuel poverty in Scotland with 58% of Households in Fuel Poverty. Many of the national solutions for energy efficiency do not suit Orkney’s weather conditions and, as noted in the Scottish Government’s prospectus “Empowering Scotland’s Island’s Communities”, both energy production and fuel poverty are identified as issues requiring island proofing.
Orkney Islands Council’s Corporate Plan, Orkney Islands Council 2013-2018 Our Plan identifies </t>
    </r>
    <r>
      <rPr>
        <b/>
        <sz val="11"/>
        <color theme="1"/>
        <rFont val="Calibri"/>
        <family val="2"/>
        <scheme val="minor"/>
      </rPr>
      <t>Working together for a better Orkney</t>
    </r>
    <r>
      <rPr>
        <sz val="11"/>
        <color theme="1"/>
        <rFont val="Calibri"/>
        <family val="2"/>
        <scheme val="minor"/>
      </rPr>
      <t xml:space="preserve"> as its mission statement and sets out seven local priorities for action. These include objectives to mitigate the risk from coastal flooding and erosion, as well as support further renewable energy development.
Both the Council’s Corporate Asset Management Plan 2013-2018 and its Fleet and Plant Asset Management Plan 2013-2018 highlight energy performance as one of the key drivers which, when correctly interpreted, offer the ‘building blocks’ for sound decision making. Whilst asset management has historically been undertaken at Service level within Orkney Islands Council, it is recognised that this approach does not necessarily promote the most efficient and effective use of assets, resources or skills at a corporate level. The Corporate Asset Management Plan therefore establishes an asset management framework to drive the development of service plans and establish the principles of corporate reporting and investment prioritisation. A Capital Planning and Asset Management Strategy Group has been established to provide co-ordination, direction and operational asset management planning; and the Senior Management Team, acting as an Officers’ Capital Working Group, provides an oversight of the management of corporate assets within the Council, as well as a decision-making gateway to ensure that management decisions are undertaken in a corporate manner. Significant work is already underway in several of ten sectoral asset categories, where implementation of the energy database system monitoring and recording energy and water usage as part of the carbon emissions reduction programme are included under the Property category. 
The Fleet and Plant Asset Management Plan reports on asset management performance, providing energy performance and environmental impact data for the Council’s fleet vehicles and plant equipment. It also notes that, although work is already underway to reduce carbon emissions, further consideration must be given to this issue, once the method of Local Authority participation has been prescribed by Scottish Government in meeting their duties in terms of the Climate Change (Scotland) Act 2009.
Climate change mitigation within Orkney Islands Council is led by its Strategic Development and Regeneration team.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</si>
</sst>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theme="2"/>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medium">
        <color indexed="64"/>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8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2" borderId="7" xfId="0" applyFill="1" applyBorder="1" applyAlignment="1">
      <alignment horizontal="left" vertical="center" wrapText="1"/>
    </xf>
    <xf numFmtId="0" fontId="1" fillId="29" borderId="7" xfId="0" applyFont="1" applyFill="1" applyBorder="1" applyAlignment="1">
      <alignment horizontal="center" vertical="center" wrapText="1"/>
    </xf>
    <xf numFmtId="0" fontId="1" fillId="29" borderId="3" xfId="0" applyFont="1" applyFill="1" applyBorder="1" applyAlignment="1">
      <alignment horizontal="center" vertical="center"/>
    </xf>
    <xf numFmtId="0" fontId="1" fillId="29" borderId="3" xfId="0" applyFont="1" applyFill="1" applyBorder="1" applyAlignment="1">
      <alignment horizontal="center" vertical="center" wrapText="1"/>
    </xf>
    <xf numFmtId="0" fontId="0" fillId="29" borderId="1" xfId="0" applyFill="1" applyBorder="1"/>
    <xf numFmtId="0" fontId="0" fillId="29" borderId="3" xfId="0" applyFill="1" applyBorder="1" applyAlignment="1">
      <alignment horizontal="center" vertical="center"/>
    </xf>
    <xf numFmtId="0" fontId="0" fillId="29" borderId="7" xfId="0" applyFill="1" applyBorder="1" applyAlignment="1">
      <alignment horizontal="center" vertical="center" wrapText="1"/>
    </xf>
    <xf numFmtId="0" fontId="1" fillId="29" borderId="9" xfId="0" applyFont="1" applyFill="1" applyBorder="1" applyAlignment="1">
      <alignment horizontal="center" vertical="center" wrapText="1"/>
    </xf>
    <xf numFmtId="0" fontId="1" fillId="29" borderId="10" xfId="0" applyFont="1" applyFill="1" applyBorder="1" applyAlignment="1">
      <alignment horizontal="center" vertical="center"/>
    </xf>
    <xf numFmtId="0" fontId="1" fillId="29" borderId="10" xfId="0" applyFont="1" applyFill="1" applyBorder="1" applyAlignment="1">
      <alignment horizontal="center" vertical="center" wrapText="1"/>
    </xf>
    <xf numFmtId="0" fontId="0" fillId="29" borderId="10" xfId="0" applyFill="1" applyBorder="1" applyAlignment="1">
      <alignment horizontal="center" vertical="center"/>
    </xf>
    <xf numFmtId="0" fontId="1" fillId="2" borderId="3" xfId="0" applyFont="1" applyFill="1" applyBorder="1" applyAlignment="1">
      <alignment horizontal="center" vertical="center"/>
    </xf>
    <xf numFmtId="0" fontId="4" fillId="2" borderId="3" xfId="0" applyFont="1" applyFill="1" applyBorder="1" applyAlignment="1">
      <alignment horizontal="center" vertical="center"/>
    </xf>
    <xf numFmtId="169" fontId="0" fillId="2" borderId="99" xfId="0" applyNumberFormat="1" applyFill="1" applyBorder="1" applyAlignment="1">
      <alignment horizontal="left" vertical="center"/>
    </xf>
    <xf numFmtId="0" fontId="4" fillId="2" borderId="83" xfId="0" applyFont="1" applyFill="1" applyBorder="1" applyAlignment="1">
      <alignment horizontal="center" vertical="center"/>
    </xf>
    <xf numFmtId="0" fontId="0" fillId="2" borderId="7" xfId="0" applyFill="1" applyBorder="1" applyAlignment="1">
      <alignment wrapText="1"/>
    </xf>
    <xf numFmtId="0" fontId="0" fillId="0" borderId="3" xfId="0" applyFont="1" applyBorder="1" applyAlignment="1">
      <alignment horizontal="left" vertical="center" wrapText="1"/>
    </xf>
    <xf numFmtId="15" fontId="0" fillId="2" borderId="11" xfId="0" applyNumberFormat="1" applyFill="1" applyBorder="1"/>
    <xf numFmtId="0" fontId="0" fillId="0" borderId="0" xfId="0" applyFont="1"/>
    <xf numFmtId="0" fontId="0" fillId="0" borderId="1" xfId="0" applyBorder="1" applyAlignment="1">
      <alignment wrapText="1"/>
    </xf>
    <xf numFmtId="0" fontId="0" fillId="15" borderId="21" xfId="0" applyFill="1" applyBorder="1" applyAlignment="1">
      <alignment wrapText="1"/>
    </xf>
    <xf numFmtId="0" fontId="0" fillId="15" borderId="6" xfId="0" applyFill="1" applyBorder="1" applyAlignment="1">
      <alignment wrapText="1"/>
    </xf>
    <xf numFmtId="0" fontId="0" fillId="0" borderId="83" xfId="0" applyFont="1" applyBorder="1" applyAlignment="1">
      <alignment wrapText="1"/>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18" xfId="0" applyFill="1" applyBorder="1" applyAlignment="1">
      <alignment horizontal="left"/>
    </xf>
    <xf numFmtId="0" fontId="0" fillId="2" borderId="28" xfId="0" applyFill="1" applyBorder="1" applyAlignment="1">
      <alignment horizontal="left"/>
    </xf>
    <xf numFmtId="0" fontId="0" fillId="2" borderId="61" xfId="0" applyFill="1" applyBorder="1" applyAlignment="1">
      <alignment horizontal="left"/>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3" xfId="0" applyFill="1" applyBorder="1" applyAlignment="1">
      <alignment horizontal="center"/>
    </xf>
    <xf numFmtId="0" fontId="0" fillId="2" borderId="8" xfId="0" applyFill="1" applyBorder="1" applyAlignment="1">
      <alignment horizontal="center"/>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12" xfId="0" applyFill="1" applyBorder="1" applyAlignment="1">
      <alignment vertical="top" wrapText="1"/>
    </xf>
    <xf numFmtId="0" fontId="0" fillId="0" borderId="13" xfId="0" applyBorder="1" applyAlignment="1">
      <alignment vertical="top"/>
    </xf>
    <xf numFmtId="0" fontId="0" fillId="0" borderId="14" xfId="0" applyBorder="1" applyAlignment="1">
      <alignment vertical="top"/>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0" fillId="0" borderId="18" xfId="0" applyFill="1" applyBorder="1" applyAlignment="1">
      <alignment horizontal="center"/>
    </xf>
    <xf numFmtId="0" fontId="0" fillId="0" borderId="23" xfId="0" applyFill="1" applyBorder="1" applyAlignment="1">
      <alignment horizontal="center"/>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8" xfId="0" applyFill="1" applyBorder="1" applyAlignment="1">
      <alignment wrapText="1"/>
    </xf>
    <xf numFmtId="0" fontId="0" fillId="0" borderId="61" xfId="0" applyFill="1" applyBorder="1" applyAlignment="1">
      <alignment wrapText="1"/>
    </xf>
    <xf numFmtId="0" fontId="0" fillId="0" borderId="10" xfId="0" applyFill="1" applyBorder="1" applyAlignment="1"/>
    <xf numFmtId="0" fontId="0" fillId="0" borderId="11" xfId="0" applyFill="1" applyBorder="1" applyAlignment="1"/>
    <xf numFmtId="0" fontId="0" fillId="0" borderId="18" xfId="0" applyFill="1" applyBorder="1" applyAlignment="1">
      <alignment horizontal="center" wrapText="1"/>
    </xf>
    <xf numFmtId="0" fontId="0" fillId="0" borderId="23" xfId="0" applyFill="1" applyBorder="1" applyAlignment="1">
      <alignment horizontal="center" wrapText="1"/>
    </xf>
    <xf numFmtId="0" fontId="0" fillId="0" borderId="17" xfId="0" applyFill="1" applyBorder="1" applyAlignment="1">
      <alignment horizontal="center" wrapText="1"/>
    </xf>
    <xf numFmtId="0" fontId="0" fillId="0" borderId="22" xfId="0" applyFill="1" applyBorder="1" applyAlignment="1">
      <alignment horizontal="center"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0" fillId="0" borderId="3" xfId="0" applyFont="1" applyBorder="1" applyAlignment="1">
      <alignment wrapText="1"/>
    </xf>
    <xf numFmtId="0" fontId="1" fillId="0" borderId="3" xfId="0" applyFont="1" applyBorder="1" applyAlignment="1">
      <alignment wrapText="1"/>
    </xf>
    <xf numFmtId="0" fontId="0"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10" xfId="0" applyBorder="1" applyAlignment="1">
      <alignment wrapText="1"/>
    </xf>
    <xf numFmtId="0" fontId="0" fillId="0" borderId="18" xfId="0" applyFont="1" applyBorder="1" applyAlignment="1">
      <alignment wrapText="1"/>
    </xf>
    <xf numFmtId="0" fontId="0" fillId="0" borderId="23" xfId="0" applyBorder="1" applyAlignment="1">
      <alignment wrapText="1"/>
    </xf>
    <xf numFmtId="0" fontId="1" fillId="12" borderId="13" xfId="0" applyFont="1" applyFill="1" applyBorder="1" applyAlignment="1">
      <alignment wrapText="1"/>
    </xf>
    <xf numFmtId="0" fontId="0" fillId="0" borderId="10" xfId="0" applyFill="1" applyBorder="1" applyAlignment="1">
      <alignment horizontal="center" vertical="center" wrapText="1"/>
    </xf>
    <xf numFmtId="0" fontId="0" fillId="0" borderId="10" xfId="0" applyFill="1" applyBorder="1" applyAlignment="1">
      <alignment horizontal="center" vertical="center"/>
    </xf>
    <xf numFmtId="2" fontId="0" fillId="0" borderId="10" xfId="0" applyNumberFormat="1" applyFont="1" applyFill="1" applyBorder="1" applyAlignment="1" applyProtection="1">
      <alignment horizontal="center" vertical="center" wrapText="1"/>
      <protection locked="0"/>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39"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2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30"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32" xfId="0" applyFont="1" applyFill="1" applyBorder="1" applyAlignment="1">
      <alignment horizontal="left" vertical="top" wrapText="1"/>
    </xf>
    <xf numFmtId="0" fontId="0" fillId="0" borderId="17" xfId="0" applyFont="1" applyBorder="1" applyAlignment="1">
      <alignment horizontal="center" vertical="center" wrapText="1"/>
    </xf>
    <xf numFmtId="0" fontId="0" fillId="0" borderId="136"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17" xfId="0" applyFont="1" applyBorder="1" applyAlignment="1">
      <alignment horizontal="left" vertical="center" wrapText="1"/>
    </xf>
    <xf numFmtId="0" fontId="0" fillId="0" borderId="22" xfId="0" applyFont="1" applyBorder="1" applyAlignment="1">
      <alignment horizontal="left"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18" xfId="0" applyFont="1" applyBorder="1" applyAlignment="1">
      <alignment horizontal="left" vertical="center" wrapText="1"/>
    </xf>
    <xf numFmtId="0" fontId="0" fillId="0" borderId="23" xfId="0" applyFont="1" applyBorder="1" applyAlignment="1">
      <alignment horizontal="left"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18" xfId="0" applyBorder="1" applyAlignment="1">
      <alignment wrapText="1"/>
    </xf>
    <xf numFmtId="0" fontId="0" fillId="0" borderId="18" xfId="0" applyFill="1" applyBorder="1" applyAlignment="1"/>
    <xf numFmtId="0" fontId="0" fillId="0" borderId="61" xfId="0" applyBorder="1" applyAlignment="1"/>
    <xf numFmtId="0" fontId="0" fillId="0" borderId="23" xfId="0" applyBorder="1" applyAlignment="1">
      <alignment horizontal="center"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styles" Target="styles.xml"/><Relationship Id="rId5" Type="http://schemas.openxmlformats.org/officeDocument/2006/relationships/worksheet" Target="worksheets/sheet4.xml"/><Relationship Id="rId10" Type="http://schemas.openxmlformats.org/officeDocument/2006/relationships/theme" Target="theme/theme1.xml"/><Relationship Id="rId4" Type="http://schemas.openxmlformats.org/officeDocument/2006/relationships/worksheet" Target="worksheets/sheet3.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'Required section'!$E$319:$E$322</c:f>
              <c:strCache>
                <c:ptCount val="4"/>
                <c:pt idx="0">
                  <c:v>Where applicable, what progress has the organisation made in delivering the policies and proposals referenced N1, N2, N3, B1, B2, B3, S1, S2 and S3 in the Scottish Climate Change Adaptation Programme(a) (“the Programme”)?</c:v>
                </c:pt>
                <c:pt idx="1">
                  <c:v>If the organisation is listed in the Programme as an organisation responsible for the delivery of one or more policies and proposals under the objectives N1, N2, N3, B1, B2, B3, S1, S2 and S3, provide details of the progress made by the organisation in de</c:v>
                </c:pt>
                <c:pt idx="2">
                  <c:v>(a) The Programme aims to address impacts identified for Scotland in the UK-wide climate change risk assessment which are not otherwise addressed by the UK-wide National Adaptation Programme through policy in relation to reserved matters.  </c:v>
                </c:pt>
                <c:pt idx="3">
                  <c:v>Policy / Proposal reference</c:v>
                </c:pt>
              </c:strCache>
            </c:strRef>
          </c:tx>
          <c:invertIfNegative val="0"/>
          <c:cat>
            <c:multiLvlStrRef>
              <c:f>'Required section'!$A$323:$D$377</c:f>
              <c:multiLvlStrCache>
                <c:ptCount val="26"/>
                <c:lvl>
                  <c:pt idx="0">
                    <c:v>Natural Environment</c:v>
                  </c:pt>
                  <c:pt idx="1">
                    <c:v>Natural Environment</c:v>
                  </c:pt>
                  <c:pt idx="2">
                    <c:v>Natural Environment</c:v>
                  </c:pt>
                  <c:pt idx="3">
                    <c:v>Natural Environment</c:v>
                  </c:pt>
                  <c:pt idx="4">
                    <c:v>Natural Environment</c:v>
                  </c:pt>
                  <c:pt idx="5">
                    <c:v>Natural Environment</c:v>
                  </c:pt>
                  <c:pt idx="6">
                    <c:v>Natural Environment</c:v>
                  </c:pt>
                  <c:pt idx="7">
                    <c:v>Natural Environment</c:v>
                  </c:pt>
                  <c:pt idx="8">
                    <c:v>Natural Environment</c:v>
                  </c:pt>
                  <c:pt idx="9">
                    <c:v>Natural Environment</c:v>
                  </c:pt>
                  <c:pt idx="10">
                    <c:v>Buildings and infrastructure networks</c:v>
                  </c:pt>
                  <c:pt idx="11">
                    <c:v>Buildings and infrastructure networks</c:v>
                  </c:pt>
                  <c:pt idx="12">
                    <c:v>Buildings and infrastructure networks</c:v>
                  </c:pt>
                  <c:pt idx="13">
                    <c:v>Buildings and infrastructure networks</c:v>
                  </c:pt>
                  <c:pt idx="14">
                    <c:v>Buildings and infrastructure networks</c:v>
                  </c:pt>
                  <c:pt idx="15">
                    <c:v>Buildings and infrastructure networks</c:v>
                  </c:pt>
                  <c:pt idx="16">
                    <c:v>Buildings and infrastructure networks</c:v>
                  </c:pt>
                  <c:pt idx="17">
                    <c:v>Buildings and infrastructure networks</c:v>
                  </c:pt>
                  <c:pt idx="18">
                    <c:v>Buildings and infrastructure networks</c:v>
                  </c:pt>
                  <c:pt idx="19">
                    <c:v>Buildings and infrastructure networks</c:v>
                  </c:pt>
                  <c:pt idx="20">
                    <c:v>Buildings and infrastructure networks</c:v>
                  </c:pt>
                  <c:pt idx="21">
                    <c:v>Buildings and infrastructure networks</c:v>
                  </c:pt>
                  <c:pt idx="22">
                    <c:v>Society</c:v>
                  </c:pt>
                  <c:pt idx="23">
                    <c:v>Society</c:v>
                  </c:pt>
                  <c:pt idx="24">
                    <c:v>Society</c:v>
                  </c:pt>
                  <c:pt idx="25">
                    <c:v>Society</c:v>
                  </c:pt>
                </c:lvl>
                <c:lvl>
                  <c:pt idx="0">
                    <c:v>N1</c:v>
                  </c:pt>
                  <c:pt idx="1">
                    <c:v>N1</c:v>
                  </c:pt>
                  <c:pt idx="2">
                    <c:v>N1</c:v>
                  </c:pt>
                  <c:pt idx="3">
                    <c:v>N2</c:v>
                  </c:pt>
                  <c:pt idx="4">
                    <c:v>N2</c:v>
                  </c:pt>
                  <c:pt idx="5">
                    <c:v>N2</c:v>
                  </c:pt>
                  <c:pt idx="6">
                    <c:v>N2</c:v>
                  </c:pt>
                  <c:pt idx="7">
                    <c:v>N2</c:v>
                  </c:pt>
                  <c:pt idx="8">
                    <c:v>N2</c:v>
                  </c:pt>
                  <c:pt idx="9">
                    <c:v>N3</c:v>
                  </c:pt>
                  <c:pt idx="10">
                    <c:v>B1</c:v>
                  </c:pt>
                  <c:pt idx="11">
                    <c:v>B1</c:v>
                  </c:pt>
                  <c:pt idx="12">
                    <c:v>B1</c:v>
                  </c:pt>
                  <c:pt idx="13">
                    <c:v>B1</c:v>
                  </c:pt>
                  <c:pt idx="14">
                    <c:v>B2</c:v>
                  </c:pt>
                  <c:pt idx="15">
                    <c:v>B3</c:v>
                  </c:pt>
                  <c:pt idx="16">
                    <c:v>B3</c:v>
                  </c:pt>
                  <c:pt idx="17">
                    <c:v>B3</c:v>
                  </c:pt>
                  <c:pt idx="18">
                    <c:v>B3</c:v>
                  </c:pt>
                  <c:pt idx="19">
                    <c:v>B3</c:v>
                  </c:pt>
                  <c:pt idx="20">
                    <c:v>B3</c:v>
                  </c:pt>
                  <c:pt idx="21">
                    <c:v>B3</c:v>
                  </c:pt>
                  <c:pt idx="22">
                    <c:v>S1</c:v>
                  </c:pt>
                  <c:pt idx="23">
                    <c:v>S2</c:v>
                  </c:pt>
                  <c:pt idx="24">
                    <c:v>S2</c:v>
                  </c:pt>
                  <c:pt idx="25">
                    <c:v>S3</c:v>
                  </c:pt>
                </c:lvl>
                <c:lvl>
                  <c:pt idx="0">
                    <c:v>Understand the effects of climate change and their impacts on the natural environment.</c:v>
                  </c:pt>
                  <c:pt idx="1">
                    <c:v>Understand the risks associated with coastal flooding through development and implementation of local flood risk plans.</c:v>
                  </c:pt>
                  <c:pt idx="2">
                    <c:v>Developing datasets to support flood risk, river and coastal management. A requirement of the FRM (Scotland) Act is to develop a programme to integrate the necessary data.</c:v>
                  </c:pt>
                  <c:pt idx="3">
                    <c:v>Support a healthy and diverse natural environment with the capacity to adapt.</c:v>
                  </c:pt>
                  <c:pt idx="4">
                    <c:v>The Scottish Planning Policy includes green networks, green space, street trees and othe vegetation, green roofs, wetlands and other water features, and coastal habitats in helping Scotland to mitigate and adapt to climate change.</c:v>
                  </c:pt>
                  <c:pt idx="5">
                    <c:v>Embed climate change adaptation considerations and potential responses such as habitat networks and green networks into wider land use planning decisions through the use of Forestry and Woodland Strategies and Local Development Plans and development maste</c:v>
                  </c:pt>
                  <c:pt idx="6">
                    <c:v>Implement River Basin Management Plans (RBMP). The RBMPs set out how we can enhance the environmental quality of rivers, lochs and seas, delivering greater benefits for the environment and safeguarding them for future generations. </c:v>
                  </c:pt>
                  <c:pt idx="7">
                    <c:v>Support the development of Local Flood Risk Management Plans.</c:v>
                  </c:pt>
                  <c:pt idx="8">
                    <c:v>Assess and manage coasts, promoting adaptive coastal management that works with natural processes.</c:v>
                  </c:pt>
                  <c:pt idx="9">
                    <c:v>Sustain and enhance the benefits, goods and services that the natural environment provides.</c:v>
                  </c:pt>
                  <c:pt idx="10">
                    <c:v>Understand the effects of climate change and their impacts on buildings and infrastructure networks.</c:v>
                  </c:pt>
                  <c:pt idx="11">
                    <c:v>Flood Risk Management Plans</c:v>
                  </c:pt>
                  <c:pt idx="12">
                    <c:v>River basin Management Plans</c:v>
                  </c:pt>
                  <c:pt idx="13">
                    <c:v>To consider a long-term approach to the management of surface water to ensure that sewer systems are resilient to climate change.</c:v>
                  </c:pt>
                  <c:pt idx="14">
                    <c:v>Provide the knowledge, skills and tools to manage climate change impacts on buildings and infrastructure.</c:v>
                  </c:pt>
                  <c:pt idx="15">
                    <c:v>Increase the resilience of buildings and infrastructure networks to sustain and enhance the benefits and services provided.</c:v>
                  </c:pt>
                  <c:pt idx="16">
                    <c:v>Planning Advice Notes (PAN) provide advice on technical planning matters and are being reviewed and consolidated. Revised PANs are to be underpinned by the principles of sustainable flood risk management.</c:v>
                  </c:pt>
                  <c:pt idx="17">
                    <c:v>Scottish Planning Policy identifies that short and long term impacts of climate change should be taken into account in all decisions through the planning system.</c:v>
                  </c:pt>
                  <c:pt idx="18">
                    <c:v>Home Energy Efficiency Programme for Scotland delivers heating and insulation measures across Scotland to help improve energy efficiency and reduce energy demands of existing housing stock in the most fuel poor areas.</c:v>
                  </c:pt>
                  <c:pt idx="19">
                    <c:v>The Energy Efficiency Standard for Social Housing sets a minimum standard for energy efficiency in social housing. All social housing will be expected to meet the standard by 2020.</c:v>
                  </c:pt>
                  <c:pt idx="20">
                    <c:v>Improve Housing Quality by ensuring all houses meet the tolerable standard, and that all social housing meets the Scottish Housing Quality Standard (SHQS) by 2015.</c:v>
                  </c:pt>
                  <c:pt idx="21">
                    <c:v>River Basin Management Plans</c:v>
                  </c:pt>
                  <c:pt idx="22">
                    <c:v>Understand the effects of climate change and their impacts on people, homes and communities.</c:v>
                  </c:pt>
                  <c:pt idx="23">
                    <c:v>Increase the awareness of the impacts of climate change  to enable people to adapt to future extreme weather events.</c:v>
                  </c:pt>
                  <c:pt idx="24">
                    <c:v>Increase the awareness of the impacts of climate change  to enable people to adapt to future extreme weather events.</c:v>
                  </c:pt>
                  <c:pt idx="25">
                    <c:v>Support our health services and emergency responders to enable them to respond effectively to the increased pressures associated with a changing climate.</c:v>
                  </c:pt>
                </c:lvl>
              </c:multiLvlStrCache>
            </c:multiLvlStrRef>
          </c:cat>
          <c:val>
            <c:numRef>
              <c:f>'Required section'!$E$324:$E$377</c:f>
              <c:numCache>
                <c:formatCode>General</c:formatCode>
                <c:ptCount val="25"/>
                <c:pt idx="0">
                  <c:v>0</c:v>
                </c:pt>
                <c:pt idx="1">
                  <c:v>0</c:v>
                </c:pt>
                <c:pt idx="3">
                  <c:v>0</c:v>
                </c:pt>
                <c:pt idx="4">
                  <c:v>0</c:v>
                </c:pt>
                <c:pt idx="5">
                  <c:v>0</c:v>
                </c:pt>
                <c:pt idx="6">
                  <c:v>0</c:v>
                </c:pt>
                <c:pt idx="7">
                  <c:v>0</c:v>
                </c:pt>
                <c:pt idx="10">
                  <c:v>0</c:v>
                </c:pt>
                <c:pt idx="11">
                  <c:v>0</c:v>
                </c:pt>
                <c:pt idx="12">
                  <c:v>0</c:v>
                </c:pt>
                <c:pt idx="15">
                  <c:v>0</c:v>
                </c:pt>
                <c:pt idx="16">
                  <c:v>0</c:v>
                </c:pt>
                <c:pt idx="17">
                  <c:v>0</c:v>
                </c:pt>
                <c:pt idx="18">
                  <c:v>0</c:v>
                </c:pt>
                <c:pt idx="19">
                  <c:v>0</c:v>
                </c:pt>
                <c:pt idx="20">
                  <c:v>0</c:v>
                </c:pt>
                <c:pt idx="23">
                  <c:v>0</c:v>
                </c:pt>
              </c:numCache>
            </c:numRef>
          </c:val>
        </c:ser>
        <c:ser>
          <c:idx val="1"/>
          <c:order val="1"/>
          <c:tx>
            <c:strRef>
              <c:f>'Required section'!$F$319:$F$322</c:f>
              <c:strCache>
                <c:ptCount val="4"/>
                <c:pt idx="0">
                  <c:v>Where applicable, what progress has the organisation made in delivering the policies and proposals referenced N1, N2, N3, B1, B2, B3, S1, S2 and S3 in the Scottish Climate Change Adaptation Programme(a) (“the Programme”)?</c:v>
                </c:pt>
                <c:pt idx="1">
                  <c:v>If the organisation is listed in the Programme as an organisation responsible for the delivery of one or more policies and proposals under the objectives N1, N2, N3, B1, B2, B3, S1, S2 and S3, provide details of the progress made by the organisation in de</c:v>
                </c:pt>
                <c:pt idx="2">
                  <c:v>(a) The Programme aims to address impacts identified for Scotland in the UK-wide climate change risk assessment which are not otherwise addressed by the UK-wide National Adaptation Programme through policy in relation to reserved matters.  </c:v>
                </c:pt>
                <c:pt idx="3">
                  <c:v>Delivery progress made</c:v>
                </c:pt>
              </c:strCache>
            </c:strRef>
          </c:tx>
          <c:invertIfNegative val="0"/>
          <c:cat>
            <c:multiLvlStrRef>
              <c:f>'Required section'!$A$323:$D$377</c:f>
              <c:multiLvlStrCache>
                <c:ptCount val="26"/>
                <c:lvl>
                  <c:pt idx="0">
                    <c:v>Natural Environment</c:v>
                  </c:pt>
                  <c:pt idx="1">
                    <c:v>Natural Environment</c:v>
                  </c:pt>
                  <c:pt idx="2">
                    <c:v>Natural Environment</c:v>
                  </c:pt>
                  <c:pt idx="3">
                    <c:v>Natural Environment</c:v>
                  </c:pt>
                  <c:pt idx="4">
                    <c:v>Natural Environment</c:v>
                  </c:pt>
                  <c:pt idx="5">
                    <c:v>Natural Environment</c:v>
                  </c:pt>
                  <c:pt idx="6">
                    <c:v>Natural Environment</c:v>
                  </c:pt>
                  <c:pt idx="7">
                    <c:v>Natural Environment</c:v>
                  </c:pt>
                  <c:pt idx="8">
                    <c:v>Natural Environment</c:v>
                  </c:pt>
                  <c:pt idx="9">
                    <c:v>Natural Environment</c:v>
                  </c:pt>
                  <c:pt idx="10">
                    <c:v>Buildings and infrastructure networks</c:v>
                  </c:pt>
                  <c:pt idx="11">
                    <c:v>Buildings and infrastructure networks</c:v>
                  </c:pt>
                  <c:pt idx="12">
                    <c:v>Buildings and infrastructure networks</c:v>
                  </c:pt>
                  <c:pt idx="13">
                    <c:v>Buildings and infrastructure networks</c:v>
                  </c:pt>
                  <c:pt idx="14">
                    <c:v>Buildings and infrastructure networks</c:v>
                  </c:pt>
                  <c:pt idx="15">
                    <c:v>Buildings and infrastructure networks</c:v>
                  </c:pt>
                  <c:pt idx="16">
                    <c:v>Buildings and infrastructure networks</c:v>
                  </c:pt>
                  <c:pt idx="17">
                    <c:v>Buildings and infrastructure networks</c:v>
                  </c:pt>
                  <c:pt idx="18">
                    <c:v>Buildings and infrastructure networks</c:v>
                  </c:pt>
                  <c:pt idx="19">
                    <c:v>Buildings and infrastructure networks</c:v>
                  </c:pt>
                  <c:pt idx="20">
                    <c:v>Buildings and infrastructure networks</c:v>
                  </c:pt>
                  <c:pt idx="21">
                    <c:v>Buildings and infrastructure networks</c:v>
                  </c:pt>
                  <c:pt idx="22">
                    <c:v>Society</c:v>
                  </c:pt>
                  <c:pt idx="23">
                    <c:v>Society</c:v>
                  </c:pt>
                  <c:pt idx="24">
                    <c:v>Society</c:v>
                  </c:pt>
                  <c:pt idx="25">
                    <c:v>Society</c:v>
                  </c:pt>
                </c:lvl>
                <c:lvl>
                  <c:pt idx="0">
                    <c:v>N1</c:v>
                  </c:pt>
                  <c:pt idx="1">
                    <c:v>N1</c:v>
                  </c:pt>
                  <c:pt idx="2">
                    <c:v>N1</c:v>
                  </c:pt>
                  <c:pt idx="3">
                    <c:v>N2</c:v>
                  </c:pt>
                  <c:pt idx="4">
                    <c:v>N2</c:v>
                  </c:pt>
                  <c:pt idx="5">
                    <c:v>N2</c:v>
                  </c:pt>
                  <c:pt idx="6">
                    <c:v>N2</c:v>
                  </c:pt>
                  <c:pt idx="7">
                    <c:v>N2</c:v>
                  </c:pt>
                  <c:pt idx="8">
                    <c:v>N2</c:v>
                  </c:pt>
                  <c:pt idx="9">
                    <c:v>N3</c:v>
                  </c:pt>
                  <c:pt idx="10">
                    <c:v>B1</c:v>
                  </c:pt>
                  <c:pt idx="11">
                    <c:v>B1</c:v>
                  </c:pt>
                  <c:pt idx="12">
                    <c:v>B1</c:v>
                  </c:pt>
                  <c:pt idx="13">
                    <c:v>B1</c:v>
                  </c:pt>
                  <c:pt idx="14">
                    <c:v>B2</c:v>
                  </c:pt>
                  <c:pt idx="15">
                    <c:v>B3</c:v>
                  </c:pt>
                  <c:pt idx="16">
                    <c:v>B3</c:v>
                  </c:pt>
                  <c:pt idx="17">
                    <c:v>B3</c:v>
                  </c:pt>
                  <c:pt idx="18">
                    <c:v>B3</c:v>
                  </c:pt>
                  <c:pt idx="19">
                    <c:v>B3</c:v>
                  </c:pt>
                  <c:pt idx="20">
                    <c:v>B3</c:v>
                  </c:pt>
                  <c:pt idx="21">
                    <c:v>B3</c:v>
                  </c:pt>
                  <c:pt idx="22">
                    <c:v>S1</c:v>
                  </c:pt>
                  <c:pt idx="23">
                    <c:v>S2</c:v>
                  </c:pt>
                  <c:pt idx="24">
                    <c:v>S2</c:v>
                  </c:pt>
                  <c:pt idx="25">
                    <c:v>S3</c:v>
                  </c:pt>
                </c:lvl>
                <c:lvl>
                  <c:pt idx="0">
                    <c:v>Understand the effects of climate change and their impacts on the natural environment.</c:v>
                  </c:pt>
                  <c:pt idx="1">
                    <c:v>Understand the risks associated with coastal flooding through development and implementation of local flood risk plans.</c:v>
                  </c:pt>
                  <c:pt idx="2">
                    <c:v>Developing datasets to support flood risk, river and coastal management. A requirement of the FRM (Scotland) Act is to develop a programme to integrate the necessary data.</c:v>
                  </c:pt>
                  <c:pt idx="3">
                    <c:v>Support a healthy and diverse natural environment with the capacity to adapt.</c:v>
                  </c:pt>
                  <c:pt idx="4">
                    <c:v>The Scottish Planning Policy includes green networks, green space, street trees and othe vegetation, green roofs, wetlands and other water features, and coastal habitats in helping Scotland to mitigate and adapt to climate change.</c:v>
                  </c:pt>
                  <c:pt idx="5">
                    <c:v>Embed climate change adaptation considerations and potential responses such as habitat networks and green networks into wider land use planning decisions through the use of Forestry and Woodland Strategies and Local Development Plans and development maste</c:v>
                  </c:pt>
                  <c:pt idx="6">
                    <c:v>Implement River Basin Management Plans (RBMP). The RBMPs set out how we can enhance the environmental quality of rivers, lochs and seas, delivering greater benefits for the environment and safeguarding them for future generations. </c:v>
                  </c:pt>
                  <c:pt idx="7">
                    <c:v>Support the development of Local Flood Risk Management Plans.</c:v>
                  </c:pt>
                  <c:pt idx="8">
                    <c:v>Assess and manage coasts, promoting adaptive coastal management that works with natural processes.</c:v>
                  </c:pt>
                  <c:pt idx="9">
                    <c:v>Sustain and enhance the benefits, goods and services that the natural environment provides.</c:v>
                  </c:pt>
                  <c:pt idx="10">
                    <c:v>Understand the effects of climate change and their impacts on buildings and infrastructure networks.</c:v>
                  </c:pt>
                  <c:pt idx="11">
                    <c:v>Flood Risk Management Plans</c:v>
                  </c:pt>
                  <c:pt idx="12">
                    <c:v>River basin Management Plans</c:v>
                  </c:pt>
                  <c:pt idx="13">
                    <c:v>To consider a long-term approach to the management of surface water to ensure that sewer systems are resilient to climate change.</c:v>
                  </c:pt>
                  <c:pt idx="14">
                    <c:v>Provide the knowledge, skills and tools to manage climate change impacts on buildings and infrastructure.</c:v>
                  </c:pt>
                  <c:pt idx="15">
                    <c:v>Increase the resilience of buildings and infrastructure networks to sustain and enhance the benefits and services provided.</c:v>
                  </c:pt>
                  <c:pt idx="16">
                    <c:v>Planning Advice Notes (PAN) provide advice on technical planning matters and are being reviewed and consolidated. Revised PANs are to be underpinned by the principles of sustainable flood risk management.</c:v>
                  </c:pt>
                  <c:pt idx="17">
                    <c:v>Scottish Planning Policy identifies that short and long term impacts of climate change should be taken into account in all decisions through the planning system.</c:v>
                  </c:pt>
                  <c:pt idx="18">
                    <c:v>Home Energy Efficiency Programme for Scotland delivers heating and insulation measures across Scotland to help improve energy efficiency and reduce energy demands of existing housing stock in the most fuel poor areas.</c:v>
                  </c:pt>
                  <c:pt idx="19">
                    <c:v>The Energy Efficiency Standard for Social Housing sets a minimum standard for energy efficiency in social housing. All social housing will be expected to meet the standard by 2020.</c:v>
                  </c:pt>
                  <c:pt idx="20">
                    <c:v>Improve Housing Quality by ensuring all houses meet the tolerable standard, and that all social housing meets the Scottish Housing Quality Standard (SHQS) by 2015.</c:v>
                  </c:pt>
                  <c:pt idx="21">
                    <c:v>River Basin Management Plans</c:v>
                  </c:pt>
                  <c:pt idx="22">
                    <c:v>Understand the effects of climate change and their impacts on people, homes and communities.</c:v>
                  </c:pt>
                  <c:pt idx="23">
                    <c:v>Increase the awareness of the impacts of climate change  to enable people to adapt to future extreme weather events.</c:v>
                  </c:pt>
                  <c:pt idx="24">
                    <c:v>Increase the awareness of the impacts of climate change  to enable people to adapt to future extreme weather events.</c:v>
                  </c:pt>
                  <c:pt idx="25">
                    <c:v>Support our health services and emergency responders to enable them to respond effectively to the increased pressures associated with a changing climate.</c:v>
                  </c:pt>
                </c:lvl>
              </c:multiLvlStrCache>
            </c:multiLvlStrRef>
          </c:cat>
          <c:val>
            <c:numRef>
              <c:f>'Required section'!$F$323:$F$377</c:f>
              <c:numCache>
                <c:formatCode>General</c:formatCode>
                <c:ptCount val="26"/>
                <c:pt idx="1">
                  <c:v>0</c:v>
                </c:pt>
                <c:pt idx="2">
                  <c:v>0</c:v>
                </c:pt>
                <c:pt idx="4">
                  <c:v>0</c:v>
                </c:pt>
                <c:pt idx="5">
                  <c:v>0</c:v>
                </c:pt>
                <c:pt idx="6">
                  <c:v>0</c:v>
                </c:pt>
                <c:pt idx="7">
                  <c:v>0</c:v>
                </c:pt>
                <c:pt idx="8">
                  <c:v>0</c:v>
                </c:pt>
                <c:pt idx="9">
                  <c:v>0</c:v>
                </c:pt>
                <c:pt idx="11">
                  <c:v>0</c:v>
                </c:pt>
                <c:pt idx="12">
                  <c:v>0</c:v>
                </c:pt>
                <c:pt idx="13">
                  <c:v>0</c:v>
                </c:pt>
                <c:pt idx="14">
                  <c:v>0</c:v>
                </c:pt>
                <c:pt idx="16">
                  <c:v>0</c:v>
                </c:pt>
                <c:pt idx="17">
                  <c:v>0</c:v>
                </c:pt>
                <c:pt idx="18">
                  <c:v>0</c:v>
                </c:pt>
                <c:pt idx="19">
                  <c:v>0</c:v>
                </c:pt>
                <c:pt idx="20">
                  <c:v>0</c:v>
                </c:pt>
                <c:pt idx="21">
                  <c:v>0</c:v>
                </c:pt>
                <c:pt idx="22">
                  <c:v>0</c:v>
                </c:pt>
                <c:pt idx="24">
                  <c:v>0</c:v>
                </c:pt>
                <c:pt idx="25">
                  <c:v>0</c:v>
                </c:pt>
              </c:numCache>
            </c:numRef>
          </c:val>
        </c:ser>
        <c:ser>
          <c:idx val="2"/>
          <c:order val="2"/>
          <c:tx>
            <c:strRef>
              <c:f>'Required section'!$G$319:$G$322</c:f>
              <c:strCache>
                <c:ptCount val="4"/>
                <c:pt idx="0">
                  <c:v>Where applicable, what progress has the organisation made in delivering the policies and proposals referenced N1, N2, N3, B1, B2, B3, S1, S2 and S3 in the Scottish Climate Change Adaptation Programme(a) (“the Programme”)?</c:v>
                </c:pt>
                <c:pt idx="1">
                  <c:v>If the organisation is listed in the Programme as an organisation responsible for the delivery of one or more policies and proposals under the objectives N1, N2, N3, B1, B2, B3, S1, S2 and S3, provide details of the progress made by the organisation in de</c:v>
                </c:pt>
                <c:pt idx="2">
                  <c:v>(a) The Programme aims to address impacts identified for Scotland in the UK-wide climate change risk assessment which are not otherwise addressed by the UK-wide National Adaptation Programme through policy in relation to reserved matters.  </c:v>
                </c:pt>
                <c:pt idx="3">
                  <c:v>Comments</c:v>
                </c:pt>
              </c:strCache>
            </c:strRef>
          </c:tx>
          <c:invertIfNegative val="0"/>
          <c:cat>
            <c:multiLvlStrRef>
              <c:f>'Required section'!$A$323:$D$377</c:f>
              <c:multiLvlStrCache>
                <c:ptCount val="26"/>
                <c:lvl>
                  <c:pt idx="0">
                    <c:v>Natural Environment</c:v>
                  </c:pt>
                  <c:pt idx="1">
                    <c:v>Natural Environment</c:v>
                  </c:pt>
                  <c:pt idx="2">
                    <c:v>Natural Environment</c:v>
                  </c:pt>
                  <c:pt idx="3">
                    <c:v>Natural Environment</c:v>
                  </c:pt>
                  <c:pt idx="4">
                    <c:v>Natural Environment</c:v>
                  </c:pt>
                  <c:pt idx="5">
                    <c:v>Natural Environment</c:v>
                  </c:pt>
                  <c:pt idx="6">
                    <c:v>Natural Environment</c:v>
                  </c:pt>
                  <c:pt idx="7">
                    <c:v>Natural Environment</c:v>
                  </c:pt>
                  <c:pt idx="8">
                    <c:v>Natural Environment</c:v>
                  </c:pt>
                  <c:pt idx="9">
                    <c:v>Natural Environment</c:v>
                  </c:pt>
                  <c:pt idx="10">
                    <c:v>Buildings and infrastructure networks</c:v>
                  </c:pt>
                  <c:pt idx="11">
                    <c:v>Buildings and infrastructure networks</c:v>
                  </c:pt>
                  <c:pt idx="12">
                    <c:v>Buildings and infrastructure networks</c:v>
                  </c:pt>
                  <c:pt idx="13">
                    <c:v>Buildings and infrastructure networks</c:v>
                  </c:pt>
                  <c:pt idx="14">
                    <c:v>Buildings and infrastructure networks</c:v>
                  </c:pt>
                  <c:pt idx="15">
                    <c:v>Buildings and infrastructure networks</c:v>
                  </c:pt>
                  <c:pt idx="16">
                    <c:v>Buildings and infrastructure networks</c:v>
                  </c:pt>
                  <c:pt idx="17">
                    <c:v>Buildings and infrastructure networks</c:v>
                  </c:pt>
                  <c:pt idx="18">
                    <c:v>Buildings and infrastructure networks</c:v>
                  </c:pt>
                  <c:pt idx="19">
                    <c:v>Buildings and infrastructure networks</c:v>
                  </c:pt>
                  <c:pt idx="20">
                    <c:v>Buildings and infrastructure networks</c:v>
                  </c:pt>
                  <c:pt idx="21">
                    <c:v>Buildings and infrastructure networks</c:v>
                  </c:pt>
                  <c:pt idx="22">
                    <c:v>Society</c:v>
                  </c:pt>
                  <c:pt idx="23">
                    <c:v>Society</c:v>
                  </c:pt>
                  <c:pt idx="24">
                    <c:v>Society</c:v>
                  </c:pt>
                  <c:pt idx="25">
                    <c:v>Society</c:v>
                  </c:pt>
                </c:lvl>
                <c:lvl>
                  <c:pt idx="0">
                    <c:v>N1</c:v>
                  </c:pt>
                  <c:pt idx="1">
                    <c:v>N1</c:v>
                  </c:pt>
                  <c:pt idx="2">
                    <c:v>N1</c:v>
                  </c:pt>
                  <c:pt idx="3">
                    <c:v>N2</c:v>
                  </c:pt>
                  <c:pt idx="4">
                    <c:v>N2</c:v>
                  </c:pt>
                  <c:pt idx="5">
                    <c:v>N2</c:v>
                  </c:pt>
                  <c:pt idx="6">
                    <c:v>N2</c:v>
                  </c:pt>
                  <c:pt idx="7">
                    <c:v>N2</c:v>
                  </c:pt>
                  <c:pt idx="8">
                    <c:v>N2</c:v>
                  </c:pt>
                  <c:pt idx="9">
                    <c:v>N3</c:v>
                  </c:pt>
                  <c:pt idx="10">
                    <c:v>B1</c:v>
                  </c:pt>
                  <c:pt idx="11">
                    <c:v>B1</c:v>
                  </c:pt>
                  <c:pt idx="12">
                    <c:v>B1</c:v>
                  </c:pt>
                  <c:pt idx="13">
                    <c:v>B1</c:v>
                  </c:pt>
                  <c:pt idx="14">
                    <c:v>B2</c:v>
                  </c:pt>
                  <c:pt idx="15">
                    <c:v>B3</c:v>
                  </c:pt>
                  <c:pt idx="16">
                    <c:v>B3</c:v>
                  </c:pt>
                  <c:pt idx="17">
                    <c:v>B3</c:v>
                  </c:pt>
                  <c:pt idx="18">
                    <c:v>B3</c:v>
                  </c:pt>
                  <c:pt idx="19">
                    <c:v>B3</c:v>
                  </c:pt>
                  <c:pt idx="20">
                    <c:v>B3</c:v>
                  </c:pt>
                  <c:pt idx="21">
                    <c:v>B3</c:v>
                  </c:pt>
                  <c:pt idx="22">
                    <c:v>S1</c:v>
                  </c:pt>
                  <c:pt idx="23">
                    <c:v>S2</c:v>
                  </c:pt>
                  <c:pt idx="24">
                    <c:v>S2</c:v>
                  </c:pt>
                  <c:pt idx="25">
                    <c:v>S3</c:v>
                  </c:pt>
                </c:lvl>
                <c:lvl>
                  <c:pt idx="0">
                    <c:v>Understand the effects of climate change and their impacts on the natural environment.</c:v>
                  </c:pt>
                  <c:pt idx="1">
                    <c:v>Understand the risks associated with coastal flooding through development and implementation of local flood risk plans.</c:v>
                  </c:pt>
                  <c:pt idx="2">
                    <c:v>Developing datasets to support flood risk, river and coastal management. A requirement of the FRM (Scotland) Act is to develop a programme to integrate the necessary data.</c:v>
                  </c:pt>
                  <c:pt idx="3">
                    <c:v>Support a healthy and diverse natural environment with the capacity to adapt.</c:v>
                  </c:pt>
                  <c:pt idx="4">
                    <c:v>The Scottish Planning Policy includes green networks, green space, street trees and othe vegetation, green roofs, wetlands and other water features, and coastal habitats in helping Scotland to mitigate and adapt to climate change.</c:v>
                  </c:pt>
                  <c:pt idx="5">
                    <c:v>Embed climate change adaptation considerations and potential responses such as habitat networks and green networks into wider land use planning decisions through the use of Forestry and Woodland Strategies and Local Development Plans and development maste</c:v>
                  </c:pt>
                  <c:pt idx="6">
                    <c:v>Implement River Basin Management Plans (RBMP). The RBMPs set out how we can enhance the environmental quality of rivers, lochs and seas, delivering greater benefits for the environment and safeguarding them for future generations. </c:v>
                  </c:pt>
                  <c:pt idx="7">
                    <c:v>Support the development of Local Flood Risk Management Plans.</c:v>
                  </c:pt>
                  <c:pt idx="8">
                    <c:v>Assess and manage coasts, promoting adaptive coastal management that works with natural processes.</c:v>
                  </c:pt>
                  <c:pt idx="9">
                    <c:v>Sustain and enhance the benefits, goods and services that the natural environment provides.</c:v>
                  </c:pt>
                  <c:pt idx="10">
                    <c:v>Understand the effects of climate change and their impacts on buildings and infrastructure networks.</c:v>
                  </c:pt>
                  <c:pt idx="11">
                    <c:v>Flood Risk Management Plans</c:v>
                  </c:pt>
                  <c:pt idx="12">
                    <c:v>River basin Management Plans</c:v>
                  </c:pt>
                  <c:pt idx="13">
                    <c:v>To consider a long-term approach to the management of surface water to ensure that sewer systems are resilient to climate change.</c:v>
                  </c:pt>
                  <c:pt idx="14">
                    <c:v>Provide the knowledge, skills and tools to manage climate change impacts on buildings and infrastructure.</c:v>
                  </c:pt>
                  <c:pt idx="15">
                    <c:v>Increase the resilience of buildings and infrastructure networks to sustain and enhance the benefits and services provided.</c:v>
                  </c:pt>
                  <c:pt idx="16">
                    <c:v>Planning Advice Notes (PAN) provide advice on technical planning matters and are being reviewed and consolidated. Revised PANs are to be underpinned by the principles of sustainable flood risk management.</c:v>
                  </c:pt>
                  <c:pt idx="17">
                    <c:v>Scottish Planning Policy identifies that short and long term impacts of climate change should be taken into account in all decisions through the planning system.</c:v>
                  </c:pt>
                  <c:pt idx="18">
                    <c:v>Home Energy Efficiency Programme for Scotland delivers heating and insulation measures across Scotland to help improve energy efficiency and reduce energy demands of existing housing stock in the most fuel poor areas.</c:v>
                  </c:pt>
                  <c:pt idx="19">
                    <c:v>The Energy Efficiency Standard for Social Housing sets a minimum standard for energy efficiency in social housing. All social housing will be expected to meet the standard by 2020.</c:v>
                  </c:pt>
                  <c:pt idx="20">
                    <c:v>Improve Housing Quality by ensuring all houses meet the tolerable standard, and that all social housing meets the Scottish Housing Quality Standard (SHQS) by 2015.</c:v>
                  </c:pt>
                  <c:pt idx="21">
                    <c:v>River Basin Management Plans</c:v>
                  </c:pt>
                  <c:pt idx="22">
                    <c:v>Understand the effects of climate change and their impacts on people, homes and communities.</c:v>
                  </c:pt>
                  <c:pt idx="23">
                    <c:v>Increase the awareness of the impacts of climate change  to enable people to adapt to future extreme weather events.</c:v>
                  </c:pt>
                  <c:pt idx="24">
                    <c:v>Increase the awareness of the impacts of climate change  to enable people to adapt to future extreme weather events.</c:v>
                  </c:pt>
                  <c:pt idx="25">
                    <c:v>Support our health services and emergency responders to enable them to respond effectively to the increased pressures associated with a changing climate.</c:v>
                  </c:pt>
                </c:lvl>
              </c:multiLvlStrCache>
            </c:multiLvlStrRef>
          </c:cat>
          <c:val>
            <c:numRef>
              <c:f>'Required section'!$G$323:$G$377</c:f>
              <c:numCache>
                <c:formatCode>General</c:formatCode>
                <c:ptCount val="26"/>
                <c:pt idx="18">
                  <c:v>0</c:v>
                </c:pt>
                <c:pt idx="20">
                  <c:v>0</c:v>
                </c:pt>
              </c:numCache>
            </c:numRef>
          </c:val>
        </c:ser>
        <c:dLbls>
          <c:showLegendKey val="0"/>
          <c:showVal val="0"/>
          <c:showCatName val="0"/>
          <c:showSerName val="0"/>
          <c:showPercent val="0"/>
          <c:showBubbleSize val="0"/>
        </c:dLbls>
        <c:gapWidth val="150"/>
        <c:axId val="320567616"/>
        <c:axId val="320567224"/>
      </c:barChart>
      <c:catAx>
        <c:axId val="320567616"/>
        <c:scaling>
          <c:orientation val="minMax"/>
        </c:scaling>
        <c:delete val="0"/>
        <c:axPos val="b"/>
        <c:numFmt formatCode="General" sourceLinked="0"/>
        <c:majorTickMark val="out"/>
        <c:minorTickMark val="none"/>
        <c:tickLblPos val="nextTo"/>
        <c:crossAx val="320567224"/>
        <c:crosses val="autoZero"/>
        <c:auto val="1"/>
        <c:lblAlgn val="ctr"/>
        <c:lblOffset val="100"/>
        <c:noMultiLvlLbl val="0"/>
      </c:catAx>
      <c:valAx>
        <c:axId val="320567224"/>
        <c:scaling>
          <c:orientation val="minMax"/>
        </c:scaling>
        <c:delete val="0"/>
        <c:axPos val="l"/>
        <c:majorGridlines/>
        <c:numFmt formatCode="General" sourceLinked="1"/>
        <c:majorTickMark val="out"/>
        <c:minorTickMark val="none"/>
        <c:tickLblPos val="nextTo"/>
        <c:crossAx val="320567616"/>
        <c:crosses val="autoZero"/>
        <c:crossBetween val="between"/>
      </c:valAx>
    </c:plotArea>
    <c:legend>
      <c:legendPos val="r"/>
      <c:layout/>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296105" cy="610633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2</xdr:col>
      <xdr:colOff>2350361</xdr:colOff>
      <xdr:row>37</xdr:row>
      <xdr:rowOff>5182049</xdr:rowOff>
    </xdr:to>
    <xdr:pic>
      <xdr:nvPicPr>
        <xdr:cNvPr id="5" name="Picture 4"/>
        <xdr:cNvPicPr>
          <a:picLocks noChangeAspect="1"/>
        </xdr:cNvPicPr>
      </xdr:nvPicPr>
      <xdr:blipFill>
        <a:blip xmlns:r="http://schemas.openxmlformats.org/officeDocument/2006/relationships" r:embed="rId1"/>
        <a:stretch>
          <a:fillRect/>
        </a:stretch>
      </xdr:blipFill>
      <xdr:spPr>
        <a:xfrm>
          <a:off x="535781" y="10727531"/>
          <a:ext cx="6279424" cy="51820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OIC%20Climate%20Change%20Declaration%20Report%202014_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Required section"/>
      <sheetName val="ListsReq"/>
      <sheetName val="ListsRec"/>
      <sheetName val="Recommended - Wider Influence"/>
      <sheetName val="LACO2 data"/>
      <sheetName val="Sheet2"/>
    </sheetNames>
    <sheetDataSet>
      <sheetData sheetId="0" refreshError="1"/>
      <sheetData sheetId="1" refreshError="1"/>
      <sheetData sheetId="2">
        <row r="3">
          <cell r="AC3" t="str">
            <v>Grid Electricity (generation)</v>
          </cell>
          <cell r="AD3" t="str">
            <v>kWh</v>
          </cell>
          <cell r="AE3">
            <v>0.49425999999999998</v>
          </cell>
          <cell r="AF3" t="str">
            <v>kg CO2e/kWh</v>
          </cell>
        </row>
        <row r="4">
          <cell r="AC4" t="str">
            <v>Grid Electricity (transmission &amp; distribution losses)</v>
          </cell>
          <cell r="AD4" t="str">
            <v>kWh</v>
          </cell>
          <cell r="AE4">
            <v>4.3220000000000001E-2</v>
          </cell>
          <cell r="AF4" t="str">
            <v>kg CO2e/kWh</v>
          </cell>
        </row>
        <row r="5">
          <cell r="AC5" t="str">
            <v>Natural Gas</v>
          </cell>
          <cell r="AD5" t="str">
            <v>kWh</v>
          </cell>
          <cell r="AE5">
            <v>0.18497</v>
          </cell>
          <cell r="AF5" t="str">
            <v>kg CO2e/kWh</v>
          </cell>
        </row>
        <row r="6">
          <cell r="AC6" t="str">
            <v>Gas oil</v>
          </cell>
          <cell r="AD6" t="str">
            <v>kWh</v>
          </cell>
          <cell r="AE6">
            <v>0.27211999999999997</v>
          </cell>
          <cell r="AF6" t="str">
            <v>kg CO2e/kWh</v>
          </cell>
        </row>
        <row r="7">
          <cell r="AC7" t="str">
            <v xml:space="preserve">Fuel Oil </v>
          </cell>
          <cell r="AD7" t="str">
            <v>kWh</v>
          </cell>
          <cell r="AE7">
            <v>0.26950000000000002</v>
          </cell>
          <cell r="AF7" t="str">
            <v>kg CO2e/kWh</v>
          </cell>
        </row>
        <row r="8">
          <cell r="AC8" t="str">
            <v>Burning Oil</v>
          </cell>
          <cell r="AD8" t="str">
            <v>litres</v>
          </cell>
          <cell r="AE8">
            <v>2.5379710000000002</v>
          </cell>
          <cell r="AF8" t="str">
            <v>kg CO2e/litre</v>
          </cell>
        </row>
        <row r="9">
          <cell r="AC9" t="str">
            <v xml:space="preserve">Kerosene - Burning Oil </v>
          </cell>
          <cell r="AD9" t="str">
            <v>kWh</v>
          </cell>
          <cell r="AE9">
            <v>0.24667</v>
          </cell>
          <cell r="AF9" t="str">
            <v>kg CO2e/kWh</v>
          </cell>
        </row>
        <row r="10">
          <cell r="AC10" t="str">
            <v>Coal (industrial)</v>
          </cell>
          <cell r="AD10" t="str">
            <v>kWh</v>
          </cell>
          <cell r="AE10">
            <v>0.315905361</v>
          </cell>
          <cell r="AF10" t="str">
            <v>kg CO2e/kWh</v>
          </cell>
        </row>
        <row r="11">
          <cell r="AC11" t="str">
            <v>Water - Supply</v>
          </cell>
          <cell r="AD11" t="str">
            <v>m3</v>
          </cell>
          <cell r="AE11">
            <v>0.34410000000000002</v>
          </cell>
          <cell r="AF11" t="str">
            <v>kg CO2e/m3</v>
          </cell>
        </row>
        <row r="12">
          <cell r="AC12" t="str">
            <v>Water - Treatment</v>
          </cell>
          <cell r="AD12" t="str">
            <v>m3</v>
          </cell>
          <cell r="AE12">
            <v>0.70850000000000002</v>
          </cell>
          <cell r="AF12" t="str">
            <v>kg CO2e/m3</v>
          </cell>
        </row>
        <row r="13">
          <cell r="AC13" t="str">
            <v>Diesel</v>
          </cell>
          <cell r="AD13" t="str">
            <v>litres</v>
          </cell>
          <cell r="AE13">
            <v>2.6023999999999998</v>
          </cell>
          <cell r="AF13" t="str">
            <v>kg CO2e/litre</v>
          </cell>
        </row>
        <row r="14">
          <cell r="AC14" t="str">
            <v>Petrol</v>
          </cell>
          <cell r="AD14" t="str">
            <v>litres</v>
          </cell>
          <cell r="AE14">
            <v>2.1913999999999998</v>
          </cell>
          <cell r="AF14" t="str">
            <v>kg CO2e/litre</v>
          </cell>
        </row>
        <row r="15">
          <cell r="AC15" t="str">
            <v>Biomass</v>
          </cell>
          <cell r="AD15" t="str">
            <v>kWh</v>
          </cell>
          <cell r="AE15">
            <v>1.1838E-2</v>
          </cell>
          <cell r="AF15" t="str">
            <v>kg CO2e/kWh</v>
          </cell>
        </row>
        <row r="16">
          <cell r="AC16" t="str">
            <v>Biogas</v>
          </cell>
          <cell r="AD16" t="str">
            <v>kWh</v>
          </cell>
          <cell r="AE16">
            <v>2.0799999999999999E-4</v>
          </cell>
          <cell r="AF16" t="str">
            <v>kg CO2e/kWh</v>
          </cell>
        </row>
        <row r="17">
          <cell r="AC17" t="str">
            <v>LPG (kWh)</v>
          </cell>
          <cell r="AD17" t="str">
            <v>kWh</v>
          </cell>
          <cell r="AE17">
            <v>0.214508</v>
          </cell>
          <cell r="AF17" t="str">
            <v>kg CO2e/kWh</v>
          </cell>
        </row>
        <row r="18">
          <cell r="AC18" t="str">
            <v>LPG (Litres)</v>
          </cell>
          <cell r="AD18" t="str">
            <v>litres</v>
          </cell>
          <cell r="AE18">
            <v>1.5022500000000001</v>
          </cell>
          <cell r="AF18" t="str">
            <v>kg CO2e/litre</v>
          </cell>
        </row>
        <row r="19">
          <cell r="AC19" t="str">
            <v>Purchased Heat and Steam</v>
          </cell>
          <cell r="AD19" t="str">
            <v>kWh</v>
          </cell>
          <cell r="AE19">
            <v>0.21676999999999999</v>
          </cell>
          <cell r="AF19" t="str">
            <v>kg CO2e/kWh</v>
          </cell>
        </row>
        <row r="20">
          <cell r="AC20" t="str">
            <v>Purchased Heat and Steam (local factor)</v>
          </cell>
          <cell r="AD20" t="str">
            <v>kWh</v>
          </cell>
          <cell r="AE20" t="str">
            <v>Add factor in</v>
          </cell>
          <cell r="AF20" t="str">
            <v>kg CO2e/kWh</v>
          </cell>
        </row>
        <row r="21">
          <cell r="AC21" t="str">
            <v>Renewable Elec Purchase Direct Supply</v>
          </cell>
          <cell r="AD21" t="str">
            <v>kWh</v>
          </cell>
          <cell r="AE21">
            <v>0</v>
          </cell>
          <cell r="AF21" t="str">
            <v>kg CO2e/kWh</v>
          </cell>
        </row>
        <row r="22">
          <cell r="AC22" t="str">
            <v>Renewable Heat Purchase Direct Supply</v>
          </cell>
          <cell r="AD22" t="str">
            <v>kWh</v>
          </cell>
          <cell r="AE22">
            <v>0</v>
          </cell>
          <cell r="AF22" t="str">
            <v>kgCO2e/kWh</v>
          </cell>
        </row>
        <row r="23">
          <cell r="AC23" t="str">
            <v>Renewable Elec Self Supply</v>
          </cell>
          <cell r="AD23" t="str">
            <v>kWh</v>
          </cell>
          <cell r="AE23">
            <v>0</v>
          </cell>
          <cell r="AF23" t="str">
            <v>kg CO2e/kWh</v>
          </cell>
        </row>
        <row r="24">
          <cell r="AC24" t="str">
            <v>Renewable Heat Self Supply</v>
          </cell>
          <cell r="AD24" t="str">
            <v>kWh</v>
          </cell>
          <cell r="AE24">
            <v>0</v>
          </cell>
          <cell r="AF24" t="str">
            <v>kg CO2e/kWh</v>
          </cell>
        </row>
        <row r="25">
          <cell r="AC25" t="str">
            <v>Renewable Elec Exported to Grid</v>
          </cell>
          <cell r="AD25" t="str">
            <v>kWh</v>
          </cell>
          <cell r="AE25">
            <v>0</v>
          </cell>
          <cell r="AF25" t="str">
            <v>kg CO2e/kWh</v>
          </cell>
        </row>
        <row r="26">
          <cell r="AC26" t="str">
            <v>Renewable Heat Exported</v>
          </cell>
          <cell r="AD26" t="str">
            <v>kWh</v>
          </cell>
          <cell r="AE26">
            <v>0</v>
          </cell>
          <cell r="AF26" t="str">
            <v>kg CO2e/kWh</v>
          </cell>
        </row>
        <row r="27">
          <cell r="AC27" t="str">
            <v>Refuse Municipal to Landfill</v>
          </cell>
          <cell r="AD27" t="str">
            <v>tonnes</v>
          </cell>
          <cell r="AE27">
            <v>289.83554099999998</v>
          </cell>
          <cell r="AF27" t="str">
            <v>kgCO2e/tonne</v>
          </cell>
        </row>
        <row r="28">
          <cell r="AC28" t="str">
            <v>Refuse Commercial &amp; Industrial to Landfill</v>
          </cell>
          <cell r="AD28" t="str">
            <v>tonnes</v>
          </cell>
          <cell r="AE28">
            <v>199</v>
          </cell>
          <cell r="AF28" t="str">
            <v>kgCO2e/tonne</v>
          </cell>
        </row>
        <row r="29">
          <cell r="AC29" t="str">
            <v>Organic Food &amp; Drink Composting</v>
          </cell>
          <cell r="AD29" t="str">
            <v>tonnes</v>
          </cell>
          <cell r="AE29">
            <v>6</v>
          </cell>
          <cell r="AF29" t="str">
            <v>kgCO2e/tonne</v>
          </cell>
        </row>
        <row r="30">
          <cell r="AC30" t="str">
            <v>Organic Food &amp; Drink AD</v>
          </cell>
          <cell r="AD30" t="str">
            <v>tonnes</v>
          </cell>
          <cell r="AE30">
            <v>21</v>
          </cell>
          <cell r="AF30" t="str">
            <v>kgCO2e/tonne</v>
          </cell>
        </row>
        <row r="31">
          <cell r="AC31" t="str">
            <v>Organic Garden Waste Composting</v>
          </cell>
          <cell r="AD31" t="str">
            <v>tonnes</v>
          </cell>
          <cell r="AE31">
            <v>6</v>
          </cell>
          <cell r="AF31" t="str">
            <v>kgCO2e/tonne</v>
          </cell>
        </row>
        <row r="32">
          <cell r="AC32" t="str">
            <v>Paper &amp; Board (Mixed) Recycling</v>
          </cell>
          <cell r="AD32" t="str">
            <v>tonnes</v>
          </cell>
          <cell r="AE32">
            <v>21</v>
          </cell>
          <cell r="AF32" t="str">
            <v>kgCO2e/tonne</v>
          </cell>
        </row>
        <row r="33">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row>
        <row r="61">
          <cell r="AC61" t="str">
            <v>Business travel - public transport</v>
          </cell>
          <cell r="AD61" t="str">
            <v>No single unit - report total emissions</v>
          </cell>
          <cell r="AE61" t="str">
            <v>No single factor - report total emissions</v>
          </cell>
          <cell r="AF61" t="str">
            <v>kg CO2e/kWh</v>
          </cell>
        </row>
        <row r="62">
          <cell r="AC62" t="str">
            <v>Other 1</v>
          </cell>
          <cell r="AD62" t="str">
            <v>No single unit - report total emissions</v>
          </cell>
          <cell r="AE62" t="str">
            <v>No single factor - report total emissions</v>
          </cell>
        </row>
        <row r="63">
          <cell r="AC63" t="str">
            <v>Other 2</v>
          </cell>
          <cell r="AD63" t="str">
            <v>No single unit - report total emissions</v>
          </cell>
          <cell r="AE63" t="str">
            <v>No single factor - report total emissions</v>
          </cell>
        </row>
        <row r="64">
          <cell r="AC64" t="str">
            <v>Other 3</v>
          </cell>
          <cell r="AD64" t="str">
            <v>No single unit - report total emissions</v>
          </cell>
          <cell r="AE64" t="str">
            <v>No single factor - report total emissions</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9"/>
  <sheetViews>
    <sheetView tabSelected="1" zoomScaleNormal="100" workbookViewId="0">
      <selection activeCell="F425" sqref="F425"/>
    </sheetView>
  </sheetViews>
  <sheetFormatPr defaultRowHeight="15" x14ac:dyDescent="0.25"/>
  <cols>
    <col min="1" max="1" width="8" style="126" customWidth="1"/>
    <col min="2" max="2" width="58.85546875" style="126" customWidth="1"/>
    <col min="3" max="3" width="44.7109375" style="126" customWidth="1"/>
    <col min="4" max="4" width="27.7109375" style="126" customWidth="1"/>
    <col min="5" max="5" width="34.7109375" style="126" customWidth="1"/>
    <col min="6" max="6" width="66" style="126" customWidth="1"/>
    <col min="7" max="7" width="30.1406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16" t="s">
        <v>1110</v>
      </c>
      <c r="B1" s="417"/>
      <c r="C1" s="417"/>
      <c r="D1" s="417"/>
      <c r="E1" s="417"/>
      <c r="F1" s="417"/>
      <c r="G1" s="417"/>
      <c r="H1" s="417"/>
      <c r="I1" s="417"/>
      <c r="J1" s="325"/>
      <c r="K1" s="325"/>
      <c r="L1" s="325"/>
      <c r="M1" s="326"/>
      <c r="N1" s="187"/>
      <c r="O1" s="187"/>
    </row>
    <row r="2" spans="1:15" ht="30" customHeight="1" x14ac:dyDescent="0.25">
      <c r="A2" s="327">
        <v>1</v>
      </c>
      <c r="B2" s="285" t="s">
        <v>565</v>
      </c>
      <c r="C2" s="285"/>
      <c r="D2" s="285"/>
      <c r="E2" s="285"/>
      <c r="F2" s="285"/>
      <c r="G2" s="285"/>
      <c r="H2" s="285"/>
      <c r="I2" s="285"/>
      <c r="J2" s="285"/>
      <c r="K2" s="285"/>
      <c r="L2" s="285"/>
      <c r="M2" s="328"/>
      <c r="N2" s="187"/>
      <c r="O2" s="187"/>
    </row>
    <row r="3" spans="1:15" ht="31.5" customHeight="1" x14ac:dyDescent="0.25">
      <c r="A3" s="329" t="s">
        <v>564</v>
      </c>
      <c r="B3" s="142" t="s">
        <v>563</v>
      </c>
      <c r="C3" s="134"/>
      <c r="D3" s="127"/>
      <c r="E3" s="127"/>
      <c r="F3" s="127"/>
      <c r="G3" s="127"/>
      <c r="H3" s="127"/>
      <c r="I3" s="127"/>
      <c r="J3" s="127"/>
      <c r="K3" s="127"/>
      <c r="L3" s="127"/>
      <c r="M3" s="330"/>
      <c r="N3" s="187"/>
    </row>
    <row r="4" spans="1:15" ht="20.25" customHeight="1" thickBot="1" x14ac:dyDescent="0.3">
      <c r="A4" s="331"/>
      <c r="B4" s="144" t="s">
        <v>562</v>
      </c>
      <c r="C4" s="284"/>
      <c r="D4" s="127"/>
      <c r="E4" s="127"/>
      <c r="F4" s="127"/>
      <c r="G4" s="127"/>
      <c r="H4" s="127"/>
      <c r="I4" s="127"/>
      <c r="J4" s="127"/>
      <c r="K4" s="127"/>
      <c r="L4" s="127"/>
      <c r="M4" s="332"/>
      <c r="N4" s="187"/>
    </row>
    <row r="5" spans="1:15" ht="24" customHeight="1" thickBot="1" x14ac:dyDescent="0.3">
      <c r="A5" s="333"/>
      <c r="B5" s="282" t="s">
        <v>962</v>
      </c>
      <c r="C5" s="283"/>
      <c r="D5" s="127"/>
      <c r="E5" s="127"/>
      <c r="F5" s="127"/>
      <c r="G5" s="127"/>
      <c r="H5" s="127"/>
      <c r="I5" s="127"/>
      <c r="J5" s="127"/>
      <c r="K5" s="127"/>
      <c r="L5" s="127"/>
      <c r="M5" s="332"/>
      <c r="N5" s="187"/>
    </row>
    <row r="6" spans="1:15" ht="27.75" customHeight="1" x14ac:dyDescent="0.25">
      <c r="A6" s="334" t="s">
        <v>561</v>
      </c>
      <c r="B6" s="145" t="s">
        <v>560</v>
      </c>
      <c r="C6" s="129"/>
      <c r="D6" s="127"/>
      <c r="E6" s="127"/>
      <c r="F6" s="127"/>
      <c r="G6" s="127"/>
      <c r="H6" s="127"/>
      <c r="I6" s="127"/>
      <c r="J6" s="127"/>
      <c r="K6" s="127"/>
      <c r="L6" s="127"/>
      <c r="M6" s="332"/>
      <c r="N6" s="187"/>
    </row>
    <row r="7" spans="1:15" ht="18" customHeight="1" thickBot="1" x14ac:dyDescent="0.3">
      <c r="A7" s="334"/>
      <c r="B7" s="144" t="s">
        <v>559</v>
      </c>
      <c r="C7" s="129"/>
      <c r="D7" s="127"/>
      <c r="E7" s="127"/>
      <c r="F7" s="127"/>
      <c r="G7" s="127"/>
      <c r="H7" s="127"/>
      <c r="I7" s="127"/>
      <c r="J7" s="127"/>
      <c r="K7" s="127"/>
      <c r="L7" s="127"/>
      <c r="M7" s="332"/>
      <c r="N7" s="187"/>
    </row>
    <row r="8" spans="1:15" ht="24" customHeight="1" thickBot="1" x14ac:dyDescent="0.3">
      <c r="A8" s="333"/>
      <c r="B8" s="282" t="s">
        <v>917</v>
      </c>
      <c r="C8" s="276"/>
      <c r="D8" s="127"/>
      <c r="E8" s="127"/>
      <c r="F8" s="127"/>
      <c r="G8" s="127"/>
      <c r="H8" s="127"/>
      <c r="I8" s="127"/>
      <c r="J8" s="127"/>
      <c r="K8" s="127"/>
      <c r="L8" s="127"/>
      <c r="M8" s="332"/>
      <c r="N8" s="187"/>
    </row>
    <row r="9" spans="1:15" ht="28.5" customHeight="1" x14ac:dyDescent="0.25">
      <c r="A9" s="334" t="s">
        <v>558</v>
      </c>
      <c r="B9" s="142" t="s">
        <v>557</v>
      </c>
      <c r="C9" s="129"/>
      <c r="D9" s="127"/>
      <c r="E9" s="127"/>
      <c r="F9" s="127"/>
      <c r="G9" s="127"/>
      <c r="H9" s="127"/>
      <c r="I9" s="127"/>
      <c r="J9" s="127"/>
      <c r="K9" s="127"/>
      <c r="L9" s="127"/>
      <c r="M9" s="332"/>
      <c r="N9" s="187"/>
    </row>
    <row r="10" spans="1:15" ht="24" customHeight="1" x14ac:dyDescent="0.25">
      <c r="A10" s="333"/>
      <c r="B10" s="411" t="s">
        <v>1111</v>
      </c>
      <c r="C10" s="276"/>
      <c r="D10" s="127"/>
      <c r="E10" s="127"/>
      <c r="F10" s="127"/>
      <c r="G10" s="127"/>
      <c r="H10" s="127"/>
      <c r="I10" s="127"/>
      <c r="J10" s="127"/>
      <c r="K10" s="127"/>
      <c r="L10" s="127"/>
      <c r="M10" s="332"/>
      <c r="N10" s="187"/>
    </row>
    <row r="11" spans="1:15" ht="28.5" customHeight="1" x14ac:dyDescent="0.25">
      <c r="A11" s="334" t="s">
        <v>556</v>
      </c>
      <c r="B11" s="142" t="s">
        <v>555</v>
      </c>
      <c r="C11" s="129"/>
      <c r="D11" s="127"/>
      <c r="E11" s="127"/>
      <c r="F11" s="127"/>
      <c r="G11" s="127"/>
      <c r="H11" s="127"/>
      <c r="I11" s="127"/>
      <c r="J11" s="127"/>
      <c r="K11" s="127"/>
      <c r="L11" s="127"/>
      <c r="M11" s="332"/>
      <c r="N11" s="187"/>
    </row>
    <row r="12" spans="1:15" ht="35.25" customHeight="1" thickBot="1" x14ac:dyDescent="0.3">
      <c r="A12" s="335"/>
      <c r="B12" s="422" t="s">
        <v>554</v>
      </c>
      <c r="C12" s="423"/>
      <c r="D12" s="423"/>
      <c r="E12" s="423"/>
      <c r="F12" s="127"/>
      <c r="G12" s="127"/>
      <c r="H12" s="127"/>
      <c r="I12" s="127"/>
      <c r="J12" s="127"/>
      <c r="K12" s="127"/>
      <c r="L12" s="127"/>
      <c r="M12" s="332"/>
      <c r="N12" s="187"/>
    </row>
    <row r="13" spans="1:15" ht="18.75" customHeight="1" x14ac:dyDescent="0.25">
      <c r="A13" s="335"/>
      <c r="B13" s="281" t="s">
        <v>553</v>
      </c>
      <c r="C13" s="280" t="s">
        <v>9</v>
      </c>
      <c r="D13" s="280" t="s">
        <v>552</v>
      </c>
      <c r="E13" s="279" t="s">
        <v>8</v>
      </c>
      <c r="F13" s="127"/>
      <c r="G13" s="127"/>
      <c r="H13" s="127"/>
      <c r="I13" s="127"/>
      <c r="J13" s="127"/>
      <c r="K13" s="127"/>
      <c r="L13" s="127"/>
      <c r="M13" s="332"/>
      <c r="N13" s="187"/>
    </row>
    <row r="14" spans="1:15" ht="14.25" customHeight="1" x14ac:dyDescent="0.25">
      <c r="A14" s="335"/>
      <c r="B14" s="205"/>
      <c r="C14" s="221" t="e">
        <f>VLOOKUP($B14,ListsReq!$BB$3:$BC$14,2,FALSE)</f>
        <v>#N/A</v>
      </c>
      <c r="D14" s="278"/>
      <c r="E14" s="203"/>
      <c r="F14" s="127"/>
      <c r="G14" s="127"/>
      <c r="H14" s="127"/>
      <c r="I14" s="127"/>
      <c r="J14" s="127"/>
      <c r="K14" s="127"/>
      <c r="L14" s="127"/>
      <c r="M14" s="332"/>
      <c r="N14" s="187"/>
    </row>
    <row r="15" spans="1:15" ht="14.25" customHeight="1" x14ac:dyDescent="0.25">
      <c r="A15" s="335"/>
      <c r="B15" s="205"/>
      <c r="C15" s="221" t="e">
        <f>VLOOKUP($B15,ListsReq!$BB$3:$BC$14,2,FALSE)</f>
        <v>#N/A</v>
      </c>
      <c r="D15" s="278"/>
      <c r="E15" s="203"/>
      <c r="F15" s="127"/>
      <c r="G15" s="127"/>
      <c r="H15" s="127"/>
      <c r="I15" s="127"/>
      <c r="J15" s="127"/>
      <c r="K15" s="127"/>
      <c r="L15" s="127"/>
      <c r="M15" s="332"/>
      <c r="N15" s="187"/>
    </row>
    <row r="16" spans="1:15" ht="14.25" customHeight="1" x14ac:dyDescent="0.25">
      <c r="A16" s="335"/>
      <c r="B16" s="205"/>
      <c r="C16" s="221" t="e">
        <f>VLOOKUP($B16,ListsReq!$BB$3:$BC$14,2,FALSE)</f>
        <v>#N/A</v>
      </c>
      <c r="D16" s="278"/>
      <c r="E16" s="203"/>
      <c r="F16" s="127"/>
      <c r="G16" s="127"/>
      <c r="H16" s="127"/>
      <c r="I16" s="127"/>
      <c r="J16" s="127"/>
      <c r="K16" s="127"/>
      <c r="L16" s="127"/>
      <c r="M16" s="332"/>
      <c r="N16" s="187"/>
    </row>
    <row r="17" spans="1:14" ht="14.25" hidden="1" customHeight="1" x14ac:dyDescent="0.25">
      <c r="A17" s="335"/>
      <c r="B17" s="205"/>
      <c r="C17" s="221" t="e">
        <f>VLOOKUP($B17,ListsReq!$BB$3:$BC$14,2,FALSE)</f>
        <v>#N/A</v>
      </c>
      <c r="D17" s="278"/>
      <c r="E17" s="203"/>
      <c r="F17" s="127"/>
      <c r="G17" s="127"/>
      <c r="H17" s="127"/>
      <c r="I17" s="127"/>
      <c r="J17" s="127"/>
      <c r="K17" s="127"/>
      <c r="L17" s="127"/>
      <c r="M17" s="332"/>
      <c r="N17" s="187"/>
    </row>
    <row r="18" spans="1:14" ht="14.25" hidden="1" customHeight="1" x14ac:dyDescent="0.25">
      <c r="A18" s="335"/>
      <c r="B18" s="205"/>
      <c r="C18" s="221" t="e">
        <f>VLOOKUP($B18,ListsReq!$BB$3:$BC$14,2,FALSE)</f>
        <v>#N/A</v>
      </c>
      <c r="D18" s="278"/>
      <c r="E18" s="203"/>
      <c r="F18" s="127"/>
      <c r="G18" s="127"/>
      <c r="H18" s="127"/>
      <c r="I18" s="127"/>
      <c r="J18" s="127"/>
      <c r="K18" s="127"/>
      <c r="L18" s="127"/>
      <c r="M18" s="332"/>
      <c r="N18" s="187"/>
    </row>
    <row r="19" spans="1:14" ht="14.25" hidden="1" customHeight="1" x14ac:dyDescent="0.25">
      <c r="A19" s="335"/>
      <c r="B19" s="205"/>
      <c r="C19" s="221" t="e">
        <f>VLOOKUP($B19,ListsReq!$BB$3:$BC$14,2,FALSE)</f>
        <v>#N/A</v>
      </c>
      <c r="D19" s="278"/>
      <c r="E19" s="203"/>
      <c r="F19" s="127"/>
      <c r="G19" s="127"/>
      <c r="H19" s="127"/>
      <c r="I19" s="127"/>
      <c r="J19" s="127"/>
      <c r="K19" s="127"/>
      <c r="L19" s="127"/>
      <c r="M19" s="332"/>
      <c r="N19" s="187"/>
    </row>
    <row r="20" spans="1:14" ht="14.25" hidden="1" customHeight="1" x14ac:dyDescent="0.25">
      <c r="A20" s="335"/>
      <c r="B20" s="205"/>
      <c r="C20" s="221" t="e">
        <f>VLOOKUP($B20,ListsReq!$BB$3:$BC$14,2,FALSE)</f>
        <v>#N/A</v>
      </c>
      <c r="D20" s="278"/>
      <c r="E20" s="203"/>
      <c r="F20" s="127"/>
      <c r="G20" s="127"/>
      <c r="H20" s="127"/>
      <c r="I20" s="127"/>
      <c r="J20" s="127"/>
      <c r="K20" s="127"/>
      <c r="L20" s="127"/>
      <c r="M20" s="332"/>
      <c r="N20" s="187"/>
    </row>
    <row r="21" spans="1:14" ht="14.25" hidden="1" customHeight="1" x14ac:dyDescent="0.25">
      <c r="A21" s="335"/>
      <c r="B21" s="205"/>
      <c r="C21" s="221" t="e">
        <f>VLOOKUP($B21,ListsReq!$BB$3:$BC$14,2,FALSE)</f>
        <v>#N/A</v>
      </c>
      <c r="D21" s="278"/>
      <c r="E21" s="203"/>
      <c r="F21" s="127"/>
      <c r="G21" s="127"/>
      <c r="H21" s="127"/>
      <c r="I21" s="127"/>
      <c r="J21" s="127"/>
      <c r="K21" s="127"/>
      <c r="L21" s="127"/>
      <c r="M21" s="332"/>
      <c r="N21" s="187"/>
    </row>
    <row r="22" spans="1:14" ht="14.25" hidden="1" customHeight="1" x14ac:dyDescent="0.25">
      <c r="A22" s="335"/>
      <c r="B22" s="205"/>
      <c r="C22" s="221" t="e">
        <f>VLOOKUP($B22,ListsReq!$BB$3:$BC$14,2,FALSE)</f>
        <v>#N/A</v>
      </c>
      <c r="D22" s="278"/>
      <c r="E22" s="203"/>
      <c r="F22" s="127"/>
      <c r="G22" s="127"/>
      <c r="H22" s="127"/>
      <c r="I22" s="127"/>
      <c r="J22" s="127"/>
      <c r="K22" s="127"/>
      <c r="L22" s="127"/>
      <c r="M22" s="332"/>
      <c r="N22" s="187"/>
    </row>
    <row r="23" spans="1:14" ht="14.25" customHeight="1" thickBot="1" x14ac:dyDescent="0.3">
      <c r="A23" s="335"/>
      <c r="B23" s="194" t="s">
        <v>551</v>
      </c>
      <c r="C23" s="217"/>
      <c r="D23" s="217"/>
      <c r="E23" s="192"/>
      <c r="F23" s="127"/>
      <c r="G23" s="127"/>
      <c r="H23" s="127"/>
      <c r="I23" s="127"/>
      <c r="J23" s="127"/>
      <c r="K23" s="127"/>
      <c r="L23" s="127"/>
      <c r="M23" s="332"/>
      <c r="N23" s="187"/>
    </row>
    <row r="24" spans="1:14" ht="30" customHeight="1" x14ac:dyDescent="0.25">
      <c r="A24" s="334" t="s">
        <v>550</v>
      </c>
      <c r="B24" s="135" t="s">
        <v>549</v>
      </c>
      <c r="C24" s="134"/>
      <c r="D24" s="127"/>
      <c r="E24" s="127"/>
      <c r="F24" s="127"/>
      <c r="G24" s="127"/>
      <c r="H24" s="127"/>
      <c r="I24" s="127"/>
      <c r="J24" s="127"/>
      <c r="K24" s="127"/>
      <c r="L24" s="127"/>
      <c r="M24" s="332"/>
      <c r="N24" s="187"/>
    </row>
    <row r="25" spans="1:14" ht="19.5" customHeight="1" thickBot="1" x14ac:dyDescent="0.3">
      <c r="A25" s="334"/>
      <c r="B25" s="420" t="s">
        <v>548</v>
      </c>
      <c r="C25" s="421"/>
      <c r="D25" s="421"/>
      <c r="E25" s="421"/>
      <c r="F25" s="127"/>
      <c r="G25" s="127"/>
      <c r="H25" s="127"/>
      <c r="I25" s="127"/>
      <c r="J25" s="127"/>
      <c r="K25" s="127"/>
      <c r="L25" s="127"/>
      <c r="M25" s="332"/>
      <c r="N25" s="187"/>
    </row>
    <row r="26" spans="1:14" ht="24" customHeight="1" thickBot="1" x14ac:dyDescent="0.3">
      <c r="A26" s="333"/>
      <c r="B26" s="406">
        <v>113553000</v>
      </c>
      <c r="C26" s="276"/>
      <c r="D26" s="127"/>
      <c r="E26" s="127"/>
      <c r="F26" s="127"/>
      <c r="G26" s="127"/>
      <c r="H26" s="127"/>
      <c r="I26" s="127"/>
      <c r="J26" s="127"/>
      <c r="K26" s="127"/>
      <c r="L26" s="127"/>
      <c r="M26" s="332"/>
      <c r="N26" s="187"/>
    </row>
    <row r="27" spans="1:14" ht="30" customHeight="1" x14ac:dyDescent="0.25">
      <c r="A27" s="334" t="s">
        <v>547</v>
      </c>
      <c r="B27" s="135" t="s">
        <v>546</v>
      </c>
      <c r="C27" s="134"/>
      <c r="D27" s="127"/>
      <c r="E27" s="127"/>
      <c r="F27" s="127"/>
      <c r="G27" s="127"/>
      <c r="H27" s="127"/>
      <c r="I27" s="127"/>
      <c r="J27" s="127"/>
      <c r="K27" s="127"/>
      <c r="L27" s="127"/>
      <c r="M27" s="332"/>
      <c r="N27" s="187"/>
    </row>
    <row r="28" spans="1:14" ht="19.5" customHeight="1" thickBot="1" x14ac:dyDescent="0.3">
      <c r="A28" s="334"/>
      <c r="B28" s="420" t="s">
        <v>545</v>
      </c>
      <c r="C28" s="421"/>
      <c r="D28" s="421"/>
      <c r="E28" s="421"/>
      <c r="F28" s="127"/>
      <c r="G28" s="127"/>
      <c r="H28" s="127"/>
      <c r="I28" s="127"/>
      <c r="J28" s="127"/>
      <c r="K28" s="127"/>
      <c r="L28" s="127"/>
      <c r="M28" s="332"/>
      <c r="N28" s="187"/>
    </row>
    <row r="29" spans="1:14" ht="24" customHeight="1" thickBot="1" x14ac:dyDescent="0.3">
      <c r="A29" s="333"/>
      <c r="B29" s="277" t="s">
        <v>901</v>
      </c>
      <c r="C29" s="276"/>
      <c r="D29" s="127"/>
      <c r="E29" s="127"/>
      <c r="F29" s="127"/>
      <c r="G29" s="127"/>
      <c r="H29" s="127"/>
      <c r="I29" s="127"/>
      <c r="J29" s="127"/>
      <c r="K29" s="127"/>
      <c r="L29" s="127"/>
      <c r="M29" s="332"/>
      <c r="N29" s="187"/>
    </row>
    <row r="30" spans="1:14" ht="30.75" customHeight="1" x14ac:dyDescent="0.25">
      <c r="A30" s="333" t="s">
        <v>544</v>
      </c>
      <c r="B30" s="275" t="s">
        <v>543</v>
      </c>
      <c r="C30" s="127"/>
      <c r="D30" s="127"/>
      <c r="E30" s="127"/>
      <c r="F30" s="127"/>
      <c r="G30" s="127"/>
      <c r="H30" s="127"/>
      <c r="I30" s="127"/>
      <c r="J30" s="127"/>
      <c r="K30" s="127"/>
      <c r="L30" s="127"/>
      <c r="M30" s="332"/>
      <c r="N30" s="187"/>
    </row>
    <row r="31" spans="1:14" ht="18.75" customHeight="1" thickBot="1" x14ac:dyDescent="0.3">
      <c r="A31" s="333"/>
      <c r="B31" s="420" t="s">
        <v>542</v>
      </c>
      <c r="C31" s="421"/>
      <c r="D31" s="421"/>
      <c r="E31" s="421"/>
      <c r="F31" s="127"/>
      <c r="G31" s="127"/>
      <c r="H31" s="127"/>
      <c r="I31" s="127"/>
      <c r="J31" s="127"/>
      <c r="K31" s="127"/>
      <c r="L31" s="127"/>
      <c r="M31" s="332"/>
      <c r="N31" s="187"/>
    </row>
    <row r="32" spans="1:14" ht="70.5" customHeight="1" thickBot="1" x14ac:dyDescent="0.3">
      <c r="A32" s="333"/>
      <c r="B32" s="424" t="s">
        <v>991</v>
      </c>
      <c r="C32" s="425"/>
      <c r="D32" s="425"/>
      <c r="E32" s="426"/>
      <c r="F32" s="127"/>
      <c r="G32" s="127"/>
      <c r="H32" s="127"/>
      <c r="I32" s="127"/>
      <c r="J32" s="127"/>
      <c r="K32" s="127"/>
      <c r="L32" s="127"/>
      <c r="M32" s="332"/>
      <c r="N32" s="187"/>
    </row>
    <row r="33" spans="1:14" ht="19.5" customHeight="1" x14ac:dyDescent="0.25">
      <c r="A33" s="334"/>
      <c r="B33" s="420"/>
      <c r="C33" s="421"/>
      <c r="D33" s="421"/>
      <c r="E33" s="421"/>
      <c r="F33" s="127"/>
      <c r="G33" s="127"/>
      <c r="H33" s="127"/>
      <c r="I33" s="127"/>
      <c r="J33" s="127"/>
      <c r="K33" s="127"/>
      <c r="L33" s="127"/>
      <c r="M33" s="332"/>
      <c r="N33" s="187"/>
    </row>
    <row r="34" spans="1:14" ht="33" customHeight="1" x14ac:dyDescent="0.25">
      <c r="A34" s="336">
        <v>2</v>
      </c>
      <c r="B34" s="274" t="s">
        <v>541</v>
      </c>
      <c r="C34" s="274"/>
      <c r="D34" s="274"/>
      <c r="E34" s="274"/>
      <c r="F34" s="274"/>
      <c r="G34" s="274"/>
      <c r="H34" s="274"/>
      <c r="I34" s="274"/>
      <c r="J34" s="274"/>
      <c r="K34" s="274"/>
      <c r="L34" s="274"/>
      <c r="M34" s="337"/>
      <c r="N34" s="187"/>
    </row>
    <row r="35" spans="1:14" ht="21.75" customHeight="1" x14ac:dyDescent="0.25">
      <c r="A35" s="338"/>
      <c r="B35" s="262" t="s">
        <v>540</v>
      </c>
      <c r="C35" s="262"/>
      <c r="D35" s="262"/>
      <c r="E35" s="262"/>
      <c r="F35" s="262"/>
      <c r="G35" s="262"/>
      <c r="H35" s="262"/>
      <c r="I35" s="262"/>
      <c r="J35" s="262"/>
      <c r="K35" s="262"/>
      <c r="L35" s="262"/>
      <c r="M35" s="339"/>
      <c r="N35" s="187"/>
    </row>
    <row r="36" spans="1:14" ht="20.25" customHeight="1" thickBot="1" x14ac:dyDescent="0.3">
      <c r="A36" s="340" t="s">
        <v>6</v>
      </c>
      <c r="B36" s="427" t="s">
        <v>539</v>
      </c>
      <c r="C36" s="428"/>
      <c r="D36" s="428"/>
      <c r="E36" s="428"/>
      <c r="F36" s="258"/>
      <c r="G36" s="258"/>
      <c r="H36" s="258"/>
      <c r="I36" s="258"/>
      <c r="J36" s="258"/>
      <c r="K36" s="258"/>
      <c r="L36" s="258"/>
      <c r="M36" s="341"/>
      <c r="N36" s="187"/>
    </row>
    <row r="37" spans="1:14" ht="105" customHeight="1" thickBot="1" x14ac:dyDescent="0.3">
      <c r="A37" s="342"/>
      <c r="B37" s="429" t="s">
        <v>1047</v>
      </c>
      <c r="C37" s="430"/>
      <c r="D37" s="430"/>
      <c r="E37" s="431"/>
      <c r="F37" s="258"/>
      <c r="G37" s="258"/>
      <c r="H37" s="258"/>
      <c r="I37" s="258"/>
      <c r="J37" s="258"/>
      <c r="K37" s="258"/>
      <c r="L37" s="258"/>
      <c r="M37" s="341"/>
      <c r="N37" s="187"/>
    </row>
    <row r="38" spans="1:14" ht="409.5" customHeight="1" thickBot="1" x14ac:dyDescent="0.3">
      <c r="A38" s="343"/>
      <c r="B38" s="432" t="s">
        <v>537</v>
      </c>
      <c r="C38" s="433"/>
      <c r="D38" s="433"/>
      <c r="E38" s="434"/>
      <c r="F38" s="258"/>
      <c r="G38" s="258"/>
      <c r="H38" s="258"/>
      <c r="I38" s="258"/>
      <c r="J38" s="258"/>
      <c r="K38" s="258"/>
      <c r="L38" s="258"/>
      <c r="M38" s="341"/>
      <c r="N38" s="187"/>
    </row>
    <row r="39" spans="1:14" ht="30.75" customHeight="1" thickBot="1" x14ac:dyDescent="0.3">
      <c r="A39" s="340" t="s">
        <v>11</v>
      </c>
      <c r="B39" s="418" t="s">
        <v>538</v>
      </c>
      <c r="C39" s="419"/>
      <c r="D39" s="419"/>
      <c r="E39" s="419"/>
      <c r="F39" s="258"/>
      <c r="G39" s="258"/>
      <c r="H39" s="258"/>
      <c r="I39" s="258"/>
      <c r="J39" s="258"/>
      <c r="K39" s="258"/>
      <c r="L39" s="258"/>
      <c r="M39" s="341"/>
      <c r="N39" s="187"/>
    </row>
    <row r="40" spans="1:14" ht="297.75" customHeight="1" thickBot="1" x14ac:dyDescent="0.3">
      <c r="A40" s="342"/>
      <c r="B40" s="485" t="s">
        <v>1116</v>
      </c>
      <c r="C40" s="486"/>
      <c r="D40" s="486"/>
      <c r="E40" s="487"/>
      <c r="F40" s="258"/>
      <c r="G40" s="258"/>
      <c r="H40" s="258"/>
      <c r="I40" s="258"/>
      <c r="J40" s="258"/>
      <c r="K40" s="258"/>
      <c r="L40" s="258"/>
      <c r="M40" s="341"/>
      <c r="N40" s="187"/>
    </row>
    <row r="41" spans="1:14" ht="33" customHeight="1" thickBot="1" x14ac:dyDescent="0.3">
      <c r="A41" s="343"/>
      <c r="B41" s="429" t="s">
        <v>537</v>
      </c>
      <c r="C41" s="430"/>
      <c r="D41" s="430"/>
      <c r="E41" s="431"/>
      <c r="F41" s="258"/>
      <c r="G41" s="258"/>
      <c r="H41" s="258"/>
      <c r="I41" s="258"/>
      <c r="J41" s="258"/>
      <c r="K41" s="258"/>
      <c r="L41" s="258"/>
      <c r="M41" s="341"/>
      <c r="N41" s="187"/>
    </row>
    <row r="42" spans="1:14" ht="11.25" customHeight="1" x14ac:dyDescent="0.25">
      <c r="A42" s="344"/>
      <c r="B42" s="258"/>
      <c r="C42" s="258"/>
      <c r="D42" s="258"/>
      <c r="E42" s="258"/>
      <c r="F42" s="258"/>
      <c r="G42" s="258"/>
      <c r="H42" s="258"/>
      <c r="I42" s="258"/>
      <c r="J42" s="258"/>
      <c r="K42" s="258"/>
      <c r="L42" s="258"/>
      <c r="M42" s="341"/>
      <c r="N42" s="187"/>
    </row>
    <row r="43" spans="1:14" ht="24" customHeight="1" x14ac:dyDescent="0.25">
      <c r="A43" s="345"/>
      <c r="B43" s="262" t="s">
        <v>536</v>
      </c>
      <c r="C43" s="262"/>
      <c r="D43" s="262"/>
      <c r="E43" s="262"/>
      <c r="F43" s="262"/>
      <c r="G43" s="262"/>
      <c r="H43" s="262"/>
      <c r="I43" s="262"/>
      <c r="J43" s="262"/>
      <c r="K43" s="262"/>
      <c r="L43" s="262"/>
      <c r="M43" s="346"/>
      <c r="N43" s="187"/>
    </row>
    <row r="44" spans="1:14" ht="21" customHeight="1" x14ac:dyDescent="0.25">
      <c r="A44" s="347" t="s">
        <v>535</v>
      </c>
      <c r="B44" s="467" t="s">
        <v>534</v>
      </c>
      <c r="C44" s="468"/>
      <c r="D44" s="468"/>
      <c r="E44" s="468"/>
      <c r="F44" s="258"/>
      <c r="G44" s="258"/>
      <c r="H44" s="258"/>
      <c r="I44" s="258"/>
      <c r="J44" s="258"/>
      <c r="K44" s="258"/>
      <c r="L44" s="258"/>
      <c r="M44" s="341"/>
      <c r="N44" s="187"/>
    </row>
    <row r="45" spans="1:14" ht="22.5" customHeight="1" thickBot="1" x14ac:dyDescent="0.3">
      <c r="A45" s="348"/>
      <c r="B45" s="273" t="s">
        <v>533</v>
      </c>
      <c r="C45" s="272"/>
      <c r="D45" s="272"/>
      <c r="E45" s="272"/>
      <c r="F45" s="258"/>
      <c r="G45" s="258"/>
      <c r="H45" s="258"/>
      <c r="I45" s="258"/>
      <c r="J45" s="258"/>
      <c r="K45" s="258"/>
      <c r="L45" s="258"/>
      <c r="M45" s="341"/>
      <c r="N45" s="187"/>
    </row>
    <row r="46" spans="1:14" ht="18.75" customHeight="1" x14ac:dyDescent="0.25">
      <c r="A46" s="344"/>
      <c r="B46" s="271" t="s">
        <v>532</v>
      </c>
      <c r="C46" s="472" t="s">
        <v>524</v>
      </c>
      <c r="D46" s="472"/>
      <c r="E46" s="473"/>
      <c r="F46" s="258"/>
      <c r="G46" s="258"/>
      <c r="H46" s="258"/>
      <c r="I46" s="258"/>
      <c r="J46" s="258"/>
      <c r="K46" s="258"/>
      <c r="L46" s="258"/>
      <c r="M46" s="341"/>
      <c r="N46" s="187"/>
    </row>
    <row r="47" spans="1:14" ht="158.25" customHeight="1" x14ac:dyDescent="0.25">
      <c r="A47" s="344"/>
      <c r="B47" s="412" t="s">
        <v>1049</v>
      </c>
      <c r="C47" s="469" t="s">
        <v>965</v>
      </c>
      <c r="D47" s="470"/>
      <c r="E47" s="471"/>
      <c r="F47" s="258"/>
      <c r="G47" s="258"/>
      <c r="H47" s="258"/>
      <c r="I47" s="258"/>
      <c r="J47" s="258"/>
      <c r="K47" s="258"/>
      <c r="L47" s="258"/>
      <c r="M47" s="341"/>
      <c r="N47" s="187"/>
    </row>
    <row r="48" spans="1:14" ht="129.75" customHeight="1" x14ac:dyDescent="0.25">
      <c r="A48" s="344"/>
      <c r="B48" s="408" t="s">
        <v>1050</v>
      </c>
      <c r="C48" s="469" t="s">
        <v>965</v>
      </c>
      <c r="D48" s="470"/>
      <c r="E48" s="471"/>
      <c r="F48" s="258"/>
      <c r="G48" s="258"/>
      <c r="H48" s="258"/>
      <c r="I48" s="258"/>
      <c r="J48" s="258"/>
      <c r="K48" s="258"/>
      <c r="L48" s="258"/>
      <c r="M48" s="341"/>
      <c r="N48" s="187"/>
    </row>
    <row r="49" spans="1:14" ht="14.25" customHeight="1" x14ac:dyDescent="0.25">
      <c r="A49" s="344"/>
      <c r="B49" s="205"/>
      <c r="C49" s="474"/>
      <c r="D49" s="474"/>
      <c r="E49" s="475"/>
      <c r="F49" s="258"/>
      <c r="G49" s="258"/>
      <c r="H49" s="258"/>
      <c r="I49" s="258"/>
      <c r="J49" s="258"/>
      <c r="K49" s="258"/>
      <c r="L49" s="258"/>
      <c r="M49" s="341"/>
      <c r="N49" s="187"/>
    </row>
    <row r="50" spans="1:14" ht="14.25" customHeight="1" x14ac:dyDescent="0.25">
      <c r="A50" s="344"/>
      <c r="B50" s="205"/>
      <c r="C50" s="474"/>
      <c r="D50" s="474"/>
      <c r="E50" s="475"/>
      <c r="F50" s="258"/>
      <c r="G50" s="258"/>
      <c r="H50" s="258"/>
      <c r="I50" s="258"/>
      <c r="J50" s="258"/>
      <c r="K50" s="258"/>
      <c r="L50" s="258"/>
      <c r="M50" s="341"/>
      <c r="N50" s="187"/>
    </row>
    <row r="51" spans="1:14" ht="14.25" customHeight="1" x14ac:dyDescent="0.25">
      <c r="A51" s="344"/>
      <c r="B51" s="205"/>
      <c r="C51" s="474"/>
      <c r="D51" s="474"/>
      <c r="E51" s="475"/>
      <c r="F51" s="258"/>
      <c r="G51" s="258"/>
      <c r="H51" s="258"/>
      <c r="I51" s="258"/>
      <c r="J51" s="258"/>
      <c r="K51" s="258"/>
      <c r="L51" s="258"/>
      <c r="M51" s="341"/>
      <c r="N51" s="187"/>
    </row>
    <row r="52" spans="1:14" ht="14.25" customHeight="1" thickBot="1" x14ac:dyDescent="0.3">
      <c r="A52" s="344"/>
      <c r="B52" s="194"/>
      <c r="C52" s="488"/>
      <c r="D52" s="488"/>
      <c r="E52" s="489"/>
      <c r="F52" s="258"/>
      <c r="G52" s="258"/>
      <c r="H52" s="258"/>
      <c r="I52" s="258"/>
      <c r="J52" s="258"/>
      <c r="K52" s="258"/>
      <c r="L52" s="258"/>
      <c r="M52" s="341"/>
      <c r="N52" s="187"/>
    </row>
    <row r="53" spans="1:14" ht="24.75" customHeight="1" x14ac:dyDescent="0.25">
      <c r="A53" s="344" t="s">
        <v>531</v>
      </c>
      <c r="B53" s="493" t="s">
        <v>530</v>
      </c>
      <c r="C53" s="490"/>
      <c r="D53" s="490"/>
      <c r="E53" s="490"/>
      <c r="F53" s="258"/>
      <c r="G53" s="258"/>
      <c r="H53" s="258"/>
      <c r="I53" s="258"/>
      <c r="J53" s="258"/>
      <c r="K53" s="258"/>
      <c r="L53" s="258"/>
      <c r="M53" s="341"/>
      <c r="N53" s="187"/>
    </row>
    <row r="54" spans="1:14" ht="15.75" customHeight="1" thickBot="1" x14ac:dyDescent="0.3">
      <c r="A54" s="344"/>
      <c r="B54" s="491" t="s">
        <v>529</v>
      </c>
      <c r="C54" s="492"/>
      <c r="D54" s="492"/>
      <c r="E54" s="492"/>
      <c r="F54" s="258"/>
      <c r="G54" s="258"/>
      <c r="H54" s="258"/>
      <c r="I54" s="258"/>
      <c r="J54" s="258"/>
      <c r="K54" s="258"/>
      <c r="L54" s="258"/>
      <c r="M54" s="341"/>
      <c r="N54" s="187"/>
    </row>
    <row r="55" spans="1:14" ht="31.5" customHeight="1" thickBot="1" x14ac:dyDescent="0.3">
      <c r="A55" s="344"/>
      <c r="B55" s="478" t="s">
        <v>979</v>
      </c>
      <c r="C55" s="440"/>
      <c r="D55" s="440"/>
      <c r="E55" s="441"/>
      <c r="F55" s="258"/>
      <c r="G55" s="258"/>
      <c r="H55" s="258"/>
      <c r="I55" s="258"/>
      <c r="J55" s="258"/>
      <c r="K55" s="258"/>
      <c r="L55" s="258"/>
      <c r="M55" s="341"/>
      <c r="N55" s="187"/>
    </row>
    <row r="56" spans="1:14" ht="24" customHeight="1" x14ac:dyDescent="0.25">
      <c r="A56" s="344" t="s">
        <v>528</v>
      </c>
      <c r="B56" s="490" t="s">
        <v>527</v>
      </c>
      <c r="C56" s="490"/>
      <c r="D56" s="490"/>
      <c r="E56" s="490"/>
      <c r="F56" s="258"/>
      <c r="G56" s="258"/>
      <c r="H56" s="258"/>
      <c r="I56" s="258"/>
      <c r="J56" s="258"/>
      <c r="K56" s="258"/>
      <c r="L56" s="258"/>
      <c r="M56" s="341"/>
      <c r="N56" s="187"/>
    </row>
    <row r="57" spans="1:14" ht="22.5" customHeight="1" thickBot="1" x14ac:dyDescent="0.3">
      <c r="A57" s="344"/>
      <c r="B57" s="270" t="s">
        <v>526</v>
      </c>
      <c r="C57" s="258"/>
      <c r="D57" s="258"/>
      <c r="E57" s="258"/>
      <c r="F57" s="258"/>
      <c r="G57" s="258"/>
      <c r="H57" s="258"/>
      <c r="I57" s="258"/>
      <c r="J57" s="258"/>
      <c r="K57" s="258"/>
      <c r="L57" s="258"/>
      <c r="M57" s="341"/>
      <c r="N57" s="187"/>
    </row>
    <row r="58" spans="1:14" ht="18.75" customHeight="1" x14ac:dyDescent="0.25">
      <c r="A58" s="344"/>
      <c r="B58" s="269" t="s">
        <v>525</v>
      </c>
      <c r="C58" s="268" t="s">
        <v>524</v>
      </c>
      <c r="D58" s="268" t="s">
        <v>523</v>
      </c>
      <c r="E58" s="267" t="s">
        <v>8</v>
      </c>
      <c r="F58" s="258"/>
      <c r="G58" s="258"/>
      <c r="H58" s="258"/>
      <c r="I58" s="258"/>
      <c r="J58" s="258"/>
      <c r="K58" s="258"/>
      <c r="L58" s="258"/>
      <c r="M58" s="341"/>
      <c r="N58" s="187"/>
    </row>
    <row r="59" spans="1:14" ht="266.25" customHeight="1" x14ac:dyDescent="0.25">
      <c r="A59" s="344"/>
      <c r="B59" s="205" t="s">
        <v>398</v>
      </c>
      <c r="C59" s="221" t="s">
        <v>966</v>
      </c>
      <c r="D59" s="221" t="s">
        <v>977</v>
      </c>
      <c r="E59" s="254" t="s">
        <v>978</v>
      </c>
      <c r="F59" s="258"/>
      <c r="G59" s="258"/>
      <c r="H59" s="258"/>
      <c r="I59" s="258"/>
      <c r="J59" s="258"/>
      <c r="K59" s="258"/>
      <c r="L59" s="258"/>
      <c r="M59" s="341"/>
      <c r="N59" s="187"/>
    </row>
    <row r="60" spans="1:14" ht="14.25" customHeight="1" x14ac:dyDescent="0.25">
      <c r="A60" s="344"/>
      <c r="B60" s="205" t="s">
        <v>522</v>
      </c>
      <c r="C60" s="221" t="s">
        <v>1112</v>
      </c>
      <c r="D60" s="221" t="s">
        <v>1113</v>
      </c>
      <c r="E60" s="203"/>
      <c r="F60" s="258"/>
      <c r="G60" s="258"/>
      <c r="H60" s="258"/>
      <c r="I60" s="258"/>
      <c r="J60" s="258"/>
      <c r="K60" s="258"/>
      <c r="L60" s="258"/>
      <c r="M60" s="341"/>
      <c r="N60" s="187"/>
    </row>
    <row r="61" spans="1:14" ht="14.25" customHeight="1" x14ac:dyDescent="0.25">
      <c r="A61" s="344"/>
      <c r="B61" s="205" t="s">
        <v>521</v>
      </c>
      <c r="C61" s="221" t="s">
        <v>1112</v>
      </c>
      <c r="D61" s="221" t="s">
        <v>1113</v>
      </c>
      <c r="E61" s="203"/>
      <c r="F61" s="258"/>
      <c r="G61" s="258"/>
      <c r="H61" s="258"/>
      <c r="I61" s="258"/>
      <c r="J61" s="258"/>
      <c r="K61" s="258"/>
      <c r="L61" s="258"/>
      <c r="M61" s="341"/>
      <c r="N61" s="187"/>
    </row>
    <row r="62" spans="1:14" ht="14.25" customHeight="1" x14ac:dyDescent="0.25">
      <c r="A62" s="344"/>
      <c r="B62" s="205" t="s">
        <v>520</v>
      </c>
      <c r="C62" s="221" t="s">
        <v>1027</v>
      </c>
      <c r="D62" s="221"/>
      <c r="E62" s="203"/>
      <c r="F62" s="258"/>
      <c r="G62" s="258"/>
      <c r="H62" s="258"/>
      <c r="I62" s="258"/>
      <c r="J62" s="258"/>
      <c r="K62" s="258"/>
      <c r="L62" s="258"/>
      <c r="M62" s="341"/>
      <c r="N62" s="187"/>
    </row>
    <row r="63" spans="1:14" ht="14.25" customHeight="1" x14ac:dyDescent="0.25">
      <c r="A63" s="344"/>
      <c r="B63" s="205" t="s">
        <v>446</v>
      </c>
      <c r="C63" s="221" t="s">
        <v>1027</v>
      </c>
      <c r="D63" s="221"/>
      <c r="E63" s="203"/>
      <c r="F63" s="258"/>
      <c r="G63" s="258"/>
      <c r="H63" s="258"/>
      <c r="I63" s="258"/>
      <c r="J63" s="258"/>
      <c r="K63" s="258"/>
      <c r="L63" s="258"/>
      <c r="M63" s="341"/>
      <c r="N63" s="187"/>
    </row>
    <row r="64" spans="1:14" ht="14.25" customHeight="1" x14ac:dyDescent="0.25">
      <c r="A64" s="344"/>
      <c r="B64" s="205" t="s">
        <v>519</v>
      </c>
      <c r="C64" s="221"/>
      <c r="D64" s="221"/>
      <c r="E64" s="203"/>
      <c r="F64" s="258"/>
      <c r="G64" s="258"/>
      <c r="H64" s="258"/>
      <c r="I64" s="258"/>
      <c r="J64" s="258"/>
      <c r="K64" s="258"/>
      <c r="L64" s="258"/>
      <c r="M64" s="341"/>
      <c r="N64" s="187"/>
    </row>
    <row r="65" spans="1:14" ht="69.75" customHeight="1" x14ac:dyDescent="0.25">
      <c r="A65" s="344"/>
      <c r="B65" s="205" t="s">
        <v>518</v>
      </c>
      <c r="C65" s="221" t="s">
        <v>992</v>
      </c>
      <c r="D65" s="221" t="s">
        <v>993</v>
      </c>
      <c r="E65" s="254" t="s">
        <v>1011</v>
      </c>
      <c r="F65" s="258"/>
      <c r="G65" s="258"/>
      <c r="H65" s="258"/>
      <c r="I65" s="258"/>
      <c r="J65" s="258"/>
      <c r="K65" s="258"/>
      <c r="L65" s="258"/>
      <c r="M65" s="341"/>
      <c r="N65" s="187"/>
    </row>
    <row r="66" spans="1:14" ht="125.25" customHeight="1" x14ac:dyDescent="0.25">
      <c r="A66" s="344"/>
      <c r="B66" s="205"/>
      <c r="C66" s="221" t="s">
        <v>1028</v>
      </c>
      <c r="D66" s="221" t="s">
        <v>1048</v>
      </c>
      <c r="E66" s="254" t="s">
        <v>1036</v>
      </c>
      <c r="F66" s="258"/>
      <c r="G66" s="258"/>
      <c r="H66" s="258"/>
      <c r="I66" s="258"/>
      <c r="J66" s="258"/>
      <c r="K66" s="258"/>
      <c r="L66" s="258"/>
      <c r="M66" s="341"/>
      <c r="N66" s="187"/>
    </row>
    <row r="67" spans="1:14" ht="256.5" customHeight="1" x14ac:dyDescent="0.25">
      <c r="A67" s="344"/>
      <c r="B67" s="205"/>
      <c r="C67" s="221" t="s">
        <v>997</v>
      </c>
      <c r="D67" s="221" t="s">
        <v>1035</v>
      </c>
      <c r="E67" s="254" t="s">
        <v>1114</v>
      </c>
      <c r="F67" s="258"/>
      <c r="G67" s="258"/>
      <c r="H67" s="258"/>
      <c r="I67" s="258"/>
      <c r="J67" s="258"/>
      <c r="K67" s="258"/>
      <c r="L67" s="258"/>
      <c r="M67" s="341"/>
      <c r="N67" s="187"/>
    </row>
    <row r="68" spans="1:14" ht="14.25" customHeight="1" x14ac:dyDescent="0.25">
      <c r="A68" s="344"/>
      <c r="B68" s="205" t="s">
        <v>517</v>
      </c>
      <c r="C68" s="221"/>
      <c r="D68" s="221"/>
      <c r="E68" s="203"/>
      <c r="F68" s="258"/>
      <c r="G68" s="258"/>
      <c r="H68" s="258"/>
      <c r="I68" s="258"/>
      <c r="J68" s="258"/>
      <c r="K68" s="258"/>
      <c r="L68" s="258"/>
      <c r="M68" s="341"/>
      <c r="N68" s="187"/>
    </row>
    <row r="69" spans="1:14" ht="156.75" customHeight="1" x14ac:dyDescent="0.25">
      <c r="A69" s="344"/>
      <c r="B69" s="205" t="s">
        <v>516</v>
      </c>
      <c r="C69" s="221" t="s">
        <v>1029</v>
      </c>
      <c r="D69" s="221" t="s">
        <v>1051</v>
      </c>
      <c r="E69" s="254" t="s">
        <v>1052</v>
      </c>
      <c r="F69" s="258"/>
      <c r="G69" s="258"/>
      <c r="H69" s="258"/>
      <c r="I69" s="258"/>
      <c r="J69" s="258"/>
      <c r="K69" s="258"/>
      <c r="L69" s="258"/>
      <c r="M69" s="341"/>
      <c r="N69" s="187"/>
    </row>
    <row r="70" spans="1:14" ht="14.25" customHeight="1" x14ac:dyDescent="0.25">
      <c r="A70" s="344"/>
      <c r="B70" s="202" t="s">
        <v>422</v>
      </c>
      <c r="C70" s="266"/>
      <c r="D70" s="266"/>
      <c r="E70" s="200"/>
      <c r="F70" s="258"/>
      <c r="G70" s="258"/>
      <c r="H70" s="258"/>
      <c r="I70" s="258"/>
      <c r="J70" s="258"/>
      <c r="K70" s="258"/>
      <c r="L70" s="258"/>
      <c r="M70" s="341"/>
      <c r="N70" s="187"/>
    </row>
    <row r="71" spans="1:14" ht="378.75" customHeight="1" x14ac:dyDescent="0.25">
      <c r="A71" s="344"/>
      <c r="B71" s="202" t="s">
        <v>124</v>
      </c>
      <c r="C71" s="266" t="s">
        <v>963</v>
      </c>
      <c r="D71" s="266" t="s">
        <v>964</v>
      </c>
      <c r="E71" s="413" t="s">
        <v>1053</v>
      </c>
      <c r="F71" s="258"/>
      <c r="G71" s="258"/>
      <c r="H71" s="258"/>
      <c r="I71" s="258"/>
      <c r="J71" s="258"/>
      <c r="K71" s="258"/>
      <c r="L71" s="258"/>
      <c r="M71" s="341"/>
      <c r="N71" s="187"/>
    </row>
    <row r="72" spans="1:14" ht="14.25" customHeight="1" thickBot="1" x14ac:dyDescent="0.3">
      <c r="A72" s="344"/>
      <c r="B72" s="194" t="s">
        <v>5</v>
      </c>
      <c r="C72" s="217"/>
      <c r="D72" s="217"/>
      <c r="E72" s="192"/>
      <c r="F72" s="258"/>
      <c r="G72" s="258"/>
      <c r="H72" s="258"/>
      <c r="I72" s="258"/>
      <c r="J72" s="258"/>
      <c r="K72" s="258"/>
      <c r="L72" s="258"/>
      <c r="M72" s="341"/>
      <c r="N72" s="187"/>
    </row>
    <row r="73" spans="1:14" ht="27.75" customHeight="1" x14ac:dyDescent="0.25">
      <c r="A73" s="349" t="s">
        <v>515</v>
      </c>
      <c r="B73" s="261" t="s">
        <v>514</v>
      </c>
      <c r="C73" s="260"/>
      <c r="D73" s="258"/>
      <c r="E73" s="258"/>
      <c r="F73" s="258"/>
      <c r="G73" s="258"/>
      <c r="H73" s="258"/>
      <c r="I73" s="258"/>
      <c r="J73" s="258"/>
      <c r="K73" s="258"/>
      <c r="L73" s="258"/>
      <c r="M73" s="341"/>
      <c r="N73" s="187"/>
    </row>
    <row r="74" spans="1:14" ht="21" customHeight="1" thickBot="1" x14ac:dyDescent="0.3">
      <c r="A74" s="349"/>
      <c r="B74" s="265" t="s">
        <v>513</v>
      </c>
      <c r="C74" s="259"/>
      <c r="D74" s="258"/>
      <c r="E74" s="258"/>
      <c r="F74" s="258"/>
      <c r="G74" s="258"/>
      <c r="H74" s="258"/>
      <c r="I74" s="258"/>
      <c r="J74" s="258"/>
      <c r="K74" s="258"/>
      <c r="L74" s="258"/>
      <c r="M74" s="341"/>
      <c r="N74" s="187"/>
    </row>
    <row r="75" spans="1:14" ht="78.75" customHeight="1" thickBot="1" x14ac:dyDescent="0.3">
      <c r="A75" s="349"/>
      <c r="B75" s="439" t="s">
        <v>1115</v>
      </c>
      <c r="C75" s="440"/>
      <c r="D75" s="440"/>
      <c r="E75" s="441"/>
      <c r="F75" s="258"/>
      <c r="G75" s="258"/>
      <c r="H75" s="258"/>
      <c r="I75" s="258"/>
      <c r="J75" s="258"/>
      <c r="K75" s="258"/>
      <c r="L75" s="258"/>
      <c r="M75" s="341"/>
      <c r="N75" s="187"/>
    </row>
    <row r="76" spans="1:14" ht="27.75" customHeight="1" x14ac:dyDescent="0.25">
      <c r="A76" s="349" t="s">
        <v>512</v>
      </c>
      <c r="B76" s="493" t="s">
        <v>511</v>
      </c>
      <c r="C76" s="490"/>
      <c r="D76" s="490"/>
      <c r="E76" s="490"/>
      <c r="F76" s="258"/>
      <c r="G76" s="258"/>
      <c r="H76" s="258"/>
      <c r="I76" s="258"/>
      <c r="J76" s="258"/>
      <c r="K76" s="258"/>
      <c r="L76" s="258"/>
      <c r="M76" s="341"/>
      <c r="N76" s="187"/>
    </row>
    <row r="77" spans="1:14" ht="21" customHeight="1" x14ac:dyDescent="0.25">
      <c r="A77" s="349"/>
      <c r="B77" s="265" t="s">
        <v>510</v>
      </c>
      <c r="C77" s="259"/>
      <c r="D77" s="258"/>
      <c r="E77" s="258"/>
      <c r="F77" s="258"/>
      <c r="G77" s="258"/>
      <c r="H77" s="258"/>
      <c r="I77" s="258"/>
      <c r="J77" s="258"/>
      <c r="K77" s="258"/>
      <c r="L77" s="258"/>
      <c r="M77" s="341"/>
      <c r="N77" s="187"/>
    </row>
    <row r="78" spans="1:14" ht="21" customHeight="1" x14ac:dyDescent="0.25">
      <c r="A78" s="349"/>
      <c r="B78" s="264" t="s">
        <v>509</v>
      </c>
      <c r="C78" s="258"/>
      <c r="D78" s="258"/>
      <c r="E78" s="258"/>
      <c r="F78" s="258"/>
      <c r="G78" s="258"/>
      <c r="H78" s="258"/>
      <c r="I78" s="258"/>
      <c r="J78" s="258"/>
      <c r="K78" s="258"/>
      <c r="L78" s="258"/>
      <c r="M78" s="341"/>
      <c r="N78" s="187"/>
    </row>
    <row r="79" spans="1:14" ht="21" customHeight="1" thickBot="1" x14ac:dyDescent="0.3">
      <c r="A79" s="349"/>
      <c r="B79" s="263" t="s">
        <v>508</v>
      </c>
      <c r="C79" s="258"/>
      <c r="D79" s="258"/>
      <c r="E79" s="258"/>
      <c r="F79" s="258"/>
      <c r="G79" s="258"/>
      <c r="H79" s="258"/>
      <c r="I79" s="258"/>
      <c r="J79" s="258"/>
      <c r="K79" s="258"/>
      <c r="L79" s="258"/>
      <c r="M79" s="341"/>
      <c r="N79" s="187"/>
    </row>
    <row r="80" spans="1:14" ht="26.25" customHeight="1" thickBot="1" x14ac:dyDescent="0.3">
      <c r="A80" s="349"/>
      <c r="B80" s="439" t="s">
        <v>979</v>
      </c>
      <c r="C80" s="440"/>
      <c r="D80" s="440"/>
      <c r="E80" s="441"/>
      <c r="F80" s="258"/>
      <c r="G80" s="258"/>
      <c r="H80" s="258"/>
      <c r="I80" s="258"/>
      <c r="J80" s="258"/>
      <c r="K80" s="258"/>
      <c r="L80" s="258"/>
      <c r="M80" s="341"/>
      <c r="N80" s="187"/>
    </row>
    <row r="81" spans="1:17" x14ac:dyDescent="0.25">
      <c r="A81" s="344"/>
      <c r="B81" s="258"/>
      <c r="C81" s="258"/>
      <c r="D81" s="258"/>
      <c r="E81" s="258"/>
      <c r="F81" s="258"/>
      <c r="G81" s="258"/>
      <c r="H81" s="258"/>
      <c r="I81" s="258"/>
      <c r="J81" s="258"/>
      <c r="K81" s="258"/>
      <c r="L81" s="258"/>
      <c r="M81" s="341"/>
      <c r="N81" s="187"/>
    </row>
    <row r="82" spans="1:17" ht="24" customHeight="1" x14ac:dyDescent="0.25">
      <c r="A82" s="345"/>
      <c r="B82" s="262" t="s">
        <v>337</v>
      </c>
      <c r="C82" s="262"/>
      <c r="D82" s="262"/>
      <c r="E82" s="262"/>
      <c r="F82" s="262"/>
      <c r="G82" s="262"/>
      <c r="H82" s="262"/>
      <c r="I82" s="262"/>
      <c r="J82" s="262"/>
      <c r="K82" s="262"/>
      <c r="L82" s="262"/>
      <c r="M82" s="346"/>
      <c r="N82" s="187"/>
    </row>
    <row r="83" spans="1:17" ht="24" customHeight="1" x14ac:dyDescent="0.25">
      <c r="A83" s="349" t="s">
        <v>507</v>
      </c>
      <c r="B83" s="261" t="s">
        <v>335</v>
      </c>
      <c r="C83" s="260"/>
      <c r="D83" s="258"/>
      <c r="E83" s="258"/>
      <c r="F83" s="258"/>
      <c r="G83" s="258"/>
      <c r="H83" s="258"/>
      <c r="I83" s="258"/>
      <c r="J83" s="258"/>
      <c r="K83" s="258"/>
      <c r="L83" s="258"/>
      <c r="M83" s="341"/>
      <c r="N83" s="187"/>
    </row>
    <row r="84" spans="1:17" ht="31.5" customHeight="1" thickBot="1" x14ac:dyDescent="0.3">
      <c r="A84" s="349"/>
      <c r="B84" s="442" t="s">
        <v>506</v>
      </c>
      <c r="C84" s="443"/>
      <c r="D84" s="443"/>
      <c r="E84" s="443"/>
      <c r="F84" s="258"/>
      <c r="G84" s="258"/>
      <c r="H84" s="258"/>
      <c r="I84" s="258"/>
      <c r="J84" s="258"/>
      <c r="K84" s="258"/>
      <c r="L84" s="258"/>
      <c r="M84" s="341"/>
      <c r="N84" s="187"/>
    </row>
    <row r="85" spans="1:17" ht="101.25" customHeight="1" thickBot="1" x14ac:dyDescent="0.3">
      <c r="A85" s="349"/>
      <c r="B85" s="439"/>
      <c r="C85" s="440"/>
      <c r="D85" s="440"/>
      <c r="E85" s="441"/>
      <c r="F85" s="258"/>
      <c r="G85" s="258"/>
      <c r="H85" s="258"/>
      <c r="I85" s="258"/>
      <c r="J85" s="258"/>
      <c r="K85" s="258"/>
      <c r="L85" s="258"/>
      <c r="M85" s="341"/>
      <c r="N85" s="187"/>
    </row>
    <row r="86" spans="1:17" x14ac:dyDescent="0.25">
      <c r="A86" s="344"/>
      <c r="B86" s="258"/>
      <c r="C86" s="258"/>
      <c r="D86" s="258"/>
      <c r="E86" s="258"/>
      <c r="F86" s="258"/>
      <c r="G86" s="258"/>
      <c r="H86" s="258"/>
      <c r="I86" s="258"/>
      <c r="J86" s="258"/>
      <c r="K86" s="258"/>
      <c r="L86" s="258"/>
      <c r="M86" s="341"/>
      <c r="N86" s="187"/>
    </row>
    <row r="87" spans="1:17" ht="30" customHeight="1" x14ac:dyDescent="0.25">
      <c r="A87" s="350">
        <v>3</v>
      </c>
      <c r="B87" s="257" t="s">
        <v>505</v>
      </c>
      <c r="C87" s="257"/>
      <c r="D87" s="256"/>
      <c r="E87" s="256"/>
      <c r="F87" s="256"/>
      <c r="G87" s="256"/>
      <c r="H87" s="256"/>
      <c r="I87" s="256"/>
      <c r="J87" s="256"/>
      <c r="K87" s="256"/>
      <c r="L87" s="256"/>
      <c r="M87" s="351"/>
      <c r="N87" s="187"/>
    </row>
    <row r="88" spans="1:17" ht="21" customHeight="1" x14ac:dyDescent="0.25">
      <c r="A88" s="352"/>
      <c r="B88" s="191" t="s">
        <v>504</v>
      </c>
      <c r="C88" s="191"/>
      <c r="D88" s="191"/>
      <c r="E88" s="191"/>
      <c r="F88" s="191"/>
      <c r="G88" s="191"/>
      <c r="H88" s="191"/>
      <c r="I88" s="191"/>
      <c r="J88" s="191"/>
      <c r="K88" s="191"/>
      <c r="L88" s="191"/>
      <c r="M88" s="353"/>
      <c r="N88" s="187"/>
    </row>
    <row r="89" spans="1:17" x14ac:dyDescent="0.25">
      <c r="A89" s="354" t="s">
        <v>503</v>
      </c>
      <c r="B89" s="251" t="s">
        <v>502</v>
      </c>
      <c r="C89" s="190"/>
      <c r="D89" s="189"/>
      <c r="E89" s="189"/>
      <c r="F89" s="189"/>
      <c r="G89" s="189"/>
      <c r="H89" s="189"/>
      <c r="I89" s="189"/>
      <c r="J89" s="189"/>
      <c r="K89" s="189"/>
      <c r="L89" s="189"/>
      <c r="M89" s="355"/>
      <c r="N89" s="187"/>
    </row>
    <row r="90" spans="1:17" ht="107.25" customHeight="1" x14ac:dyDescent="0.25">
      <c r="A90" s="354"/>
      <c r="B90" s="494" t="s">
        <v>501</v>
      </c>
      <c r="C90" s="446"/>
      <c r="D90" s="446"/>
      <c r="E90" s="446"/>
      <c r="F90" s="189"/>
      <c r="G90" s="189"/>
      <c r="H90" s="189"/>
      <c r="I90" s="189"/>
      <c r="J90" s="189"/>
      <c r="K90" s="189"/>
      <c r="L90" s="189"/>
      <c r="M90" s="355"/>
      <c r="N90" s="187"/>
    </row>
    <row r="91" spans="1:17" ht="45.75" customHeight="1" x14ac:dyDescent="0.25">
      <c r="A91" s="356"/>
      <c r="B91" s="446" t="s">
        <v>500</v>
      </c>
      <c r="C91" s="446"/>
      <c r="D91" s="446"/>
      <c r="E91" s="446"/>
      <c r="F91" s="189"/>
      <c r="G91" s="189"/>
      <c r="H91" s="189"/>
      <c r="I91" s="189"/>
      <c r="J91" s="189"/>
      <c r="K91" s="189"/>
      <c r="L91" s="189"/>
      <c r="M91" s="355"/>
      <c r="N91" s="187"/>
      <c r="Q91" s="187"/>
    </row>
    <row r="92" spans="1:17" ht="66" customHeight="1" thickBot="1" x14ac:dyDescent="0.3">
      <c r="A92" s="356"/>
      <c r="B92" s="447" t="s">
        <v>499</v>
      </c>
      <c r="C92" s="447"/>
      <c r="D92" s="447"/>
      <c r="E92" s="447"/>
      <c r="F92" s="189"/>
      <c r="G92" s="189"/>
      <c r="H92" s="189"/>
      <c r="I92" s="189"/>
      <c r="J92" s="189"/>
      <c r="K92" s="189"/>
      <c r="L92" s="189"/>
      <c r="M92" s="355"/>
      <c r="N92" s="187"/>
      <c r="Q92" s="187"/>
    </row>
    <row r="93" spans="1:17" ht="24" customHeight="1" x14ac:dyDescent="0.25">
      <c r="A93" s="356"/>
      <c r="B93" s="197" t="s">
        <v>498</v>
      </c>
      <c r="C93" s="255" t="s">
        <v>0</v>
      </c>
      <c r="D93" s="255" t="s">
        <v>497</v>
      </c>
      <c r="E93" s="255" t="s">
        <v>496</v>
      </c>
      <c r="F93" s="255" t="s">
        <v>495</v>
      </c>
      <c r="G93" s="255" t="s">
        <v>494</v>
      </c>
      <c r="H93" s="255" t="s">
        <v>407</v>
      </c>
      <c r="I93" s="249" t="s">
        <v>9</v>
      </c>
      <c r="J93" s="234" t="s">
        <v>8</v>
      </c>
      <c r="K93" s="189"/>
      <c r="L93" s="189"/>
      <c r="M93" s="355"/>
      <c r="N93" s="187"/>
      <c r="Q93" s="187"/>
    </row>
    <row r="94" spans="1:17" ht="107.25" customHeight="1" x14ac:dyDescent="0.35">
      <c r="A94" s="356"/>
      <c r="B94" s="205" t="s">
        <v>493</v>
      </c>
      <c r="C94" s="221"/>
      <c r="D94" s="221" t="s">
        <v>924</v>
      </c>
      <c r="E94" s="204">
        <f>24000-G94</f>
        <v>23523</v>
      </c>
      <c r="F94" s="204"/>
      <c r="G94" s="204">
        <f>311+166</f>
        <v>477</v>
      </c>
      <c r="H94" s="204">
        <f t="shared" ref="H94:H109" si="0">SUM(E94:G94)</f>
        <v>24000</v>
      </c>
      <c r="I94" s="221" t="s">
        <v>14</v>
      </c>
      <c r="J94" s="254" t="s">
        <v>1066</v>
      </c>
      <c r="K94" s="189"/>
      <c r="L94" s="189"/>
      <c r="M94" s="355"/>
      <c r="N94" s="187"/>
      <c r="Q94" s="187"/>
    </row>
    <row r="95" spans="1:17" ht="67.5" customHeight="1" x14ac:dyDescent="0.35">
      <c r="A95" s="356"/>
      <c r="B95" s="205" t="s">
        <v>492</v>
      </c>
      <c r="C95" s="221" t="e">
        <f>VLOOKUP(C$94,ListsReq!$C$3:$R$34,2,FALSE)</f>
        <v>#N/A</v>
      </c>
      <c r="D95" s="221" t="str">
        <f t="shared" ref="D95:D109" si="1">D94</f>
        <v>Financial (April to March)</v>
      </c>
      <c r="E95" s="204">
        <f>23248-G95</f>
        <v>22699</v>
      </c>
      <c r="F95" s="204"/>
      <c r="G95" s="204">
        <f>303+246</f>
        <v>549</v>
      </c>
      <c r="H95" s="204">
        <f t="shared" si="0"/>
        <v>23248</v>
      </c>
      <c r="I95" s="221" t="s">
        <v>14</v>
      </c>
      <c r="J95" s="254" t="s">
        <v>1054</v>
      </c>
      <c r="K95" s="189"/>
      <c r="L95" s="189"/>
      <c r="M95" s="355"/>
      <c r="N95" s="187"/>
      <c r="Q95" s="187"/>
    </row>
    <row r="96" spans="1:17" ht="159.75" customHeight="1" x14ac:dyDescent="0.35">
      <c r="A96" s="356"/>
      <c r="B96" s="205" t="s">
        <v>491</v>
      </c>
      <c r="C96" s="221" t="e">
        <f>VLOOKUP(C$94,ListsReq!$C$3:$R$34,3,FALSE)</f>
        <v>#N/A</v>
      </c>
      <c r="D96" s="221" t="str">
        <f t="shared" si="1"/>
        <v>Financial (April to March)</v>
      </c>
      <c r="E96" s="204">
        <f>22946-G96</f>
        <v>22384</v>
      </c>
      <c r="F96" s="204"/>
      <c r="G96" s="204">
        <f>316+246</f>
        <v>562</v>
      </c>
      <c r="H96" s="204">
        <f t="shared" si="0"/>
        <v>22946</v>
      </c>
      <c r="I96" s="221" t="s">
        <v>14</v>
      </c>
      <c r="J96" s="254" t="s">
        <v>1067</v>
      </c>
      <c r="K96" s="189"/>
      <c r="L96" s="189"/>
      <c r="M96" s="355"/>
      <c r="N96" s="187"/>
      <c r="Q96" s="187"/>
    </row>
    <row r="97" spans="1:17" ht="18" x14ac:dyDescent="0.35">
      <c r="A97" s="356"/>
      <c r="B97" s="205" t="s">
        <v>490</v>
      </c>
      <c r="C97" s="221" t="e">
        <f>VLOOKUP(C$94,ListsReq!$C$3:$R$34,4,FALSE)</f>
        <v>#N/A</v>
      </c>
      <c r="D97" s="221" t="str">
        <f t="shared" si="1"/>
        <v>Financial (April to March)</v>
      </c>
      <c r="E97" s="204">
        <f>22970-G97</f>
        <v>22475</v>
      </c>
      <c r="F97" s="204"/>
      <c r="G97" s="204">
        <f>260+235</f>
        <v>495</v>
      </c>
      <c r="H97" s="204">
        <f t="shared" si="0"/>
        <v>22970</v>
      </c>
      <c r="I97" s="221" t="s">
        <v>14</v>
      </c>
      <c r="J97" s="254"/>
      <c r="K97" s="189"/>
      <c r="L97" s="189"/>
      <c r="M97" s="355"/>
      <c r="N97" s="187"/>
      <c r="Q97" s="187"/>
    </row>
    <row r="98" spans="1:17" ht="18" x14ac:dyDescent="0.35">
      <c r="A98" s="356"/>
      <c r="B98" s="205" t="s">
        <v>489</v>
      </c>
      <c r="C98" s="221" t="e">
        <f>VLOOKUP(C$94,ListsReq!$C$3:$R$34,5,FALSE)</f>
        <v>#N/A</v>
      </c>
      <c r="D98" s="221" t="str">
        <f t="shared" si="1"/>
        <v>Financial (April to March)</v>
      </c>
      <c r="E98" s="204">
        <f>22786-G98</f>
        <v>22236</v>
      </c>
      <c r="F98" s="204"/>
      <c r="G98" s="204">
        <f>309+241</f>
        <v>550</v>
      </c>
      <c r="H98" s="204">
        <f t="shared" si="0"/>
        <v>22786</v>
      </c>
      <c r="I98" s="221" t="s">
        <v>14</v>
      </c>
      <c r="J98" s="254"/>
      <c r="K98" s="189"/>
      <c r="L98" s="189"/>
      <c r="M98" s="355"/>
      <c r="N98" s="187"/>
      <c r="Q98" s="187"/>
    </row>
    <row r="99" spans="1:17" ht="18" x14ac:dyDescent="0.35">
      <c r="A99" s="356"/>
      <c r="B99" s="205" t="s">
        <v>488</v>
      </c>
      <c r="C99" s="221" t="e">
        <f>VLOOKUP(C$94,ListsReq!$C$3:$R$34,6,FALSE)</f>
        <v>#N/A</v>
      </c>
      <c r="D99" s="221" t="str">
        <f t="shared" si="1"/>
        <v>Financial (April to March)</v>
      </c>
      <c r="E99" s="204">
        <f>21962-G99</f>
        <v>21411</v>
      </c>
      <c r="F99" s="204"/>
      <c r="G99" s="204">
        <f>309+242</f>
        <v>551</v>
      </c>
      <c r="H99" s="204">
        <f t="shared" si="0"/>
        <v>21962</v>
      </c>
      <c r="I99" s="221" t="s">
        <v>14</v>
      </c>
      <c r="J99" s="254"/>
      <c r="K99" s="189"/>
      <c r="L99" s="189"/>
      <c r="M99" s="355"/>
      <c r="N99" s="187"/>
      <c r="Q99" s="187"/>
    </row>
    <row r="100" spans="1:17" ht="18" x14ac:dyDescent="0.35">
      <c r="A100" s="356"/>
      <c r="B100" s="205" t="s">
        <v>487</v>
      </c>
      <c r="C100" s="221" t="e">
        <f>VLOOKUP(C$94,ListsReq!$C$3:$R$34,7,FALSE)</f>
        <v>#N/A</v>
      </c>
      <c r="D100" s="221" t="str">
        <f t="shared" si="1"/>
        <v>Financial (April to March)</v>
      </c>
      <c r="E100" s="204">
        <f>20879-G100</f>
        <v>20409</v>
      </c>
      <c r="F100" s="204"/>
      <c r="G100" s="204">
        <f>300+170</f>
        <v>470</v>
      </c>
      <c r="H100" s="204">
        <f t="shared" si="0"/>
        <v>20879</v>
      </c>
      <c r="I100" s="221" t="s">
        <v>14</v>
      </c>
      <c r="J100" s="254"/>
      <c r="K100" s="189"/>
      <c r="L100" s="189"/>
      <c r="M100" s="355"/>
      <c r="N100" s="187"/>
      <c r="Q100" s="187"/>
    </row>
    <row r="101" spans="1:17" ht="18" x14ac:dyDescent="0.35">
      <c r="A101" s="356"/>
      <c r="B101" s="205" t="s">
        <v>486</v>
      </c>
      <c r="C101" s="221" t="e">
        <f>VLOOKUP(C$94,ListsReq!$C$3:$R$34,8,FALSE)</f>
        <v>#N/A</v>
      </c>
      <c r="D101" s="221" t="str">
        <f t="shared" si="1"/>
        <v>Financial (April to March)</v>
      </c>
      <c r="E101" s="204">
        <f>21912-G101</f>
        <v>21484</v>
      </c>
      <c r="F101" s="204"/>
      <c r="G101" s="204">
        <f>257+171</f>
        <v>428</v>
      </c>
      <c r="H101" s="204">
        <f t="shared" si="0"/>
        <v>21912</v>
      </c>
      <c r="I101" s="221" t="s">
        <v>14</v>
      </c>
      <c r="J101" s="254"/>
      <c r="K101" s="189"/>
      <c r="L101" s="189"/>
      <c r="M101" s="355"/>
      <c r="N101" s="187"/>
      <c r="Q101" s="187"/>
    </row>
    <row r="102" spans="1:17" ht="18" x14ac:dyDescent="0.35">
      <c r="A102" s="356"/>
      <c r="B102" s="205" t="s">
        <v>485</v>
      </c>
      <c r="C102" s="221" t="e">
        <f>VLOOKUP(C$94,ListsReq!$C$3:$R$34,9,FALSE)</f>
        <v>#N/A</v>
      </c>
      <c r="D102" s="221" t="str">
        <f t="shared" si="1"/>
        <v>Financial (April to March)</v>
      </c>
      <c r="E102" s="204">
        <f>21537-G102</f>
        <v>21079</v>
      </c>
      <c r="F102" s="204"/>
      <c r="G102" s="204">
        <f>265+193</f>
        <v>458</v>
      </c>
      <c r="H102" s="204">
        <f t="shared" si="0"/>
        <v>21537</v>
      </c>
      <c r="I102" s="221" t="s">
        <v>14</v>
      </c>
      <c r="J102" s="254"/>
      <c r="K102" s="189"/>
      <c r="L102" s="189"/>
      <c r="M102" s="355"/>
      <c r="N102" s="187"/>
      <c r="Q102" s="187"/>
    </row>
    <row r="103" spans="1:17" ht="18" x14ac:dyDescent="0.35">
      <c r="A103" s="356"/>
      <c r="B103" s="205" t="s">
        <v>484</v>
      </c>
      <c r="C103" s="221" t="e">
        <f>VLOOKUP(C$94,ListsReq!$C$3:$R$34,10,FALSE)</f>
        <v>#N/A</v>
      </c>
      <c r="D103" s="221" t="str">
        <f t="shared" si="1"/>
        <v>Financial (April to March)</v>
      </c>
      <c r="E103" s="204">
        <f>21739-G103</f>
        <v>21233</v>
      </c>
      <c r="F103" s="204"/>
      <c r="G103" s="204">
        <f>277+229</f>
        <v>506</v>
      </c>
      <c r="H103" s="204">
        <f t="shared" si="0"/>
        <v>21739</v>
      </c>
      <c r="I103" s="221" t="s">
        <v>14</v>
      </c>
      <c r="J103" s="254"/>
      <c r="K103" s="189"/>
      <c r="L103" s="189"/>
      <c r="M103" s="355"/>
      <c r="N103" s="187"/>
      <c r="Q103" s="187"/>
    </row>
    <row r="104" spans="1:17" ht="18" x14ac:dyDescent="0.35">
      <c r="A104" s="356"/>
      <c r="B104" s="205" t="s">
        <v>483</v>
      </c>
      <c r="C104" s="221" t="e">
        <f>VLOOKUP(C$94,ListsReq!$C$3:$R$34,11,FALSE)</f>
        <v>#N/A</v>
      </c>
      <c r="D104" s="221" t="str">
        <f t="shared" si="1"/>
        <v>Financial (April to March)</v>
      </c>
      <c r="E104" s="204"/>
      <c r="F104" s="204"/>
      <c r="G104" s="204"/>
      <c r="H104" s="204">
        <f t="shared" si="0"/>
        <v>0</v>
      </c>
      <c r="I104" s="221" t="s">
        <v>14</v>
      </c>
      <c r="J104" s="254"/>
      <c r="K104" s="189"/>
      <c r="L104" s="189"/>
      <c r="M104" s="355"/>
      <c r="N104" s="187"/>
      <c r="Q104" s="187"/>
    </row>
    <row r="105" spans="1:17" ht="18" x14ac:dyDescent="0.35">
      <c r="A105" s="356"/>
      <c r="B105" s="205" t="s">
        <v>482</v>
      </c>
      <c r="C105" s="221" t="e">
        <f>VLOOKUP(C$94,ListsReq!$C$3:$R$34,12,FALSE)</f>
        <v>#N/A</v>
      </c>
      <c r="D105" s="221" t="str">
        <f t="shared" si="1"/>
        <v>Financial (April to March)</v>
      </c>
      <c r="E105" s="204"/>
      <c r="F105" s="204"/>
      <c r="G105" s="204"/>
      <c r="H105" s="204">
        <f t="shared" si="0"/>
        <v>0</v>
      </c>
      <c r="I105" s="221" t="s">
        <v>14</v>
      </c>
      <c r="J105" s="254"/>
      <c r="K105" s="189"/>
      <c r="L105" s="189"/>
      <c r="M105" s="355"/>
      <c r="N105" s="187"/>
      <c r="Q105" s="187"/>
    </row>
    <row r="106" spans="1:17" ht="18" x14ac:dyDescent="0.35">
      <c r="A106" s="356"/>
      <c r="B106" s="205" t="s">
        <v>481</v>
      </c>
      <c r="C106" s="221" t="e">
        <f>VLOOKUP(C$94,ListsReq!$C$3:$R$34,13,FALSE)</f>
        <v>#N/A</v>
      </c>
      <c r="D106" s="221" t="str">
        <f t="shared" si="1"/>
        <v>Financial (April to March)</v>
      </c>
      <c r="E106" s="204"/>
      <c r="F106" s="204"/>
      <c r="G106" s="204"/>
      <c r="H106" s="204">
        <f t="shared" si="0"/>
        <v>0</v>
      </c>
      <c r="I106" s="221" t="s">
        <v>14</v>
      </c>
      <c r="J106" s="254"/>
      <c r="K106" s="189"/>
      <c r="L106" s="189"/>
      <c r="M106" s="355"/>
      <c r="N106" s="187"/>
      <c r="Q106" s="187"/>
    </row>
    <row r="107" spans="1:17" ht="18" x14ac:dyDescent="0.35">
      <c r="A107" s="356"/>
      <c r="B107" s="205" t="s">
        <v>480</v>
      </c>
      <c r="C107" s="221" t="e">
        <f>VLOOKUP(C$94,ListsReq!$C$3:$R$34,14,FALSE)</f>
        <v>#N/A</v>
      </c>
      <c r="D107" s="221" t="str">
        <f t="shared" si="1"/>
        <v>Financial (April to March)</v>
      </c>
      <c r="E107" s="204"/>
      <c r="F107" s="204"/>
      <c r="G107" s="204"/>
      <c r="H107" s="204">
        <f t="shared" si="0"/>
        <v>0</v>
      </c>
      <c r="I107" s="221" t="s">
        <v>14</v>
      </c>
      <c r="J107" s="254"/>
      <c r="K107" s="189"/>
      <c r="L107" s="189"/>
      <c r="M107" s="355"/>
      <c r="N107" s="187"/>
      <c r="Q107" s="187"/>
    </row>
    <row r="108" spans="1:17" ht="18" x14ac:dyDescent="0.35">
      <c r="A108" s="356"/>
      <c r="B108" s="205" t="s">
        <v>479</v>
      </c>
      <c r="C108" s="221" t="e">
        <f>VLOOKUP(C$94,ListsReq!$C$3:$R$34,15,FALSE)</f>
        <v>#N/A</v>
      </c>
      <c r="D108" s="221" t="str">
        <f t="shared" si="1"/>
        <v>Financial (April to March)</v>
      </c>
      <c r="E108" s="204"/>
      <c r="F108" s="204"/>
      <c r="G108" s="204"/>
      <c r="H108" s="204">
        <f t="shared" si="0"/>
        <v>0</v>
      </c>
      <c r="I108" s="221" t="s">
        <v>14</v>
      </c>
      <c r="J108" s="254"/>
      <c r="K108" s="189"/>
      <c r="L108" s="189"/>
      <c r="M108" s="355"/>
      <c r="N108" s="187"/>
      <c r="Q108" s="187"/>
    </row>
    <row r="109" spans="1:17" ht="18.75" thickBot="1" x14ac:dyDescent="0.4">
      <c r="A109" s="356"/>
      <c r="B109" s="194" t="s">
        <v>478</v>
      </c>
      <c r="C109" s="217" t="e">
        <f>VLOOKUP(C$94,ListsReq!$C$3:$R$34,16,FALSE)</f>
        <v>#N/A</v>
      </c>
      <c r="D109" s="217" t="str">
        <f t="shared" si="1"/>
        <v>Financial (April to March)</v>
      </c>
      <c r="E109" s="193"/>
      <c r="F109" s="193"/>
      <c r="G109" s="193"/>
      <c r="H109" s="193">
        <f t="shared" si="0"/>
        <v>0</v>
      </c>
      <c r="I109" s="217" t="s">
        <v>14</v>
      </c>
      <c r="J109" s="253"/>
      <c r="K109" s="189"/>
      <c r="L109" s="189"/>
      <c r="M109" s="355"/>
      <c r="N109" s="187"/>
      <c r="Q109" s="187"/>
    </row>
    <row r="110" spans="1:17" x14ac:dyDescent="0.25">
      <c r="A110" s="354"/>
      <c r="B110" s="252"/>
      <c r="C110" s="212"/>
      <c r="D110" s="189"/>
      <c r="E110" s="189"/>
      <c r="F110" s="189"/>
      <c r="G110" s="189"/>
      <c r="H110" s="189"/>
      <c r="I110" s="189"/>
      <c r="J110" s="189"/>
      <c r="K110" s="189"/>
      <c r="L110" s="189"/>
      <c r="M110" s="355"/>
      <c r="N110" s="187"/>
    </row>
    <row r="111" spans="1:17" x14ac:dyDescent="0.25">
      <c r="A111" s="354" t="s">
        <v>477</v>
      </c>
      <c r="B111" s="251" t="s">
        <v>476</v>
      </c>
      <c r="C111" s="190"/>
      <c r="D111" s="189"/>
      <c r="E111" s="189"/>
      <c r="F111" s="189"/>
      <c r="G111" s="189"/>
      <c r="H111" s="189"/>
      <c r="I111" s="189"/>
      <c r="J111" s="189"/>
      <c r="K111" s="189"/>
      <c r="L111" s="189"/>
      <c r="M111" s="355"/>
      <c r="N111" s="187"/>
    </row>
    <row r="112" spans="1:17" ht="78.75" customHeight="1" x14ac:dyDescent="0.25">
      <c r="A112" s="354"/>
      <c r="B112" s="446" t="s">
        <v>475</v>
      </c>
      <c r="C112" s="446"/>
      <c r="D112" s="446"/>
      <c r="E112" s="446"/>
      <c r="F112" s="189"/>
      <c r="G112" s="189"/>
      <c r="H112" s="189"/>
      <c r="I112" s="189"/>
      <c r="J112" s="189"/>
      <c r="K112" s="189"/>
      <c r="L112" s="189"/>
      <c r="M112" s="355"/>
      <c r="N112" s="187"/>
    </row>
    <row r="113" spans="1:15" ht="34.5" customHeight="1" thickBot="1" x14ac:dyDescent="0.3">
      <c r="A113" s="356"/>
      <c r="B113" s="446" t="s">
        <v>474</v>
      </c>
      <c r="C113" s="446"/>
      <c r="D113" s="446"/>
      <c r="E113" s="446"/>
      <c r="F113" s="189"/>
      <c r="G113" s="189"/>
      <c r="H113" s="189"/>
      <c r="I113" s="189"/>
      <c r="J113" s="189"/>
      <c r="K113" s="189"/>
      <c r="L113" s="189"/>
      <c r="M113" s="355"/>
      <c r="N113" s="187"/>
      <c r="O113" s="187"/>
    </row>
    <row r="114" spans="1:15" ht="21.75" customHeight="1" x14ac:dyDescent="0.25">
      <c r="A114" s="356"/>
      <c r="B114" s="197" t="s">
        <v>473</v>
      </c>
      <c r="C114" s="250" t="s">
        <v>472</v>
      </c>
      <c r="D114" s="249" t="s">
        <v>471</v>
      </c>
      <c r="E114" s="249" t="s">
        <v>9</v>
      </c>
      <c r="F114" s="249" t="s">
        <v>470</v>
      </c>
      <c r="G114" s="249" t="s">
        <v>9</v>
      </c>
      <c r="H114" s="249" t="s">
        <v>469</v>
      </c>
      <c r="I114" s="234" t="s">
        <v>8</v>
      </c>
      <c r="J114" s="189"/>
      <c r="K114" s="189"/>
      <c r="L114" s="189"/>
      <c r="M114" s="355"/>
      <c r="N114" s="187"/>
      <c r="O114" s="187"/>
    </row>
    <row r="115" spans="1:15" ht="40.5" customHeight="1" x14ac:dyDescent="0.25">
      <c r="A115" s="356"/>
      <c r="B115" s="205" t="s">
        <v>919</v>
      </c>
      <c r="C115" s="247" t="s">
        <v>496</v>
      </c>
      <c r="D115" s="248">
        <v>14180627</v>
      </c>
      <c r="E115" s="244" t="str">
        <f>VLOOKUP($B115,[1]ListsReq!$AC$3:$AF$61,2,FALSE)</f>
        <v>kWh</v>
      </c>
      <c r="F115" s="245">
        <f>VLOOKUP($B115,[1]ListsReq!$AC$3:$AF$82,3,FALSE)</f>
        <v>0.49425999999999998</v>
      </c>
      <c r="G115" s="244" t="str">
        <f>VLOOKUP($B115,[1]ListsReq!$AC$3:$AF$61,4,FALSE)</f>
        <v>kg CO2e/kWh</v>
      </c>
      <c r="H115" s="243">
        <f t="shared" ref="H115:H178" si="2">(F115*D115)/1000</f>
        <v>7008.9167010199999</v>
      </c>
      <c r="I115" s="254" t="s">
        <v>1055</v>
      </c>
      <c r="J115" s="189"/>
      <c r="K115" s="189"/>
      <c r="L115" s="189"/>
      <c r="M115" s="355"/>
      <c r="N115" s="187"/>
      <c r="O115" s="187"/>
    </row>
    <row r="116" spans="1:15" ht="45" x14ac:dyDescent="0.25">
      <c r="A116" s="356"/>
      <c r="B116" s="205" t="s">
        <v>849</v>
      </c>
      <c r="C116" s="247" t="s">
        <v>496</v>
      </c>
      <c r="D116" s="204">
        <f>1121710*10.4</f>
        <v>11665784</v>
      </c>
      <c r="E116" s="244" t="str">
        <f>VLOOKUP($B116,[1]ListsReq!$AC$3:$AF$61,2,FALSE)</f>
        <v>kWh</v>
      </c>
      <c r="F116" s="245">
        <f>VLOOKUP($B116,[1]ListsReq!$AC$3:$AF$82,3,FALSE)</f>
        <v>0.27211999999999997</v>
      </c>
      <c r="G116" s="244" t="str">
        <f>VLOOKUP($B116,[1]ListsReq!$AC$3:$AF$61,4,FALSE)</f>
        <v>kg CO2e/kWh</v>
      </c>
      <c r="H116" s="243">
        <f t="shared" si="2"/>
        <v>3174.4931420799999</v>
      </c>
      <c r="I116" s="254" t="s">
        <v>1056</v>
      </c>
      <c r="J116" s="189"/>
      <c r="K116" s="189"/>
      <c r="L116" s="189"/>
      <c r="M116" s="355"/>
      <c r="N116" s="187"/>
      <c r="O116" s="187"/>
    </row>
    <row r="117" spans="1:15" ht="45" x14ac:dyDescent="0.25">
      <c r="A117" s="356"/>
      <c r="B117" s="205" t="s">
        <v>573</v>
      </c>
      <c r="C117" s="247" t="s">
        <v>494</v>
      </c>
      <c r="D117" s="204">
        <v>1539323</v>
      </c>
      <c r="E117" s="244" t="s">
        <v>581</v>
      </c>
      <c r="F117" s="245">
        <v>0.18</v>
      </c>
      <c r="G117" s="244" t="s">
        <v>574</v>
      </c>
      <c r="H117" s="243">
        <f t="shared" si="2"/>
        <v>277.07814000000002</v>
      </c>
      <c r="I117" s="254" t="s">
        <v>1057</v>
      </c>
      <c r="J117" s="189"/>
      <c r="K117" s="189"/>
      <c r="L117" s="189"/>
      <c r="M117" s="355"/>
      <c r="N117" s="187"/>
      <c r="O117" s="187"/>
    </row>
    <row r="118" spans="1:15" ht="69.75" customHeight="1" x14ac:dyDescent="0.25">
      <c r="A118" s="356"/>
      <c r="B118" s="205" t="s">
        <v>595</v>
      </c>
      <c r="C118" s="247" t="s">
        <v>494</v>
      </c>
      <c r="D118" s="204">
        <v>1134952</v>
      </c>
      <c r="E118" s="244" t="str">
        <f>VLOOKUP($B118,[1]ListsReq!$AC$3:$AF$61,2,FALSE)</f>
        <v>passenger km</v>
      </c>
      <c r="F118" s="245">
        <f>VLOOKUP($B118,[1]ListsReq!$AC$3:$AF$82,3,FALSE)</f>
        <v>0.29315999999999998</v>
      </c>
      <c r="G118" s="244" t="str">
        <f>VLOOKUP($B118,[1]ListsReq!$AC$3:$AF$61,4,FALSE)</f>
        <v>kg CO2e/passenger km</v>
      </c>
      <c r="H118" s="243">
        <f t="shared" si="2"/>
        <v>332.72252831999998</v>
      </c>
      <c r="I118" s="254" t="s">
        <v>1058</v>
      </c>
      <c r="J118" s="189"/>
      <c r="K118" s="189"/>
      <c r="L118" s="189"/>
      <c r="M118" s="355"/>
      <c r="N118" s="187"/>
      <c r="O118" s="187"/>
    </row>
    <row r="119" spans="1:15" ht="68.25" customHeight="1" x14ac:dyDescent="0.25">
      <c r="A119" s="356"/>
      <c r="B119" s="205" t="s">
        <v>593</v>
      </c>
      <c r="C119" s="247" t="s">
        <v>494</v>
      </c>
      <c r="D119" s="204">
        <v>134032</v>
      </c>
      <c r="E119" s="244" t="str">
        <f>VLOOKUP($B119,[1]ListsReq!$AC$3:$AF$61,2,FALSE)</f>
        <v>passenger km</v>
      </c>
      <c r="F119" s="245">
        <f>VLOOKUP($B119,[1]ListsReq!$AC$3:$AF$82,3,FALSE)</f>
        <v>0.21021999999999999</v>
      </c>
      <c r="G119" s="244" t="str">
        <f>VLOOKUP($B119,[1]ListsReq!$AC$3:$AF$61,4,FALSE)</f>
        <v>kg CO2e/passenger km</v>
      </c>
      <c r="H119" s="243">
        <f t="shared" si="2"/>
        <v>28.176207039999998</v>
      </c>
      <c r="I119" s="254" t="s">
        <v>1068</v>
      </c>
      <c r="J119" s="189"/>
      <c r="K119" s="189"/>
      <c r="L119" s="189"/>
      <c r="M119" s="355"/>
      <c r="N119" s="187"/>
      <c r="O119" s="187"/>
    </row>
    <row r="120" spans="1:15" ht="45" x14ac:dyDescent="0.25">
      <c r="A120" s="356"/>
      <c r="B120" s="205" t="s">
        <v>576</v>
      </c>
      <c r="C120" s="247" t="s">
        <v>494</v>
      </c>
      <c r="D120" s="204">
        <v>33071</v>
      </c>
      <c r="E120" s="244" t="str">
        <f>VLOOKUP($B120,[1]ListsReq!$AC$3:$AF$61,2,FALSE)</f>
        <v>passenger km</v>
      </c>
      <c r="F120" s="245">
        <f>VLOOKUP($B120,[1]ListsReq!$AC$3:$AF$82,3,FALSE)</f>
        <v>0.116082</v>
      </c>
      <c r="G120" s="244" t="str">
        <f>VLOOKUP($B120,[1]ListsReq!$AC$3:$AF$61,4,FALSE)</f>
        <v>kg CO2e/passenger km</v>
      </c>
      <c r="H120" s="243">
        <f t="shared" si="2"/>
        <v>3.8389478220000002</v>
      </c>
      <c r="I120" s="254" t="s">
        <v>1069</v>
      </c>
      <c r="J120" s="189"/>
      <c r="K120" s="189"/>
      <c r="L120" s="189"/>
      <c r="M120" s="355"/>
      <c r="N120" s="187"/>
      <c r="O120" s="187"/>
    </row>
    <row r="121" spans="1:15" ht="30" x14ac:dyDescent="0.25">
      <c r="A121" s="356"/>
      <c r="B121" s="205" t="s">
        <v>732</v>
      </c>
      <c r="C121" s="247" t="s">
        <v>496</v>
      </c>
      <c r="D121" s="204">
        <v>2823118</v>
      </c>
      <c r="E121" s="244" t="str">
        <f>VLOOKUP($B121,[1]ListsReq!$AC$3:$AF$61,2,FALSE)</f>
        <v>litres</v>
      </c>
      <c r="F121" s="245">
        <f>VLOOKUP($B121,[1]ListsReq!$AC$3:$AF$82,3,FALSE)</f>
        <v>2.6023999999999998</v>
      </c>
      <c r="G121" s="244" t="str">
        <f>VLOOKUP($B121,[1]ListsReq!$AC$3:$AF$61,4,FALSE)</f>
        <v>kg CO2e/litre</v>
      </c>
      <c r="H121" s="243">
        <f t="shared" si="2"/>
        <v>7346.8822831999996</v>
      </c>
      <c r="I121" s="254" t="s">
        <v>1070</v>
      </c>
      <c r="J121" s="189"/>
      <c r="K121" s="189"/>
      <c r="L121" s="189"/>
      <c r="M121" s="355"/>
      <c r="N121" s="187"/>
      <c r="O121" s="187"/>
    </row>
    <row r="122" spans="1:15" ht="30" x14ac:dyDescent="0.25">
      <c r="A122" s="356"/>
      <c r="B122" s="205" t="s">
        <v>732</v>
      </c>
      <c r="C122" s="247" t="s">
        <v>496</v>
      </c>
      <c r="D122" s="204">
        <v>468716</v>
      </c>
      <c r="E122" s="244" t="str">
        <f>VLOOKUP($B122,[1]ListsReq!$AC$3:$AF$61,2,FALSE)</f>
        <v>litres</v>
      </c>
      <c r="F122" s="245">
        <f>VLOOKUP($B122,[1]ListsReq!$AC$3:$AF$82,3,FALSE)</f>
        <v>2.6023999999999998</v>
      </c>
      <c r="G122" s="244" t="str">
        <f>VLOOKUP($B122,[1]ListsReq!$AC$3:$AF$61,4,FALSE)</f>
        <v>kg CO2e/litre</v>
      </c>
      <c r="H122" s="243">
        <f t="shared" si="2"/>
        <v>1219.7865184</v>
      </c>
      <c r="I122" s="254" t="s">
        <v>1071</v>
      </c>
      <c r="J122" s="189"/>
      <c r="K122" s="189"/>
      <c r="L122" s="189"/>
      <c r="M122" s="355"/>
      <c r="N122" s="187"/>
      <c r="O122" s="187"/>
    </row>
    <row r="123" spans="1:15" ht="30" x14ac:dyDescent="0.25">
      <c r="A123" s="356"/>
      <c r="B123" s="205" t="s">
        <v>732</v>
      </c>
      <c r="C123" s="247" t="s">
        <v>496</v>
      </c>
      <c r="D123" s="204">
        <v>110171</v>
      </c>
      <c r="E123" s="244" t="str">
        <f>VLOOKUP($B123,[1]ListsReq!$AC$3:$AF$61,2,FALSE)</f>
        <v>litres</v>
      </c>
      <c r="F123" s="245">
        <f>VLOOKUP($B123,[1]ListsReq!$AC$3:$AF$82,3,FALSE)</f>
        <v>2.6023999999999998</v>
      </c>
      <c r="G123" s="244" t="str">
        <f>VLOOKUP($B123,[1]ListsReq!$AC$3:$AF$61,4,FALSE)</f>
        <v>kg CO2e/litre</v>
      </c>
      <c r="H123" s="243">
        <f t="shared" si="2"/>
        <v>286.70901039999995</v>
      </c>
      <c r="I123" s="254" t="s">
        <v>1072</v>
      </c>
      <c r="J123" s="189"/>
      <c r="K123" s="189"/>
      <c r="L123" s="189"/>
      <c r="M123" s="355"/>
      <c r="N123" s="187"/>
      <c r="O123" s="187"/>
    </row>
    <row r="124" spans="1:15" ht="45" x14ac:dyDescent="0.25">
      <c r="A124" s="356"/>
      <c r="B124" s="205" t="s">
        <v>719</v>
      </c>
      <c r="C124" s="247" t="s">
        <v>496</v>
      </c>
      <c r="D124" s="204">
        <v>140000</v>
      </c>
      <c r="E124" s="244" t="str">
        <f>VLOOKUP($B124,[1]ListsReq!$AC$3:$AF$61,2,FALSE)</f>
        <v>litres</v>
      </c>
      <c r="F124" s="245">
        <f>VLOOKUP($B124,[1]ListsReq!$AC$3:$AF$82,3,FALSE)</f>
        <v>2.1913999999999998</v>
      </c>
      <c r="G124" s="244" t="str">
        <f>VLOOKUP($B124,[1]ListsReq!$AC$3:$AF$61,4,FALSE)</f>
        <v>kg CO2e/litre</v>
      </c>
      <c r="H124" s="243">
        <f t="shared" si="2"/>
        <v>306.79599999999999</v>
      </c>
      <c r="I124" s="254" t="s">
        <v>1073</v>
      </c>
      <c r="J124" s="189"/>
      <c r="K124" s="189"/>
      <c r="L124" s="189"/>
      <c r="M124" s="355"/>
      <c r="N124" s="187"/>
      <c r="O124" s="187"/>
    </row>
    <row r="125" spans="1:15" ht="45" x14ac:dyDescent="0.25">
      <c r="A125" s="356"/>
      <c r="B125" s="205" t="s">
        <v>732</v>
      </c>
      <c r="C125" s="247" t="s">
        <v>496</v>
      </c>
      <c r="D125" s="204">
        <v>120000</v>
      </c>
      <c r="E125" s="244" t="str">
        <f>VLOOKUP($B125,[1]ListsReq!$AC$3:$AF$61,2,FALSE)</f>
        <v>litres</v>
      </c>
      <c r="F125" s="245">
        <f>VLOOKUP($B125,[1]ListsReq!$AC$3:$AF$82,3,FALSE)</f>
        <v>2.6023999999999998</v>
      </c>
      <c r="G125" s="244" t="str">
        <f>VLOOKUP($B125,[1]ListsReq!$AC$3:$AF$61,4,FALSE)</f>
        <v>kg CO2e/litre</v>
      </c>
      <c r="H125" s="243">
        <f t="shared" si="2"/>
        <v>312.28800000000001</v>
      </c>
      <c r="I125" s="254" t="s">
        <v>1074</v>
      </c>
      <c r="J125" s="189"/>
      <c r="K125" s="189"/>
      <c r="L125" s="189"/>
      <c r="M125" s="355"/>
      <c r="N125" s="187"/>
      <c r="O125" s="187"/>
    </row>
    <row r="126" spans="1:15" ht="30" x14ac:dyDescent="0.25">
      <c r="A126" s="356"/>
      <c r="B126" s="205" t="s">
        <v>732</v>
      </c>
      <c r="C126" s="247" t="s">
        <v>496</v>
      </c>
      <c r="D126" s="204">
        <v>262768</v>
      </c>
      <c r="E126" s="244" t="str">
        <f>VLOOKUP($B126,[1]ListsReq!$AC$3:$AF$61,2,FALSE)</f>
        <v>litres</v>
      </c>
      <c r="F126" s="245">
        <f>VLOOKUP($B126,[1]ListsReq!$AC$3:$AF$82,3,FALSE)</f>
        <v>2.6023999999999998</v>
      </c>
      <c r="G126" s="244" t="str">
        <f>VLOOKUP($B126,[1]ListsReq!$AC$3:$AF$61,4,FALSE)</f>
        <v>kg CO2e/litre</v>
      </c>
      <c r="H126" s="243">
        <f t="shared" si="2"/>
        <v>683.82744319999995</v>
      </c>
      <c r="I126" s="254" t="s">
        <v>1075</v>
      </c>
      <c r="J126" s="189"/>
      <c r="K126" s="189"/>
      <c r="L126" s="189"/>
      <c r="M126" s="355"/>
      <c r="N126" s="187"/>
      <c r="O126" s="187"/>
    </row>
    <row r="127" spans="1:15" x14ac:dyDescent="0.25">
      <c r="A127" s="356"/>
      <c r="B127" s="205" t="s">
        <v>732</v>
      </c>
      <c r="C127" s="247" t="s">
        <v>496</v>
      </c>
      <c r="D127" s="204">
        <v>51233</v>
      </c>
      <c r="E127" s="244" t="str">
        <f>VLOOKUP($B127,[1]ListsReq!$AC$3:$AF$61,2,FALSE)</f>
        <v>litres</v>
      </c>
      <c r="F127" s="245">
        <f>VLOOKUP($B127,[1]ListsReq!$AC$3:$AF$82,3,FALSE)</f>
        <v>2.6023999999999998</v>
      </c>
      <c r="G127" s="244" t="str">
        <f>VLOOKUP($B127,[1]ListsReq!$AC$3:$AF$61,4,FALSE)</f>
        <v>kg CO2e/litre</v>
      </c>
      <c r="H127" s="243">
        <f t="shared" si="2"/>
        <v>133.32875920000001</v>
      </c>
      <c r="I127" s="254" t="s">
        <v>1076</v>
      </c>
      <c r="J127" s="189"/>
      <c r="K127" s="189"/>
      <c r="L127" s="189"/>
      <c r="M127" s="355"/>
      <c r="N127" s="187"/>
      <c r="O127" s="187"/>
    </row>
    <row r="128" spans="1:15" ht="30" x14ac:dyDescent="0.25">
      <c r="A128" s="356"/>
      <c r="B128" s="205" t="s">
        <v>732</v>
      </c>
      <c r="C128" s="247" t="s">
        <v>496</v>
      </c>
      <c r="D128" s="204">
        <v>35601</v>
      </c>
      <c r="E128" s="244" t="str">
        <f>VLOOKUP($B128,[1]ListsReq!$AC$3:$AF$61,2,FALSE)</f>
        <v>litres</v>
      </c>
      <c r="F128" s="245">
        <f>VLOOKUP($B128,[1]ListsReq!$AC$3:$AF$82,3,FALSE)</f>
        <v>2.6023999999999998</v>
      </c>
      <c r="G128" s="244" t="str">
        <f>VLOOKUP($B128,[1]ListsReq!$AC$3:$AF$61,4,FALSE)</f>
        <v>kg CO2e/litre</v>
      </c>
      <c r="H128" s="243">
        <f t="shared" si="2"/>
        <v>92.648042399999994</v>
      </c>
      <c r="I128" s="254" t="s">
        <v>1077</v>
      </c>
      <c r="J128" s="189"/>
      <c r="K128" s="189"/>
      <c r="L128" s="189"/>
      <c r="M128" s="355"/>
      <c r="N128" s="187"/>
      <c r="O128" s="187"/>
    </row>
    <row r="129" spans="1:15" x14ac:dyDescent="0.25">
      <c r="A129" s="356"/>
      <c r="B129" s="205" t="s">
        <v>732</v>
      </c>
      <c r="C129" s="247" t="s">
        <v>496</v>
      </c>
      <c r="D129" s="204">
        <v>288623</v>
      </c>
      <c r="E129" s="244" t="str">
        <f>VLOOKUP($B129,[1]ListsReq!$AC$3:$AF$61,2,FALSE)</f>
        <v>litres</v>
      </c>
      <c r="F129" s="245">
        <f>VLOOKUP($B129,[1]ListsReq!$AC$3:$AF$82,3,FALSE)</f>
        <v>2.6023999999999998</v>
      </c>
      <c r="G129" s="244" t="str">
        <f>VLOOKUP($B129,[1]ListsReq!$AC$3:$AF$61,4,FALSE)</f>
        <v>kg CO2e/litre</v>
      </c>
      <c r="H129" s="243">
        <f t="shared" si="2"/>
        <v>751.11249520000001</v>
      </c>
      <c r="I129" s="254" t="s">
        <v>1078</v>
      </c>
      <c r="J129" s="189"/>
      <c r="K129" s="189"/>
      <c r="L129" s="189"/>
      <c r="M129" s="355"/>
      <c r="N129" s="187"/>
      <c r="O129" s="187"/>
    </row>
    <row r="130" spans="1:15" x14ac:dyDescent="0.25">
      <c r="A130" s="356"/>
      <c r="B130" s="205" t="s">
        <v>919</v>
      </c>
      <c r="C130" s="247" t="s">
        <v>496</v>
      </c>
      <c r="D130" s="204">
        <v>1029039</v>
      </c>
      <c r="E130" s="244" t="str">
        <f>VLOOKUP($B130,[1]ListsReq!$AC$3:$AF$61,2,FALSE)</f>
        <v>kWh</v>
      </c>
      <c r="F130" s="245">
        <f>VLOOKUP($B130,[1]ListsReq!$AC$3:$AF$82,3,FALSE)</f>
        <v>0.49425999999999998</v>
      </c>
      <c r="G130" s="244" t="str">
        <f>VLOOKUP($B130,[1]ListsReq!$AC$3:$AF$61,4,FALSE)</f>
        <v>kg CO2e/kWh</v>
      </c>
      <c r="H130" s="243">
        <f t="shared" si="2"/>
        <v>508.61281613999995</v>
      </c>
      <c r="I130" s="254" t="s">
        <v>1079</v>
      </c>
      <c r="J130" s="189"/>
      <c r="K130" s="189"/>
      <c r="L130" s="189"/>
      <c r="M130" s="355"/>
      <c r="N130" s="187"/>
      <c r="O130" s="187"/>
    </row>
    <row r="131" spans="1:15" ht="30" x14ac:dyDescent="0.25">
      <c r="A131" s="356"/>
      <c r="B131" s="205" t="s">
        <v>570</v>
      </c>
      <c r="C131" s="247" t="s">
        <v>496</v>
      </c>
      <c r="D131" s="204">
        <v>926</v>
      </c>
      <c r="E131" s="244" t="s">
        <v>598</v>
      </c>
      <c r="F131" s="245">
        <v>1000</v>
      </c>
      <c r="G131" s="244" t="s">
        <v>1059</v>
      </c>
      <c r="H131" s="243">
        <f t="shared" si="2"/>
        <v>926</v>
      </c>
      <c r="I131" s="254" t="s">
        <v>1080</v>
      </c>
      <c r="J131" s="189"/>
      <c r="K131" s="189"/>
      <c r="L131" s="189"/>
      <c r="M131" s="355"/>
      <c r="N131" s="187"/>
      <c r="O131" s="187"/>
    </row>
    <row r="132" spans="1:15" x14ac:dyDescent="0.25">
      <c r="A132" s="356"/>
      <c r="B132" s="205"/>
      <c r="C132" s="247"/>
      <c r="D132" s="204"/>
      <c r="E132" s="244" t="e">
        <f>VLOOKUP($B132,[1]ListsReq!$AC$3:$AF$61,2,FALSE)</f>
        <v>#N/A</v>
      </c>
      <c r="F132" s="245" t="e">
        <f>VLOOKUP($B132,[1]ListsReq!$AC$3:$AF$82,3,FALSE)</f>
        <v>#N/A</v>
      </c>
      <c r="G132" s="244" t="e">
        <f>VLOOKUP($B132,[1]ListsReq!$AC$3:$AF$61,4,FALSE)</f>
        <v>#N/A</v>
      </c>
      <c r="H132" s="243" t="e">
        <f t="shared" si="2"/>
        <v>#N/A</v>
      </c>
      <c r="I132" s="203"/>
      <c r="J132" s="189"/>
      <c r="K132" s="189"/>
      <c r="L132" s="189"/>
      <c r="M132" s="355"/>
      <c r="N132" s="187"/>
      <c r="O132" s="187"/>
    </row>
    <row r="133" spans="1:15" hidden="1" x14ac:dyDescent="0.25">
      <c r="A133" s="356"/>
      <c r="B133" s="205"/>
      <c r="C133" s="247"/>
      <c r="D133" s="204"/>
      <c r="E133" s="244" t="e">
        <f>VLOOKUP($B133,[1]ListsReq!$AC$3:$AF$61,2,FALSE)</f>
        <v>#N/A</v>
      </c>
      <c r="F133" s="245" t="e">
        <f>VLOOKUP($B133,[1]ListsReq!$AC$3:$AF$82,3,FALSE)</f>
        <v>#N/A</v>
      </c>
      <c r="G133" s="244" t="e">
        <f>VLOOKUP($B133,[1]ListsReq!$AC$3:$AF$61,4,FALSE)</f>
        <v>#N/A</v>
      </c>
      <c r="H133" s="243" t="e">
        <f t="shared" si="2"/>
        <v>#N/A</v>
      </c>
      <c r="I133" s="203"/>
      <c r="J133" s="189"/>
      <c r="K133" s="189"/>
      <c r="L133" s="189"/>
      <c r="M133" s="355"/>
      <c r="N133" s="187"/>
      <c r="O133" s="187"/>
    </row>
    <row r="134" spans="1:15" hidden="1" x14ac:dyDescent="0.25">
      <c r="A134" s="356"/>
      <c r="B134" s="205"/>
      <c r="C134" s="247"/>
      <c r="D134" s="204"/>
      <c r="E134" s="244" t="e">
        <f>VLOOKUP($B134,[1]ListsReq!$AC$3:$AF$61,2,FALSE)</f>
        <v>#N/A</v>
      </c>
      <c r="F134" s="245" t="e">
        <f>VLOOKUP($B134,[1]ListsReq!$AC$3:$AF$82,3,FALSE)</f>
        <v>#N/A</v>
      </c>
      <c r="G134" s="244" t="e">
        <f>VLOOKUP($B134,[1]ListsReq!$AC$3:$AF$61,4,FALSE)</f>
        <v>#N/A</v>
      </c>
      <c r="H134" s="243" t="e">
        <f t="shared" si="2"/>
        <v>#N/A</v>
      </c>
      <c r="I134" s="203"/>
      <c r="J134" s="189"/>
      <c r="K134" s="189"/>
      <c r="L134" s="189"/>
      <c r="M134" s="355"/>
      <c r="N134" s="187"/>
      <c r="O134" s="187"/>
    </row>
    <row r="135" spans="1:15" hidden="1" x14ac:dyDescent="0.25">
      <c r="A135" s="356"/>
      <c r="B135" s="205"/>
      <c r="C135" s="247"/>
      <c r="D135" s="204"/>
      <c r="E135" s="244" t="e">
        <f>VLOOKUP($B135,[1]ListsReq!$AC$3:$AF$61,2,FALSE)</f>
        <v>#N/A</v>
      </c>
      <c r="F135" s="245" t="e">
        <f>VLOOKUP($B135,[1]ListsReq!$AC$3:$AF$82,3,FALSE)</f>
        <v>#N/A</v>
      </c>
      <c r="G135" s="244" t="e">
        <f>VLOOKUP($B135,[1]ListsReq!$AC$3:$AF$61,4,FALSE)</f>
        <v>#N/A</v>
      </c>
      <c r="H135" s="243" t="e">
        <f t="shared" si="2"/>
        <v>#N/A</v>
      </c>
      <c r="I135" s="203"/>
      <c r="J135" s="189"/>
      <c r="K135" s="189"/>
      <c r="L135" s="189"/>
      <c r="M135" s="355"/>
      <c r="N135" s="187"/>
      <c r="O135" s="187"/>
    </row>
    <row r="136" spans="1:15" hidden="1" x14ac:dyDescent="0.25">
      <c r="A136" s="356"/>
      <c r="B136" s="205"/>
      <c r="C136" s="247"/>
      <c r="D136" s="204"/>
      <c r="E136" s="244" t="e">
        <f>VLOOKUP($B136,[1]ListsReq!$AC$3:$AF$61,2,FALSE)</f>
        <v>#N/A</v>
      </c>
      <c r="F136" s="245" t="e">
        <f>VLOOKUP($B136,[1]ListsReq!$AC$3:$AF$82,3,FALSE)</f>
        <v>#N/A</v>
      </c>
      <c r="G136" s="244" t="e">
        <f>VLOOKUP($B136,[1]ListsReq!$AC$3:$AF$61,4,FALSE)</f>
        <v>#N/A</v>
      </c>
      <c r="H136" s="243" t="e">
        <f t="shared" si="2"/>
        <v>#N/A</v>
      </c>
      <c r="I136" s="203"/>
      <c r="J136" s="189"/>
      <c r="K136" s="189"/>
      <c r="L136" s="189"/>
      <c r="M136" s="355"/>
      <c r="N136" s="187"/>
      <c r="O136" s="187"/>
    </row>
    <row r="137" spans="1:15" hidden="1" x14ac:dyDescent="0.25">
      <c r="A137" s="356"/>
      <c r="B137" s="205"/>
      <c r="C137" s="247"/>
      <c r="D137" s="204"/>
      <c r="E137" s="244" t="e">
        <f>VLOOKUP($B137,[1]ListsReq!$AC$3:$AF$61,2,FALSE)</f>
        <v>#N/A</v>
      </c>
      <c r="F137" s="245" t="e">
        <f>VLOOKUP($B137,[1]ListsReq!$AC$3:$AF$82,3,FALSE)</f>
        <v>#N/A</v>
      </c>
      <c r="G137" s="244" t="e">
        <f>VLOOKUP($B137,[1]ListsReq!$AC$3:$AF$61,4,FALSE)</f>
        <v>#N/A</v>
      </c>
      <c r="H137" s="243" t="e">
        <f t="shared" si="2"/>
        <v>#N/A</v>
      </c>
      <c r="I137" s="203"/>
      <c r="J137" s="189"/>
      <c r="K137" s="189"/>
      <c r="L137" s="189"/>
      <c r="M137" s="355"/>
      <c r="N137" s="187"/>
      <c r="O137" s="187"/>
    </row>
    <row r="138" spans="1:15" hidden="1" x14ac:dyDescent="0.25">
      <c r="A138" s="356"/>
      <c r="B138" s="205"/>
      <c r="C138" s="247"/>
      <c r="D138" s="204"/>
      <c r="E138" s="244" t="e">
        <f>VLOOKUP($B138,[1]ListsReq!$AC$3:$AF$61,2,FALSE)</f>
        <v>#N/A</v>
      </c>
      <c r="F138" s="245" t="e">
        <f>VLOOKUP($B138,[1]ListsReq!$AC$3:$AF$82,3,FALSE)</f>
        <v>#N/A</v>
      </c>
      <c r="G138" s="244" t="e">
        <f>VLOOKUP($B138,[1]ListsReq!$AC$3:$AF$61,4,FALSE)</f>
        <v>#N/A</v>
      </c>
      <c r="H138" s="243" t="e">
        <f t="shared" si="2"/>
        <v>#N/A</v>
      </c>
      <c r="I138" s="203"/>
      <c r="J138" s="189"/>
      <c r="K138" s="189"/>
      <c r="L138" s="189"/>
      <c r="M138" s="355"/>
      <c r="N138" s="187"/>
      <c r="O138" s="187"/>
    </row>
    <row r="139" spans="1:15" hidden="1" x14ac:dyDescent="0.25">
      <c r="A139" s="356"/>
      <c r="B139" s="205"/>
      <c r="C139" s="247"/>
      <c r="D139" s="204"/>
      <c r="E139" s="244" t="e">
        <f>VLOOKUP($B139,[1]ListsReq!$AC$3:$AF$61,2,FALSE)</f>
        <v>#N/A</v>
      </c>
      <c r="F139" s="245" t="e">
        <f>VLOOKUP($B139,[1]ListsReq!$AC$3:$AF$82,3,FALSE)</f>
        <v>#N/A</v>
      </c>
      <c r="G139" s="244" t="e">
        <f>VLOOKUP($B139,[1]ListsReq!$AC$3:$AF$61,4,FALSE)</f>
        <v>#N/A</v>
      </c>
      <c r="H139" s="243" t="e">
        <f t="shared" si="2"/>
        <v>#N/A</v>
      </c>
      <c r="I139" s="203"/>
      <c r="J139" s="189"/>
      <c r="K139" s="189"/>
      <c r="L139" s="189"/>
      <c r="M139" s="355"/>
      <c r="N139" s="187"/>
      <c r="O139" s="187"/>
    </row>
    <row r="140" spans="1:15" hidden="1" x14ac:dyDescent="0.25">
      <c r="A140" s="356"/>
      <c r="B140" s="205"/>
      <c r="C140" s="247"/>
      <c r="D140" s="204"/>
      <c r="E140" s="244" t="e">
        <f>VLOOKUP($B140,[1]ListsReq!$AC$3:$AF$61,2,FALSE)</f>
        <v>#N/A</v>
      </c>
      <c r="F140" s="245" t="e">
        <f>VLOOKUP($B140,[1]ListsReq!$AC$3:$AF$82,3,FALSE)</f>
        <v>#N/A</v>
      </c>
      <c r="G140" s="244" t="e">
        <f>VLOOKUP($B140,[1]ListsReq!$AC$3:$AF$61,4,FALSE)</f>
        <v>#N/A</v>
      </c>
      <c r="H140" s="243" t="e">
        <f t="shared" si="2"/>
        <v>#N/A</v>
      </c>
      <c r="I140" s="203"/>
      <c r="J140" s="189"/>
      <c r="K140" s="189"/>
      <c r="L140" s="189"/>
      <c r="M140" s="355"/>
      <c r="N140" s="187"/>
      <c r="O140" s="187"/>
    </row>
    <row r="141" spans="1:15" hidden="1" x14ac:dyDescent="0.25">
      <c r="A141" s="356"/>
      <c r="B141" s="205"/>
      <c r="C141" s="247"/>
      <c r="D141" s="204"/>
      <c r="E141" s="244" t="e">
        <f>VLOOKUP($B141,[1]ListsReq!$AC$3:$AF$61,2,FALSE)</f>
        <v>#N/A</v>
      </c>
      <c r="F141" s="245" t="e">
        <f>VLOOKUP($B141,[1]ListsReq!$AC$3:$AF$82,3,FALSE)</f>
        <v>#N/A</v>
      </c>
      <c r="G141" s="244" t="e">
        <f>VLOOKUP($B141,[1]ListsReq!$AC$3:$AF$61,4,FALSE)</f>
        <v>#N/A</v>
      </c>
      <c r="H141" s="243" t="e">
        <f t="shared" si="2"/>
        <v>#N/A</v>
      </c>
      <c r="I141" s="203"/>
      <c r="J141" s="189"/>
      <c r="K141" s="189"/>
      <c r="L141" s="189"/>
      <c r="M141" s="355"/>
      <c r="N141" s="187"/>
      <c r="O141" s="187"/>
    </row>
    <row r="142" spans="1:15" hidden="1" x14ac:dyDescent="0.25">
      <c r="A142" s="356"/>
      <c r="B142" s="205"/>
      <c r="C142" s="247"/>
      <c r="D142" s="204"/>
      <c r="E142" s="244" t="e">
        <f>VLOOKUP($B142,[1]ListsReq!$AC$3:$AF$61,2,FALSE)</f>
        <v>#N/A</v>
      </c>
      <c r="F142" s="245" t="e">
        <f>VLOOKUP($B142,[1]ListsReq!$AC$3:$AF$82,3,FALSE)</f>
        <v>#N/A</v>
      </c>
      <c r="G142" s="244" t="e">
        <f>VLOOKUP($B142,[1]ListsReq!$AC$3:$AF$61,4,FALSE)</f>
        <v>#N/A</v>
      </c>
      <c r="H142" s="243" t="e">
        <f t="shared" si="2"/>
        <v>#N/A</v>
      </c>
      <c r="I142" s="203"/>
      <c r="J142" s="189"/>
      <c r="K142" s="189"/>
      <c r="L142" s="189"/>
      <c r="M142" s="355"/>
      <c r="N142" s="187"/>
      <c r="O142" s="187"/>
    </row>
    <row r="143" spans="1:15" hidden="1" x14ac:dyDescent="0.25">
      <c r="A143" s="356"/>
      <c r="B143" s="205"/>
      <c r="C143" s="247"/>
      <c r="D143" s="204"/>
      <c r="E143" s="244" t="e">
        <f>VLOOKUP($B143,[1]ListsReq!$AC$3:$AF$61,2,FALSE)</f>
        <v>#N/A</v>
      </c>
      <c r="F143" s="245" t="e">
        <f>VLOOKUP($B143,[1]ListsReq!$AC$3:$AF$82,3,FALSE)</f>
        <v>#N/A</v>
      </c>
      <c r="G143" s="244" t="e">
        <f>VLOOKUP($B143,[1]ListsReq!$AC$3:$AF$61,4,FALSE)</f>
        <v>#N/A</v>
      </c>
      <c r="H143" s="243" t="e">
        <f t="shared" si="2"/>
        <v>#N/A</v>
      </c>
      <c r="I143" s="203"/>
      <c r="J143" s="189"/>
      <c r="K143" s="189"/>
      <c r="L143" s="189"/>
      <c r="M143" s="355"/>
      <c r="N143" s="187"/>
      <c r="O143" s="187"/>
    </row>
    <row r="144" spans="1:15" hidden="1" x14ac:dyDescent="0.25">
      <c r="A144" s="356"/>
      <c r="B144" s="205"/>
      <c r="C144" s="247"/>
      <c r="D144" s="204"/>
      <c r="E144" s="244" t="e">
        <f>VLOOKUP($B144,[1]ListsReq!$AC$3:$AF$61,2,FALSE)</f>
        <v>#N/A</v>
      </c>
      <c r="F144" s="245" t="e">
        <f>VLOOKUP($B144,[1]ListsReq!$AC$3:$AF$82,3,FALSE)</f>
        <v>#N/A</v>
      </c>
      <c r="G144" s="244" t="e">
        <f>VLOOKUP($B144,[1]ListsReq!$AC$3:$AF$61,4,FALSE)</f>
        <v>#N/A</v>
      </c>
      <c r="H144" s="243" t="e">
        <f t="shared" si="2"/>
        <v>#N/A</v>
      </c>
      <c r="I144" s="203"/>
      <c r="J144" s="189"/>
      <c r="K144" s="189"/>
      <c r="L144" s="189"/>
      <c r="M144" s="355"/>
      <c r="N144" s="187"/>
      <c r="O144" s="187"/>
    </row>
    <row r="145" spans="1:15" hidden="1" x14ac:dyDescent="0.25">
      <c r="A145" s="356"/>
      <c r="B145" s="205"/>
      <c r="C145" s="247"/>
      <c r="D145" s="204"/>
      <c r="E145" s="244" t="e">
        <f>VLOOKUP($B145,[1]ListsReq!$AC$3:$AF$61,2,FALSE)</f>
        <v>#N/A</v>
      </c>
      <c r="F145" s="245" t="e">
        <f>VLOOKUP($B145,[1]ListsReq!$AC$3:$AF$82,3,FALSE)</f>
        <v>#N/A</v>
      </c>
      <c r="G145" s="244" t="e">
        <f>VLOOKUP($B145,[1]ListsReq!$AC$3:$AF$61,4,FALSE)</f>
        <v>#N/A</v>
      </c>
      <c r="H145" s="243" t="e">
        <f t="shared" si="2"/>
        <v>#N/A</v>
      </c>
      <c r="I145" s="203"/>
      <c r="J145" s="189"/>
      <c r="K145" s="189"/>
      <c r="L145" s="189"/>
      <c r="M145" s="355"/>
      <c r="N145" s="187"/>
      <c r="O145" s="187"/>
    </row>
    <row r="146" spans="1:15" hidden="1" x14ac:dyDescent="0.25">
      <c r="A146" s="356"/>
      <c r="B146" s="205"/>
      <c r="C146" s="247"/>
      <c r="D146" s="204"/>
      <c r="E146" s="244" t="e">
        <f>VLOOKUP($B146,[1]ListsReq!$AC$3:$AF$61,2,FALSE)</f>
        <v>#N/A</v>
      </c>
      <c r="F146" s="245" t="e">
        <f>VLOOKUP($B146,[1]ListsReq!$AC$3:$AF$82,3,FALSE)</f>
        <v>#N/A</v>
      </c>
      <c r="G146" s="244" t="e">
        <f>VLOOKUP($B146,[1]ListsReq!$AC$3:$AF$61,4,FALSE)</f>
        <v>#N/A</v>
      </c>
      <c r="H146" s="243" t="e">
        <f t="shared" si="2"/>
        <v>#N/A</v>
      </c>
      <c r="I146" s="203"/>
      <c r="J146" s="189"/>
      <c r="K146" s="189"/>
      <c r="L146" s="189"/>
      <c r="M146" s="355"/>
      <c r="N146" s="187"/>
      <c r="O146" s="187"/>
    </row>
    <row r="147" spans="1:15" hidden="1" x14ac:dyDescent="0.25">
      <c r="A147" s="356"/>
      <c r="B147" s="205"/>
      <c r="C147" s="247"/>
      <c r="D147" s="204"/>
      <c r="E147" s="244" t="e">
        <f>VLOOKUP($B147,[1]ListsReq!$AC$3:$AF$61,2,FALSE)</f>
        <v>#N/A</v>
      </c>
      <c r="F147" s="245" t="e">
        <f>VLOOKUP($B147,[1]ListsReq!$AC$3:$AF$82,3,FALSE)</f>
        <v>#N/A</v>
      </c>
      <c r="G147" s="244" t="e">
        <f>VLOOKUP($B147,[1]ListsReq!$AC$3:$AF$61,4,FALSE)</f>
        <v>#N/A</v>
      </c>
      <c r="H147" s="243" t="e">
        <f t="shared" si="2"/>
        <v>#N/A</v>
      </c>
      <c r="I147" s="203"/>
      <c r="J147" s="189"/>
      <c r="K147" s="189"/>
      <c r="L147" s="189"/>
      <c r="M147" s="355"/>
      <c r="N147" s="187"/>
      <c r="O147" s="187"/>
    </row>
    <row r="148" spans="1:15" hidden="1" x14ac:dyDescent="0.25">
      <c r="A148" s="356"/>
      <c r="B148" s="205"/>
      <c r="C148" s="247"/>
      <c r="D148" s="204"/>
      <c r="E148" s="244" t="e">
        <f>VLOOKUP($B148,[1]ListsReq!$AC$3:$AF$61,2,FALSE)</f>
        <v>#N/A</v>
      </c>
      <c r="F148" s="245" t="e">
        <f>VLOOKUP($B148,[1]ListsReq!$AC$3:$AF$82,3,FALSE)</f>
        <v>#N/A</v>
      </c>
      <c r="G148" s="244" t="e">
        <f>VLOOKUP($B148,[1]ListsReq!$AC$3:$AF$61,4,FALSE)</f>
        <v>#N/A</v>
      </c>
      <c r="H148" s="243" t="e">
        <f t="shared" si="2"/>
        <v>#N/A</v>
      </c>
      <c r="I148" s="203"/>
      <c r="J148" s="189"/>
      <c r="K148" s="189"/>
      <c r="L148" s="189"/>
      <c r="M148" s="355"/>
      <c r="N148" s="187"/>
      <c r="O148" s="187"/>
    </row>
    <row r="149" spans="1:15" hidden="1" x14ac:dyDescent="0.25">
      <c r="A149" s="356"/>
      <c r="B149" s="205"/>
      <c r="C149" s="247"/>
      <c r="D149" s="204"/>
      <c r="E149" s="244" t="e">
        <f>VLOOKUP($B149,[1]ListsReq!$AC$3:$AF$61,2,FALSE)</f>
        <v>#N/A</v>
      </c>
      <c r="F149" s="245" t="e">
        <f>VLOOKUP($B149,[1]ListsReq!$AC$3:$AF$82,3,FALSE)</f>
        <v>#N/A</v>
      </c>
      <c r="G149" s="244" t="e">
        <f>VLOOKUP($B149,[1]ListsReq!$AC$3:$AF$61,4,FALSE)</f>
        <v>#N/A</v>
      </c>
      <c r="H149" s="243" t="e">
        <f t="shared" si="2"/>
        <v>#N/A</v>
      </c>
      <c r="I149" s="203"/>
      <c r="J149" s="189"/>
      <c r="K149" s="189"/>
      <c r="L149" s="189"/>
      <c r="M149" s="355"/>
      <c r="N149" s="187"/>
      <c r="O149" s="187"/>
    </row>
    <row r="150" spans="1:15" hidden="1" x14ac:dyDescent="0.25">
      <c r="A150" s="356"/>
      <c r="B150" s="205"/>
      <c r="C150" s="247"/>
      <c r="D150" s="204"/>
      <c r="E150" s="244" t="e">
        <f>VLOOKUP($B150,[1]ListsReq!$AC$3:$AF$61,2,FALSE)</f>
        <v>#N/A</v>
      </c>
      <c r="F150" s="245" t="e">
        <f>VLOOKUP($B150,[1]ListsReq!$AC$3:$AF$82,3,FALSE)</f>
        <v>#N/A</v>
      </c>
      <c r="G150" s="244" t="e">
        <f>VLOOKUP($B150,[1]ListsReq!$AC$3:$AF$61,4,FALSE)</f>
        <v>#N/A</v>
      </c>
      <c r="H150" s="243" t="e">
        <f t="shared" si="2"/>
        <v>#N/A</v>
      </c>
      <c r="I150" s="203"/>
      <c r="J150" s="189"/>
      <c r="K150" s="189"/>
      <c r="L150" s="189"/>
      <c r="M150" s="355"/>
      <c r="N150" s="187"/>
      <c r="O150" s="187"/>
    </row>
    <row r="151" spans="1:15" hidden="1" x14ac:dyDescent="0.25">
      <c r="A151" s="356"/>
      <c r="B151" s="205"/>
      <c r="C151" s="247"/>
      <c r="D151" s="204"/>
      <c r="E151" s="244" t="e">
        <f>VLOOKUP($B151,[1]ListsReq!$AC$3:$AF$61,2,FALSE)</f>
        <v>#N/A</v>
      </c>
      <c r="F151" s="245" t="e">
        <f>VLOOKUP($B151,[1]ListsReq!$AC$3:$AF$82,3,FALSE)</f>
        <v>#N/A</v>
      </c>
      <c r="G151" s="244" t="e">
        <f>VLOOKUP($B151,[1]ListsReq!$AC$3:$AF$61,4,FALSE)</f>
        <v>#N/A</v>
      </c>
      <c r="H151" s="243" t="e">
        <f t="shared" si="2"/>
        <v>#N/A</v>
      </c>
      <c r="I151" s="203"/>
      <c r="J151" s="189"/>
      <c r="K151" s="189"/>
      <c r="L151" s="189"/>
      <c r="M151" s="355"/>
      <c r="N151" s="187"/>
      <c r="O151" s="187"/>
    </row>
    <row r="152" spans="1:15" hidden="1" x14ac:dyDescent="0.25">
      <c r="A152" s="356"/>
      <c r="B152" s="205"/>
      <c r="C152" s="247"/>
      <c r="D152" s="204"/>
      <c r="E152" s="244" t="e">
        <f>VLOOKUP($B152,[1]ListsReq!$AC$3:$AF$61,2,FALSE)</f>
        <v>#N/A</v>
      </c>
      <c r="F152" s="245" t="e">
        <f>VLOOKUP($B152,[1]ListsReq!$AC$3:$AF$82,3,FALSE)</f>
        <v>#N/A</v>
      </c>
      <c r="G152" s="244" t="e">
        <f>VLOOKUP($B152,[1]ListsReq!$AC$3:$AF$61,4,FALSE)</f>
        <v>#N/A</v>
      </c>
      <c r="H152" s="243" t="e">
        <f t="shared" si="2"/>
        <v>#N/A</v>
      </c>
      <c r="I152" s="203"/>
      <c r="J152" s="189"/>
      <c r="K152" s="189"/>
      <c r="L152" s="189"/>
      <c r="M152" s="355"/>
      <c r="N152" s="187"/>
      <c r="O152" s="187"/>
    </row>
    <row r="153" spans="1:15" hidden="1" x14ac:dyDescent="0.25">
      <c r="A153" s="356"/>
      <c r="B153" s="205"/>
      <c r="C153" s="247"/>
      <c r="D153" s="204"/>
      <c r="E153" s="244" t="e">
        <f>VLOOKUP($B153,[1]ListsReq!$AC$3:$AF$61,2,FALSE)</f>
        <v>#N/A</v>
      </c>
      <c r="F153" s="245" t="e">
        <f>VLOOKUP($B153,[1]ListsReq!$AC$3:$AF$82,3,FALSE)</f>
        <v>#N/A</v>
      </c>
      <c r="G153" s="244" t="e">
        <f>VLOOKUP($B153,[1]ListsReq!$AC$3:$AF$61,4,FALSE)</f>
        <v>#N/A</v>
      </c>
      <c r="H153" s="243" t="e">
        <f t="shared" si="2"/>
        <v>#N/A</v>
      </c>
      <c r="I153" s="203"/>
      <c r="J153" s="189"/>
      <c r="K153" s="189"/>
      <c r="L153" s="189"/>
      <c r="M153" s="355"/>
      <c r="N153" s="187"/>
      <c r="O153" s="187"/>
    </row>
    <row r="154" spans="1:15" hidden="1" x14ac:dyDescent="0.25">
      <c r="A154" s="356"/>
      <c r="B154" s="205"/>
      <c r="C154" s="247"/>
      <c r="D154" s="204"/>
      <c r="E154" s="244" t="e">
        <f>VLOOKUP($B154,[1]ListsReq!$AC$3:$AF$61,2,FALSE)</f>
        <v>#N/A</v>
      </c>
      <c r="F154" s="245" t="e">
        <f>VLOOKUP($B154,[1]ListsReq!$AC$3:$AF$82,3,FALSE)</f>
        <v>#N/A</v>
      </c>
      <c r="G154" s="244" t="e">
        <f>VLOOKUP($B154,[1]ListsReq!$AC$3:$AF$61,4,FALSE)</f>
        <v>#N/A</v>
      </c>
      <c r="H154" s="243" t="e">
        <f t="shared" si="2"/>
        <v>#N/A</v>
      </c>
      <c r="I154" s="203"/>
      <c r="J154" s="189"/>
      <c r="K154" s="189"/>
      <c r="L154" s="189"/>
      <c r="M154" s="355"/>
      <c r="N154" s="187"/>
      <c r="O154" s="187"/>
    </row>
    <row r="155" spans="1:15" hidden="1" x14ac:dyDescent="0.25">
      <c r="A155" s="356"/>
      <c r="B155" s="205"/>
      <c r="C155" s="247"/>
      <c r="D155" s="204"/>
      <c r="E155" s="244" t="e">
        <f>VLOOKUP($B155,[1]ListsReq!$AC$3:$AF$61,2,FALSE)</f>
        <v>#N/A</v>
      </c>
      <c r="F155" s="245" t="e">
        <f>VLOOKUP($B155,[1]ListsReq!$AC$3:$AF$82,3,FALSE)</f>
        <v>#N/A</v>
      </c>
      <c r="G155" s="244" t="e">
        <f>VLOOKUP($B155,[1]ListsReq!$AC$3:$AF$61,4,FALSE)</f>
        <v>#N/A</v>
      </c>
      <c r="H155" s="243" t="e">
        <f t="shared" si="2"/>
        <v>#N/A</v>
      </c>
      <c r="I155" s="203"/>
      <c r="J155" s="189"/>
      <c r="K155" s="189"/>
      <c r="L155" s="189"/>
      <c r="M155" s="355"/>
      <c r="N155" s="187"/>
      <c r="O155" s="187"/>
    </row>
    <row r="156" spans="1:15" hidden="1" x14ac:dyDescent="0.25">
      <c r="A156" s="356"/>
      <c r="B156" s="205"/>
      <c r="C156" s="247"/>
      <c r="D156" s="204"/>
      <c r="E156" s="244" t="e">
        <f>VLOOKUP($B156,[1]ListsReq!$AC$3:$AF$61,2,FALSE)</f>
        <v>#N/A</v>
      </c>
      <c r="F156" s="245" t="e">
        <f>VLOOKUP($B156,[1]ListsReq!$AC$3:$AF$82,3,FALSE)</f>
        <v>#N/A</v>
      </c>
      <c r="G156" s="244" t="e">
        <f>VLOOKUP($B156,[1]ListsReq!$AC$3:$AF$61,4,FALSE)</f>
        <v>#N/A</v>
      </c>
      <c r="H156" s="243" t="e">
        <f t="shared" si="2"/>
        <v>#N/A</v>
      </c>
      <c r="I156" s="203"/>
      <c r="J156" s="189"/>
      <c r="K156" s="189"/>
      <c r="L156" s="189"/>
      <c r="M156" s="355"/>
      <c r="N156" s="187"/>
      <c r="O156" s="187"/>
    </row>
    <row r="157" spans="1:15" hidden="1" x14ac:dyDescent="0.25">
      <c r="A157" s="356"/>
      <c r="B157" s="205"/>
      <c r="C157" s="247"/>
      <c r="D157" s="204"/>
      <c r="E157" s="244" t="e">
        <f>VLOOKUP($B157,[1]ListsReq!$AC$3:$AF$61,2,FALSE)</f>
        <v>#N/A</v>
      </c>
      <c r="F157" s="245" t="e">
        <f>VLOOKUP($B157,[1]ListsReq!$AC$3:$AF$82,3,FALSE)</f>
        <v>#N/A</v>
      </c>
      <c r="G157" s="244" t="e">
        <f>VLOOKUP($B157,[1]ListsReq!$AC$3:$AF$61,4,FALSE)</f>
        <v>#N/A</v>
      </c>
      <c r="H157" s="243" t="e">
        <f t="shared" si="2"/>
        <v>#N/A</v>
      </c>
      <c r="I157" s="203"/>
      <c r="J157" s="189"/>
      <c r="K157" s="189"/>
      <c r="L157" s="189"/>
      <c r="M157" s="355"/>
      <c r="N157" s="187"/>
      <c r="O157" s="187"/>
    </row>
    <row r="158" spans="1:15" hidden="1" x14ac:dyDescent="0.25">
      <c r="A158" s="356"/>
      <c r="B158" s="205"/>
      <c r="C158" s="247"/>
      <c r="D158" s="204"/>
      <c r="E158" s="244" t="e">
        <f>VLOOKUP($B158,[1]ListsReq!$AC$3:$AF$61,2,FALSE)</f>
        <v>#N/A</v>
      </c>
      <c r="F158" s="245" t="e">
        <f>VLOOKUP($B158,[1]ListsReq!$AC$3:$AF$82,3,FALSE)</f>
        <v>#N/A</v>
      </c>
      <c r="G158" s="244" t="e">
        <f>VLOOKUP($B158,[1]ListsReq!$AC$3:$AF$61,4,FALSE)</f>
        <v>#N/A</v>
      </c>
      <c r="H158" s="243" t="e">
        <f t="shared" si="2"/>
        <v>#N/A</v>
      </c>
      <c r="I158" s="203"/>
      <c r="J158" s="189"/>
      <c r="K158" s="189"/>
      <c r="L158" s="189"/>
      <c r="M158" s="355"/>
      <c r="N158" s="187"/>
      <c r="O158" s="187"/>
    </row>
    <row r="159" spans="1:15" hidden="1" x14ac:dyDescent="0.25">
      <c r="A159" s="356"/>
      <c r="B159" s="205"/>
      <c r="C159" s="247"/>
      <c r="D159" s="204"/>
      <c r="E159" s="244" t="e">
        <f>VLOOKUP($B159,[1]ListsReq!$AC$3:$AF$61,2,FALSE)</f>
        <v>#N/A</v>
      </c>
      <c r="F159" s="245" t="e">
        <f>VLOOKUP($B159,[1]ListsReq!$AC$3:$AF$82,3,FALSE)</f>
        <v>#N/A</v>
      </c>
      <c r="G159" s="244" t="e">
        <f>VLOOKUP($B159,[1]ListsReq!$AC$3:$AF$61,4,FALSE)</f>
        <v>#N/A</v>
      </c>
      <c r="H159" s="243" t="e">
        <f t="shared" si="2"/>
        <v>#N/A</v>
      </c>
      <c r="I159" s="203"/>
      <c r="J159" s="189"/>
      <c r="K159" s="189"/>
      <c r="L159" s="189"/>
      <c r="M159" s="355"/>
      <c r="N159" s="187"/>
      <c r="O159" s="187"/>
    </row>
    <row r="160" spans="1:15" hidden="1" x14ac:dyDescent="0.25">
      <c r="A160" s="356"/>
      <c r="B160" s="205"/>
      <c r="C160" s="247"/>
      <c r="D160" s="204"/>
      <c r="E160" s="244" t="e">
        <f>VLOOKUP($B160,[1]ListsReq!$AC$3:$AF$61,2,FALSE)</f>
        <v>#N/A</v>
      </c>
      <c r="F160" s="245" t="e">
        <f>VLOOKUP($B160,[1]ListsReq!$AC$3:$AF$82,3,FALSE)</f>
        <v>#N/A</v>
      </c>
      <c r="G160" s="244" t="e">
        <f>VLOOKUP($B160,[1]ListsReq!$AC$3:$AF$61,4,FALSE)</f>
        <v>#N/A</v>
      </c>
      <c r="H160" s="243" t="e">
        <f t="shared" si="2"/>
        <v>#N/A</v>
      </c>
      <c r="I160" s="203"/>
      <c r="J160" s="189"/>
      <c r="K160" s="189"/>
      <c r="L160" s="189"/>
      <c r="M160" s="355"/>
      <c r="N160" s="187"/>
      <c r="O160" s="187"/>
    </row>
    <row r="161" spans="1:15" hidden="1" x14ac:dyDescent="0.25">
      <c r="A161" s="356"/>
      <c r="B161" s="205"/>
      <c r="C161" s="247"/>
      <c r="D161" s="204"/>
      <c r="E161" s="244" t="e">
        <f>VLOOKUP($B161,[1]ListsReq!$AC$3:$AF$61,2,FALSE)</f>
        <v>#N/A</v>
      </c>
      <c r="F161" s="245" t="e">
        <f>VLOOKUP($B161,[1]ListsReq!$AC$3:$AF$82,3,FALSE)</f>
        <v>#N/A</v>
      </c>
      <c r="G161" s="244" t="e">
        <f>VLOOKUP($B161,[1]ListsReq!$AC$3:$AF$61,4,FALSE)</f>
        <v>#N/A</v>
      </c>
      <c r="H161" s="243" t="e">
        <f t="shared" si="2"/>
        <v>#N/A</v>
      </c>
      <c r="I161" s="203"/>
      <c r="J161" s="189"/>
      <c r="K161" s="189"/>
      <c r="L161" s="189"/>
      <c r="M161" s="355"/>
      <c r="N161" s="187"/>
      <c r="O161" s="187"/>
    </row>
    <row r="162" spans="1:15" hidden="1" x14ac:dyDescent="0.25">
      <c r="A162" s="356"/>
      <c r="B162" s="205"/>
      <c r="C162" s="247"/>
      <c r="D162" s="204"/>
      <c r="E162" s="244" t="e">
        <f>VLOOKUP($B162,[1]ListsReq!$AC$3:$AF$61,2,FALSE)</f>
        <v>#N/A</v>
      </c>
      <c r="F162" s="245" t="e">
        <f>VLOOKUP($B162,[1]ListsReq!$AC$3:$AF$82,3,FALSE)</f>
        <v>#N/A</v>
      </c>
      <c r="G162" s="244" t="e">
        <f>VLOOKUP($B162,[1]ListsReq!$AC$3:$AF$61,4,FALSE)</f>
        <v>#N/A</v>
      </c>
      <c r="H162" s="243" t="e">
        <f t="shared" si="2"/>
        <v>#N/A</v>
      </c>
      <c r="I162" s="203"/>
      <c r="J162" s="189"/>
      <c r="K162" s="189"/>
      <c r="L162" s="189"/>
      <c r="M162" s="355"/>
      <c r="N162" s="187"/>
      <c r="O162" s="187"/>
    </row>
    <row r="163" spans="1:15" hidden="1" x14ac:dyDescent="0.25">
      <c r="A163" s="356"/>
      <c r="B163" s="205"/>
      <c r="C163" s="247"/>
      <c r="D163" s="204"/>
      <c r="E163" s="244" t="e">
        <f>VLOOKUP($B163,[1]ListsReq!$AC$3:$AF$61,2,FALSE)</f>
        <v>#N/A</v>
      </c>
      <c r="F163" s="245" t="e">
        <f>VLOOKUP($B163,[1]ListsReq!$AC$3:$AF$82,3,FALSE)</f>
        <v>#N/A</v>
      </c>
      <c r="G163" s="244" t="e">
        <f>VLOOKUP($B163,[1]ListsReq!$AC$3:$AF$61,4,FALSE)</f>
        <v>#N/A</v>
      </c>
      <c r="H163" s="243" t="e">
        <f t="shared" si="2"/>
        <v>#N/A</v>
      </c>
      <c r="I163" s="203"/>
      <c r="J163" s="189"/>
      <c r="K163" s="189"/>
      <c r="L163" s="189"/>
      <c r="M163" s="355"/>
      <c r="N163" s="187"/>
      <c r="O163" s="187"/>
    </row>
    <row r="164" spans="1:15" hidden="1" x14ac:dyDescent="0.25">
      <c r="A164" s="356"/>
      <c r="B164" s="205"/>
      <c r="C164" s="247"/>
      <c r="D164" s="204"/>
      <c r="E164" s="244" t="e">
        <f>VLOOKUP($B164,[1]ListsReq!$AC$3:$AF$61,2,FALSE)</f>
        <v>#N/A</v>
      </c>
      <c r="F164" s="245" t="e">
        <f>VLOOKUP($B164,[1]ListsReq!$AC$3:$AF$82,3,FALSE)</f>
        <v>#N/A</v>
      </c>
      <c r="G164" s="244" t="e">
        <f>VLOOKUP($B164,[1]ListsReq!$AC$3:$AF$61,4,FALSE)</f>
        <v>#N/A</v>
      </c>
      <c r="H164" s="243" t="e">
        <f t="shared" si="2"/>
        <v>#N/A</v>
      </c>
      <c r="I164" s="203"/>
      <c r="J164" s="189"/>
      <c r="K164" s="189"/>
      <c r="L164" s="189"/>
      <c r="M164" s="355"/>
      <c r="N164" s="187"/>
      <c r="O164" s="187"/>
    </row>
    <row r="165" spans="1:15" hidden="1" x14ac:dyDescent="0.25">
      <c r="A165" s="356"/>
      <c r="B165" s="205"/>
      <c r="C165" s="247"/>
      <c r="D165" s="204"/>
      <c r="E165" s="244" t="e">
        <f>VLOOKUP($B165,[1]ListsReq!$AC$3:$AF$61,2,FALSE)</f>
        <v>#N/A</v>
      </c>
      <c r="F165" s="245" t="e">
        <f>VLOOKUP($B165,[1]ListsReq!$AC$3:$AF$82,3,FALSE)</f>
        <v>#N/A</v>
      </c>
      <c r="G165" s="244" t="e">
        <f>VLOOKUP($B165,[1]ListsReq!$AC$3:$AF$61,4,FALSE)</f>
        <v>#N/A</v>
      </c>
      <c r="H165" s="243" t="e">
        <f t="shared" si="2"/>
        <v>#N/A</v>
      </c>
      <c r="I165" s="203"/>
      <c r="J165" s="189"/>
      <c r="K165" s="189"/>
      <c r="L165" s="189"/>
      <c r="M165" s="355"/>
      <c r="N165" s="187"/>
      <c r="O165" s="187"/>
    </row>
    <row r="166" spans="1:15" hidden="1" x14ac:dyDescent="0.25">
      <c r="A166" s="356"/>
      <c r="B166" s="205"/>
      <c r="C166" s="247"/>
      <c r="D166" s="204"/>
      <c r="E166" s="244" t="e">
        <f>VLOOKUP($B166,[1]ListsReq!$AC$3:$AF$61,2,FALSE)</f>
        <v>#N/A</v>
      </c>
      <c r="F166" s="245" t="e">
        <f>VLOOKUP($B166,[1]ListsReq!$AC$3:$AF$82,3,FALSE)</f>
        <v>#N/A</v>
      </c>
      <c r="G166" s="244" t="e">
        <f>VLOOKUP($B166,[1]ListsReq!$AC$3:$AF$61,4,FALSE)</f>
        <v>#N/A</v>
      </c>
      <c r="H166" s="243" t="e">
        <f t="shared" si="2"/>
        <v>#N/A</v>
      </c>
      <c r="I166" s="203"/>
      <c r="J166" s="189"/>
      <c r="K166" s="189"/>
      <c r="L166" s="189"/>
      <c r="M166" s="355"/>
      <c r="N166" s="187"/>
      <c r="O166" s="187"/>
    </row>
    <row r="167" spans="1:15" hidden="1" x14ac:dyDescent="0.25">
      <c r="A167" s="356"/>
      <c r="B167" s="205"/>
      <c r="C167" s="247"/>
      <c r="D167" s="204"/>
      <c r="E167" s="244" t="e">
        <f>VLOOKUP($B167,[1]ListsReq!$AC$3:$AF$61,2,FALSE)</f>
        <v>#N/A</v>
      </c>
      <c r="F167" s="245" t="e">
        <f>VLOOKUP($B167,[1]ListsReq!$AC$3:$AF$82,3,FALSE)</f>
        <v>#N/A</v>
      </c>
      <c r="G167" s="244" t="e">
        <f>VLOOKUP($B167,[1]ListsReq!$AC$3:$AF$61,4,FALSE)</f>
        <v>#N/A</v>
      </c>
      <c r="H167" s="243" t="e">
        <f t="shared" si="2"/>
        <v>#N/A</v>
      </c>
      <c r="I167" s="203"/>
      <c r="J167" s="189"/>
      <c r="K167" s="189"/>
      <c r="L167" s="189"/>
      <c r="M167" s="355"/>
      <c r="N167" s="187"/>
      <c r="O167" s="187"/>
    </row>
    <row r="168" spans="1:15" hidden="1" x14ac:dyDescent="0.25">
      <c r="A168" s="356"/>
      <c r="B168" s="205"/>
      <c r="C168" s="247"/>
      <c r="D168" s="204"/>
      <c r="E168" s="244" t="e">
        <f>VLOOKUP($B168,[1]ListsReq!$AC$3:$AF$61,2,FALSE)</f>
        <v>#N/A</v>
      </c>
      <c r="F168" s="245" t="e">
        <f>VLOOKUP($B168,[1]ListsReq!$AC$3:$AF$82,3,FALSE)</f>
        <v>#N/A</v>
      </c>
      <c r="G168" s="244" t="e">
        <f>VLOOKUP($B168,[1]ListsReq!$AC$3:$AF$61,4,FALSE)</f>
        <v>#N/A</v>
      </c>
      <c r="H168" s="243" t="e">
        <f t="shared" si="2"/>
        <v>#N/A</v>
      </c>
      <c r="I168" s="203"/>
      <c r="J168" s="189"/>
      <c r="K168" s="189"/>
      <c r="L168" s="189"/>
      <c r="M168" s="355"/>
      <c r="N168" s="187"/>
      <c r="O168" s="187"/>
    </row>
    <row r="169" spans="1:15" hidden="1" x14ac:dyDescent="0.25">
      <c r="A169" s="356"/>
      <c r="B169" s="205"/>
      <c r="C169" s="247"/>
      <c r="D169" s="204"/>
      <c r="E169" s="244" t="e">
        <f>VLOOKUP($B169,[1]ListsReq!$AC$3:$AF$61,2,FALSE)</f>
        <v>#N/A</v>
      </c>
      <c r="F169" s="245" t="e">
        <f>VLOOKUP($B169,[1]ListsReq!$AC$3:$AF$82,3,FALSE)</f>
        <v>#N/A</v>
      </c>
      <c r="G169" s="244" t="e">
        <f>VLOOKUP($B169,[1]ListsReq!$AC$3:$AF$61,4,FALSE)</f>
        <v>#N/A</v>
      </c>
      <c r="H169" s="243" t="e">
        <f t="shared" si="2"/>
        <v>#N/A</v>
      </c>
      <c r="I169" s="203"/>
      <c r="J169" s="189"/>
      <c r="K169" s="189"/>
      <c r="L169" s="189"/>
      <c r="M169" s="355"/>
      <c r="N169" s="187"/>
      <c r="O169" s="187"/>
    </row>
    <row r="170" spans="1:15" hidden="1" x14ac:dyDescent="0.25">
      <c r="A170" s="356"/>
      <c r="B170" s="205"/>
      <c r="C170" s="247"/>
      <c r="D170" s="204"/>
      <c r="E170" s="244" t="e">
        <f>VLOOKUP($B170,[1]ListsReq!$AC$3:$AF$61,2,FALSE)</f>
        <v>#N/A</v>
      </c>
      <c r="F170" s="245" t="e">
        <f>VLOOKUP($B170,[1]ListsReq!$AC$3:$AF$82,3,FALSE)</f>
        <v>#N/A</v>
      </c>
      <c r="G170" s="244" t="e">
        <f>VLOOKUP($B170,[1]ListsReq!$AC$3:$AF$61,4,FALSE)</f>
        <v>#N/A</v>
      </c>
      <c r="H170" s="243" t="e">
        <f t="shared" si="2"/>
        <v>#N/A</v>
      </c>
      <c r="I170" s="203"/>
      <c r="J170" s="189"/>
      <c r="K170" s="189"/>
      <c r="L170" s="189"/>
      <c r="M170" s="355"/>
      <c r="N170" s="187"/>
      <c r="O170" s="187"/>
    </row>
    <row r="171" spans="1:15" hidden="1" x14ac:dyDescent="0.25">
      <c r="A171" s="356"/>
      <c r="B171" s="205"/>
      <c r="C171" s="247"/>
      <c r="D171" s="204"/>
      <c r="E171" s="244" t="e">
        <f>VLOOKUP($B171,[1]ListsReq!$AC$3:$AF$61,2,FALSE)</f>
        <v>#N/A</v>
      </c>
      <c r="F171" s="245" t="e">
        <f>VLOOKUP($B171,[1]ListsReq!$AC$3:$AF$82,3,FALSE)</f>
        <v>#N/A</v>
      </c>
      <c r="G171" s="244" t="e">
        <f>VLOOKUP($B171,[1]ListsReq!$AC$3:$AF$61,4,FALSE)</f>
        <v>#N/A</v>
      </c>
      <c r="H171" s="243" t="e">
        <f t="shared" si="2"/>
        <v>#N/A</v>
      </c>
      <c r="I171" s="203"/>
      <c r="J171" s="189"/>
      <c r="K171" s="189"/>
      <c r="L171" s="189"/>
      <c r="M171" s="355"/>
      <c r="N171" s="187"/>
      <c r="O171" s="187"/>
    </row>
    <row r="172" spans="1:15" hidden="1" x14ac:dyDescent="0.25">
      <c r="A172" s="356"/>
      <c r="B172" s="205"/>
      <c r="C172" s="247"/>
      <c r="D172" s="204"/>
      <c r="E172" s="244" t="e">
        <f>VLOOKUP($B172,[1]ListsReq!$AC$3:$AF$61,2,FALSE)</f>
        <v>#N/A</v>
      </c>
      <c r="F172" s="245" t="e">
        <f>VLOOKUP($B172,[1]ListsReq!$AC$3:$AF$82,3,FALSE)</f>
        <v>#N/A</v>
      </c>
      <c r="G172" s="244" t="e">
        <f>VLOOKUP($B172,[1]ListsReq!$AC$3:$AF$61,4,FALSE)</f>
        <v>#N/A</v>
      </c>
      <c r="H172" s="243" t="e">
        <f t="shared" si="2"/>
        <v>#N/A</v>
      </c>
      <c r="I172" s="203"/>
      <c r="J172" s="189"/>
      <c r="K172" s="189"/>
      <c r="L172" s="189"/>
      <c r="M172" s="355"/>
      <c r="N172" s="187"/>
      <c r="O172" s="187"/>
    </row>
    <row r="173" spans="1:15" hidden="1" x14ac:dyDescent="0.25">
      <c r="A173" s="356"/>
      <c r="B173" s="205"/>
      <c r="C173" s="247"/>
      <c r="D173" s="204"/>
      <c r="E173" s="244" t="e">
        <f>VLOOKUP($B173,[1]ListsReq!$AC$3:$AF$61,2,FALSE)</f>
        <v>#N/A</v>
      </c>
      <c r="F173" s="245" t="e">
        <f>VLOOKUP($B173,[1]ListsReq!$AC$3:$AF$82,3,FALSE)</f>
        <v>#N/A</v>
      </c>
      <c r="G173" s="244" t="e">
        <f>VLOOKUP($B173,[1]ListsReq!$AC$3:$AF$61,4,FALSE)</f>
        <v>#N/A</v>
      </c>
      <c r="H173" s="243" t="e">
        <f t="shared" si="2"/>
        <v>#N/A</v>
      </c>
      <c r="I173" s="203"/>
      <c r="J173" s="189"/>
      <c r="K173" s="189"/>
      <c r="L173" s="189"/>
      <c r="M173" s="355"/>
      <c r="N173" s="187"/>
      <c r="O173" s="187"/>
    </row>
    <row r="174" spans="1:15" hidden="1" x14ac:dyDescent="0.25">
      <c r="A174" s="356"/>
      <c r="B174" s="205"/>
      <c r="C174" s="247"/>
      <c r="D174" s="204"/>
      <c r="E174" s="244" t="e">
        <f>VLOOKUP($B174,[1]ListsReq!$AC$3:$AF$61,2,FALSE)</f>
        <v>#N/A</v>
      </c>
      <c r="F174" s="245" t="e">
        <f>VLOOKUP($B174,[1]ListsReq!$AC$3:$AF$82,3,FALSE)</f>
        <v>#N/A</v>
      </c>
      <c r="G174" s="244" t="e">
        <f>VLOOKUP($B174,[1]ListsReq!$AC$3:$AF$61,4,FALSE)</f>
        <v>#N/A</v>
      </c>
      <c r="H174" s="243" t="e">
        <f t="shared" si="2"/>
        <v>#N/A</v>
      </c>
      <c r="I174" s="203"/>
      <c r="J174" s="189"/>
      <c r="K174" s="189"/>
      <c r="L174" s="189"/>
      <c r="M174" s="355"/>
      <c r="N174" s="187"/>
      <c r="O174" s="187"/>
    </row>
    <row r="175" spans="1:15" hidden="1" x14ac:dyDescent="0.25">
      <c r="A175" s="356"/>
      <c r="B175" s="205"/>
      <c r="C175" s="247"/>
      <c r="D175" s="204"/>
      <c r="E175" s="244" t="e">
        <f>VLOOKUP($B175,[1]ListsReq!$AC$3:$AF$61,2,FALSE)</f>
        <v>#N/A</v>
      </c>
      <c r="F175" s="245" t="e">
        <f>VLOOKUP($B175,[1]ListsReq!$AC$3:$AF$82,3,FALSE)</f>
        <v>#N/A</v>
      </c>
      <c r="G175" s="244" t="e">
        <f>VLOOKUP($B175,[1]ListsReq!$AC$3:$AF$61,4,FALSE)</f>
        <v>#N/A</v>
      </c>
      <c r="H175" s="243" t="e">
        <f t="shared" si="2"/>
        <v>#N/A</v>
      </c>
      <c r="I175" s="203"/>
      <c r="J175" s="189"/>
      <c r="K175" s="189"/>
      <c r="L175" s="189"/>
      <c r="M175" s="355"/>
      <c r="N175" s="187"/>
      <c r="O175" s="187"/>
    </row>
    <row r="176" spans="1:15" hidden="1" x14ac:dyDescent="0.25">
      <c r="A176" s="356"/>
      <c r="B176" s="205"/>
      <c r="C176" s="247"/>
      <c r="D176" s="204"/>
      <c r="E176" s="244" t="e">
        <f>VLOOKUP($B176,[1]ListsReq!$AC$3:$AF$61,2,FALSE)</f>
        <v>#N/A</v>
      </c>
      <c r="F176" s="245" t="e">
        <f>VLOOKUP($B176,[1]ListsReq!$AC$3:$AF$82,3,FALSE)</f>
        <v>#N/A</v>
      </c>
      <c r="G176" s="244" t="e">
        <f>VLOOKUP($B176,[1]ListsReq!$AC$3:$AF$61,4,FALSE)</f>
        <v>#N/A</v>
      </c>
      <c r="H176" s="243" t="e">
        <f t="shared" si="2"/>
        <v>#N/A</v>
      </c>
      <c r="I176" s="203"/>
      <c r="J176" s="189"/>
      <c r="K176" s="189"/>
      <c r="L176" s="189"/>
      <c r="M176" s="355"/>
      <c r="N176" s="187"/>
      <c r="O176" s="187"/>
    </row>
    <row r="177" spans="1:15" hidden="1" x14ac:dyDescent="0.25">
      <c r="A177" s="356"/>
      <c r="B177" s="205"/>
      <c r="C177" s="246"/>
      <c r="D177" s="201"/>
      <c r="E177" s="244" t="e">
        <f>VLOOKUP($B177,[1]ListsReq!$AC$3:$AF$61,2,FALSE)</f>
        <v>#N/A</v>
      </c>
      <c r="F177" s="245" t="e">
        <f>VLOOKUP($B177,[1]ListsReq!$AC$3:$AF$82,3,FALSE)</f>
        <v>#N/A</v>
      </c>
      <c r="G177" s="244" t="e">
        <f>VLOOKUP($B177,[1]ListsReq!$AC$3:$AF$61,4,FALSE)</f>
        <v>#N/A</v>
      </c>
      <c r="H177" s="243" t="e">
        <f t="shared" si="2"/>
        <v>#N/A</v>
      </c>
      <c r="I177" s="200"/>
      <c r="J177" s="189"/>
      <c r="K177" s="189"/>
      <c r="L177" s="189"/>
      <c r="M177" s="355"/>
      <c r="N177" s="187"/>
      <c r="O177" s="187"/>
    </row>
    <row r="178" spans="1:15" hidden="1" x14ac:dyDescent="0.25">
      <c r="A178" s="356"/>
      <c r="B178" s="205"/>
      <c r="C178" s="246"/>
      <c r="D178" s="201"/>
      <c r="E178" s="244" t="e">
        <f>VLOOKUP($B178,[1]ListsReq!$AC$3:$AF$61,2,FALSE)</f>
        <v>#N/A</v>
      </c>
      <c r="F178" s="245" t="e">
        <f>VLOOKUP($B178,[1]ListsReq!$AC$3:$AF$82,3,FALSE)</f>
        <v>#N/A</v>
      </c>
      <c r="G178" s="244" t="e">
        <f>VLOOKUP($B178,[1]ListsReq!$AC$3:$AF$61,4,FALSE)</f>
        <v>#N/A</v>
      </c>
      <c r="H178" s="243" t="e">
        <f t="shared" si="2"/>
        <v>#N/A</v>
      </c>
      <c r="I178" s="200"/>
      <c r="J178" s="189"/>
      <c r="K178" s="189"/>
      <c r="L178" s="189"/>
      <c r="M178" s="355"/>
      <c r="N178" s="187"/>
      <c r="O178" s="187"/>
    </row>
    <row r="179" spans="1:15" hidden="1" x14ac:dyDescent="0.25">
      <c r="A179" s="356"/>
      <c r="B179" s="205"/>
      <c r="C179" s="246"/>
      <c r="D179" s="201"/>
      <c r="E179" s="244" t="e">
        <f>VLOOKUP($B179,[1]ListsReq!$AC$3:$AF$61,2,FALSE)</f>
        <v>#N/A</v>
      </c>
      <c r="F179" s="245" t="e">
        <f>VLOOKUP($B179,[1]ListsReq!$AC$3:$AF$82,3,FALSE)</f>
        <v>#N/A</v>
      </c>
      <c r="G179" s="244" t="e">
        <f>VLOOKUP($B179,[1]ListsReq!$AC$3:$AF$61,4,FALSE)</f>
        <v>#N/A</v>
      </c>
      <c r="H179" s="243" t="e">
        <f t="shared" ref="H179:H204" si="3">(F179*D179)/1000</f>
        <v>#N/A</v>
      </c>
      <c r="I179" s="200"/>
      <c r="J179" s="189"/>
      <c r="K179" s="189"/>
      <c r="L179" s="189"/>
      <c r="M179" s="355"/>
      <c r="N179" s="187"/>
      <c r="O179" s="187"/>
    </row>
    <row r="180" spans="1:15" hidden="1" x14ac:dyDescent="0.25">
      <c r="A180" s="356"/>
      <c r="B180" s="205"/>
      <c r="C180" s="246"/>
      <c r="D180" s="201"/>
      <c r="E180" s="244" t="e">
        <f>VLOOKUP($B180,[1]ListsReq!$AC$3:$AF$61,2,FALSE)</f>
        <v>#N/A</v>
      </c>
      <c r="F180" s="245" t="e">
        <f>VLOOKUP($B180,[1]ListsReq!$AC$3:$AF$82,3,FALSE)</f>
        <v>#N/A</v>
      </c>
      <c r="G180" s="244" t="e">
        <f>VLOOKUP($B180,[1]ListsReq!$AC$3:$AF$61,4,FALSE)</f>
        <v>#N/A</v>
      </c>
      <c r="H180" s="243" t="e">
        <f t="shared" si="3"/>
        <v>#N/A</v>
      </c>
      <c r="I180" s="200"/>
      <c r="J180" s="189"/>
      <c r="K180" s="189"/>
      <c r="L180" s="189"/>
      <c r="M180" s="355"/>
      <c r="N180" s="187"/>
      <c r="O180" s="187"/>
    </row>
    <row r="181" spans="1:15" hidden="1" x14ac:dyDescent="0.25">
      <c r="A181" s="356"/>
      <c r="B181" s="205"/>
      <c r="C181" s="246"/>
      <c r="D181" s="201"/>
      <c r="E181" s="244" t="e">
        <f>VLOOKUP($B181,[1]ListsReq!$AC$3:$AF$61,2,FALSE)</f>
        <v>#N/A</v>
      </c>
      <c r="F181" s="245" t="e">
        <f>VLOOKUP($B181,[1]ListsReq!$AC$3:$AF$82,3,FALSE)</f>
        <v>#N/A</v>
      </c>
      <c r="G181" s="244" t="e">
        <f>VLOOKUP($B181,[1]ListsReq!$AC$3:$AF$61,4,FALSE)</f>
        <v>#N/A</v>
      </c>
      <c r="H181" s="243" t="e">
        <f t="shared" si="3"/>
        <v>#N/A</v>
      </c>
      <c r="I181" s="200"/>
      <c r="J181" s="189"/>
      <c r="K181" s="189"/>
      <c r="L181" s="189"/>
      <c r="M181" s="355"/>
      <c r="N181" s="187"/>
      <c r="O181" s="187"/>
    </row>
    <row r="182" spans="1:15" hidden="1" x14ac:dyDescent="0.25">
      <c r="A182" s="356"/>
      <c r="B182" s="205"/>
      <c r="C182" s="246"/>
      <c r="D182" s="201"/>
      <c r="E182" s="244" t="e">
        <f>VLOOKUP($B182,[1]ListsReq!$AC$3:$AF$61,2,FALSE)</f>
        <v>#N/A</v>
      </c>
      <c r="F182" s="245" t="e">
        <f>VLOOKUP($B182,[1]ListsReq!$AC$3:$AF$82,3,FALSE)</f>
        <v>#N/A</v>
      </c>
      <c r="G182" s="244" t="e">
        <f>VLOOKUP($B182,[1]ListsReq!$AC$3:$AF$61,4,FALSE)</f>
        <v>#N/A</v>
      </c>
      <c r="H182" s="243" t="e">
        <f t="shared" si="3"/>
        <v>#N/A</v>
      </c>
      <c r="I182" s="200"/>
      <c r="J182" s="189"/>
      <c r="K182" s="189"/>
      <c r="L182" s="189"/>
      <c r="M182" s="355"/>
      <c r="N182" s="187"/>
      <c r="O182" s="187"/>
    </row>
    <row r="183" spans="1:15" hidden="1" x14ac:dyDescent="0.25">
      <c r="A183" s="356"/>
      <c r="B183" s="205"/>
      <c r="C183" s="246"/>
      <c r="D183" s="201"/>
      <c r="E183" s="244" t="e">
        <f>VLOOKUP($B183,[1]ListsReq!$AC$3:$AF$61,2,FALSE)</f>
        <v>#N/A</v>
      </c>
      <c r="F183" s="245" t="e">
        <f>VLOOKUP($B183,[1]ListsReq!$AC$3:$AF$82,3,FALSE)</f>
        <v>#N/A</v>
      </c>
      <c r="G183" s="244" t="e">
        <f>VLOOKUP($B183,[1]ListsReq!$AC$3:$AF$61,4,FALSE)</f>
        <v>#N/A</v>
      </c>
      <c r="H183" s="243" t="e">
        <f t="shared" si="3"/>
        <v>#N/A</v>
      </c>
      <c r="I183" s="200"/>
      <c r="J183" s="189"/>
      <c r="K183" s="189"/>
      <c r="L183" s="189"/>
      <c r="M183" s="355"/>
      <c r="N183" s="187"/>
      <c r="O183" s="187"/>
    </row>
    <row r="184" spans="1:15" hidden="1" x14ac:dyDescent="0.25">
      <c r="A184" s="356"/>
      <c r="B184" s="205"/>
      <c r="C184" s="246"/>
      <c r="D184" s="201"/>
      <c r="E184" s="244" t="e">
        <f>VLOOKUP($B184,[1]ListsReq!$AC$3:$AF$61,2,FALSE)</f>
        <v>#N/A</v>
      </c>
      <c r="F184" s="245" t="e">
        <f>VLOOKUP($B184,[1]ListsReq!$AC$3:$AF$82,3,FALSE)</f>
        <v>#N/A</v>
      </c>
      <c r="G184" s="244" t="e">
        <f>VLOOKUP($B184,[1]ListsReq!$AC$3:$AF$61,4,FALSE)</f>
        <v>#N/A</v>
      </c>
      <c r="H184" s="243" t="e">
        <f t="shared" si="3"/>
        <v>#N/A</v>
      </c>
      <c r="I184" s="200"/>
      <c r="J184" s="189"/>
      <c r="K184" s="189"/>
      <c r="L184" s="189"/>
      <c r="M184" s="355"/>
      <c r="N184" s="187"/>
      <c r="O184" s="187"/>
    </row>
    <row r="185" spans="1:15" hidden="1" x14ac:dyDescent="0.25">
      <c r="A185" s="356"/>
      <c r="B185" s="205"/>
      <c r="C185" s="246"/>
      <c r="D185" s="201"/>
      <c r="E185" s="244" t="e">
        <f>VLOOKUP($B185,[1]ListsReq!$AC$3:$AF$61,2,FALSE)</f>
        <v>#N/A</v>
      </c>
      <c r="F185" s="245" t="e">
        <f>VLOOKUP($B185,[1]ListsReq!$AC$3:$AF$82,3,FALSE)</f>
        <v>#N/A</v>
      </c>
      <c r="G185" s="244" t="e">
        <f>VLOOKUP($B185,[1]ListsReq!$AC$3:$AF$61,4,FALSE)</f>
        <v>#N/A</v>
      </c>
      <c r="H185" s="243" t="e">
        <f t="shared" si="3"/>
        <v>#N/A</v>
      </c>
      <c r="I185" s="200"/>
      <c r="J185" s="189"/>
      <c r="K185" s="189"/>
      <c r="L185" s="189"/>
      <c r="M185" s="355"/>
      <c r="N185" s="187"/>
      <c r="O185" s="187"/>
    </row>
    <row r="186" spans="1:15" hidden="1" x14ac:dyDescent="0.25">
      <c r="A186" s="356"/>
      <c r="B186" s="205"/>
      <c r="C186" s="246"/>
      <c r="D186" s="201"/>
      <c r="E186" s="244" t="e">
        <f>VLOOKUP($B186,[1]ListsReq!$AC$3:$AF$61,2,FALSE)</f>
        <v>#N/A</v>
      </c>
      <c r="F186" s="245" t="e">
        <f>VLOOKUP($B186,[1]ListsReq!$AC$3:$AF$82,3,FALSE)</f>
        <v>#N/A</v>
      </c>
      <c r="G186" s="244" t="e">
        <f>VLOOKUP($B186,[1]ListsReq!$AC$3:$AF$61,4,FALSE)</f>
        <v>#N/A</v>
      </c>
      <c r="H186" s="243" t="e">
        <f t="shared" si="3"/>
        <v>#N/A</v>
      </c>
      <c r="I186" s="200"/>
      <c r="J186" s="189"/>
      <c r="K186" s="189"/>
      <c r="L186" s="189"/>
      <c r="M186" s="355"/>
      <c r="N186" s="187"/>
      <c r="O186" s="187"/>
    </row>
    <row r="187" spans="1:15" hidden="1" x14ac:dyDescent="0.25">
      <c r="A187" s="356"/>
      <c r="B187" s="205"/>
      <c r="C187" s="246"/>
      <c r="D187" s="201"/>
      <c r="E187" s="244" t="e">
        <f>VLOOKUP($B187,[1]ListsReq!$AC$3:$AF$61,2,FALSE)</f>
        <v>#N/A</v>
      </c>
      <c r="F187" s="245" t="e">
        <f>VLOOKUP($B187,[1]ListsReq!$AC$3:$AF$82,3,FALSE)</f>
        <v>#N/A</v>
      </c>
      <c r="G187" s="244" t="e">
        <f>VLOOKUP($B187,[1]ListsReq!$AC$3:$AF$61,4,FALSE)</f>
        <v>#N/A</v>
      </c>
      <c r="H187" s="243" t="e">
        <f t="shared" si="3"/>
        <v>#N/A</v>
      </c>
      <c r="I187" s="200"/>
      <c r="J187" s="189"/>
      <c r="K187" s="189"/>
      <c r="L187" s="189"/>
      <c r="M187" s="355"/>
      <c r="N187" s="187"/>
      <c r="O187" s="187"/>
    </row>
    <row r="188" spans="1:15" hidden="1" x14ac:dyDescent="0.25">
      <c r="A188" s="356"/>
      <c r="B188" s="205"/>
      <c r="C188" s="246"/>
      <c r="D188" s="201"/>
      <c r="E188" s="244" t="e">
        <f>VLOOKUP($B188,[1]ListsReq!$AC$3:$AF$61,2,FALSE)</f>
        <v>#N/A</v>
      </c>
      <c r="F188" s="245" t="e">
        <f>VLOOKUP($B188,[1]ListsReq!$AC$3:$AF$82,3,FALSE)</f>
        <v>#N/A</v>
      </c>
      <c r="G188" s="244" t="e">
        <f>VLOOKUP($B188,[1]ListsReq!$AC$3:$AF$61,4,FALSE)</f>
        <v>#N/A</v>
      </c>
      <c r="H188" s="243" t="e">
        <f t="shared" si="3"/>
        <v>#N/A</v>
      </c>
      <c r="I188" s="200"/>
      <c r="J188" s="189"/>
      <c r="K188" s="189"/>
      <c r="L188" s="189"/>
      <c r="M188" s="355"/>
      <c r="N188" s="187"/>
      <c r="O188" s="187"/>
    </row>
    <row r="189" spans="1:15" hidden="1" x14ac:dyDescent="0.25">
      <c r="A189" s="356"/>
      <c r="B189" s="205"/>
      <c r="C189" s="246"/>
      <c r="D189" s="201"/>
      <c r="E189" s="244" t="e">
        <f>VLOOKUP($B189,[1]ListsReq!$AC$3:$AF$61,2,FALSE)</f>
        <v>#N/A</v>
      </c>
      <c r="F189" s="245" t="e">
        <f>VLOOKUP($B189,[1]ListsReq!$AC$3:$AF$82,3,FALSE)</f>
        <v>#N/A</v>
      </c>
      <c r="G189" s="244" t="e">
        <f>VLOOKUP($B189,[1]ListsReq!$AC$3:$AF$61,4,FALSE)</f>
        <v>#N/A</v>
      </c>
      <c r="H189" s="243" t="e">
        <f t="shared" si="3"/>
        <v>#N/A</v>
      </c>
      <c r="I189" s="200"/>
      <c r="J189" s="189"/>
      <c r="K189" s="189"/>
      <c r="L189" s="189"/>
      <c r="M189" s="355"/>
      <c r="N189" s="187"/>
      <c r="O189" s="187"/>
    </row>
    <row r="190" spans="1:15" hidden="1" x14ac:dyDescent="0.25">
      <c r="A190" s="356"/>
      <c r="B190" s="205"/>
      <c r="C190" s="246"/>
      <c r="D190" s="201"/>
      <c r="E190" s="244" t="e">
        <f>VLOOKUP($B190,[1]ListsReq!$AC$3:$AF$61,2,FALSE)</f>
        <v>#N/A</v>
      </c>
      <c r="F190" s="245" t="e">
        <f>VLOOKUP($B190,[1]ListsReq!$AC$3:$AF$82,3,FALSE)</f>
        <v>#N/A</v>
      </c>
      <c r="G190" s="244" t="e">
        <f>VLOOKUP($B190,[1]ListsReq!$AC$3:$AF$61,4,FALSE)</f>
        <v>#N/A</v>
      </c>
      <c r="H190" s="243" t="e">
        <f t="shared" si="3"/>
        <v>#N/A</v>
      </c>
      <c r="I190" s="200"/>
      <c r="J190" s="189"/>
      <c r="K190" s="189"/>
      <c r="L190" s="189"/>
      <c r="M190" s="355"/>
      <c r="N190" s="187"/>
      <c r="O190" s="187"/>
    </row>
    <row r="191" spans="1:15" hidden="1" x14ac:dyDescent="0.25">
      <c r="A191" s="356"/>
      <c r="B191" s="205"/>
      <c r="C191" s="246"/>
      <c r="D191" s="201"/>
      <c r="E191" s="244" t="e">
        <f>VLOOKUP($B191,[1]ListsReq!$AC$3:$AF$61,2,FALSE)</f>
        <v>#N/A</v>
      </c>
      <c r="F191" s="245" t="e">
        <f>VLOOKUP($B191,[1]ListsReq!$AC$3:$AF$82,3,FALSE)</f>
        <v>#N/A</v>
      </c>
      <c r="G191" s="244" t="e">
        <f>VLOOKUP($B191,[1]ListsReq!$AC$3:$AF$61,4,FALSE)</f>
        <v>#N/A</v>
      </c>
      <c r="H191" s="243" t="e">
        <f t="shared" si="3"/>
        <v>#N/A</v>
      </c>
      <c r="I191" s="200"/>
      <c r="J191" s="189"/>
      <c r="K191" s="189"/>
      <c r="L191" s="189"/>
      <c r="M191" s="355"/>
      <c r="N191" s="187"/>
      <c r="O191" s="187"/>
    </row>
    <row r="192" spans="1:15" hidden="1" x14ac:dyDescent="0.25">
      <c r="A192" s="356"/>
      <c r="B192" s="205"/>
      <c r="C192" s="246"/>
      <c r="D192" s="201"/>
      <c r="E192" s="244" t="e">
        <f>VLOOKUP($B192,[1]ListsReq!$AC$3:$AF$61,2,FALSE)</f>
        <v>#N/A</v>
      </c>
      <c r="F192" s="245" t="e">
        <f>VLOOKUP($B192,[1]ListsReq!$AC$3:$AF$82,3,FALSE)</f>
        <v>#N/A</v>
      </c>
      <c r="G192" s="244" t="e">
        <f>VLOOKUP($B192,[1]ListsReq!$AC$3:$AF$61,4,FALSE)</f>
        <v>#N/A</v>
      </c>
      <c r="H192" s="243" t="e">
        <f t="shared" si="3"/>
        <v>#N/A</v>
      </c>
      <c r="I192" s="200"/>
      <c r="J192" s="189"/>
      <c r="K192" s="189"/>
      <c r="L192" s="189"/>
      <c r="M192" s="355"/>
      <c r="N192" s="187"/>
      <c r="O192" s="187"/>
    </row>
    <row r="193" spans="1:15" hidden="1" x14ac:dyDescent="0.25">
      <c r="A193" s="356"/>
      <c r="B193" s="205"/>
      <c r="C193" s="246"/>
      <c r="D193" s="201"/>
      <c r="E193" s="244" t="e">
        <f>VLOOKUP($B193,[1]ListsReq!$AC$3:$AF$61,2,FALSE)</f>
        <v>#N/A</v>
      </c>
      <c r="F193" s="245" t="e">
        <f>VLOOKUP($B193,[1]ListsReq!$AC$3:$AF$82,3,FALSE)</f>
        <v>#N/A</v>
      </c>
      <c r="G193" s="244" t="e">
        <f>VLOOKUP($B193,[1]ListsReq!$AC$3:$AF$61,4,FALSE)</f>
        <v>#N/A</v>
      </c>
      <c r="H193" s="243" t="e">
        <f t="shared" si="3"/>
        <v>#N/A</v>
      </c>
      <c r="I193" s="200"/>
      <c r="J193" s="189"/>
      <c r="K193" s="189"/>
      <c r="L193" s="189"/>
      <c r="M193" s="355"/>
      <c r="N193" s="187"/>
      <c r="O193" s="187"/>
    </row>
    <row r="194" spans="1:15" hidden="1" x14ac:dyDescent="0.25">
      <c r="A194" s="356"/>
      <c r="B194" s="205"/>
      <c r="C194" s="246"/>
      <c r="D194" s="201"/>
      <c r="E194" s="244" t="e">
        <f>VLOOKUP($B194,[1]ListsReq!$AC$3:$AF$61,2,FALSE)</f>
        <v>#N/A</v>
      </c>
      <c r="F194" s="245" t="e">
        <f>VLOOKUP($B194,[1]ListsReq!$AC$3:$AF$82,3,FALSE)</f>
        <v>#N/A</v>
      </c>
      <c r="G194" s="244" t="e">
        <f>VLOOKUP($B194,[1]ListsReq!$AC$3:$AF$61,4,FALSE)</f>
        <v>#N/A</v>
      </c>
      <c r="H194" s="243" t="e">
        <f t="shared" si="3"/>
        <v>#N/A</v>
      </c>
      <c r="I194" s="200"/>
      <c r="J194" s="189"/>
      <c r="K194" s="189"/>
      <c r="L194" s="189"/>
      <c r="M194" s="355"/>
      <c r="N194" s="187"/>
      <c r="O194" s="187"/>
    </row>
    <row r="195" spans="1:15" hidden="1" x14ac:dyDescent="0.25">
      <c r="A195" s="356"/>
      <c r="B195" s="205"/>
      <c r="C195" s="246"/>
      <c r="D195" s="201"/>
      <c r="E195" s="244" t="e">
        <f>VLOOKUP($B195,[1]ListsReq!$AC$3:$AF$61,2,FALSE)</f>
        <v>#N/A</v>
      </c>
      <c r="F195" s="245" t="e">
        <f>VLOOKUP($B195,[1]ListsReq!$AC$3:$AF$82,3,FALSE)</f>
        <v>#N/A</v>
      </c>
      <c r="G195" s="244" t="e">
        <f>VLOOKUP($B195,[1]ListsReq!$AC$3:$AF$61,4,FALSE)</f>
        <v>#N/A</v>
      </c>
      <c r="H195" s="243" t="e">
        <f t="shared" si="3"/>
        <v>#N/A</v>
      </c>
      <c r="I195" s="200"/>
      <c r="J195" s="189"/>
      <c r="K195" s="189"/>
      <c r="L195" s="189"/>
      <c r="M195" s="355"/>
      <c r="N195" s="187"/>
      <c r="O195" s="187"/>
    </row>
    <row r="196" spans="1:15" hidden="1" x14ac:dyDescent="0.25">
      <c r="A196" s="356"/>
      <c r="B196" s="205"/>
      <c r="C196" s="246"/>
      <c r="D196" s="201"/>
      <c r="E196" s="244" t="e">
        <f>VLOOKUP($B196,[1]ListsReq!$AC$3:$AF$61,2,FALSE)</f>
        <v>#N/A</v>
      </c>
      <c r="F196" s="245" t="e">
        <f>VLOOKUP($B196,[1]ListsReq!$AC$3:$AF$82,3,FALSE)</f>
        <v>#N/A</v>
      </c>
      <c r="G196" s="244" t="e">
        <f>VLOOKUP($B196,[1]ListsReq!$AC$3:$AF$61,4,FALSE)</f>
        <v>#N/A</v>
      </c>
      <c r="H196" s="243" t="e">
        <f t="shared" si="3"/>
        <v>#N/A</v>
      </c>
      <c r="I196" s="200"/>
      <c r="J196" s="189"/>
      <c r="K196" s="189"/>
      <c r="L196" s="189"/>
      <c r="M196" s="355"/>
      <c r="N196" s="187"/>
      <c r="O196" s="187"/>
    </row>
    <row r="197" spans="1:15" hidden="1" x14ac:dyDescent="0.25">
      <c r="A197" s="356"/>
      <c r="B197" s="205"/>
      <c r="C197" s="246"/>
      <c r="D197" s="201"/>
      <c r="E197" s="244" t="e">
        <f>VLOOKUP($B197,[1]ListsReq!$AC$3:$AF$61,2,FALSE)</f>
        <v>#N/A</v>
      </c>
      <c r="F197" s="245" t="e">
        <f>VLOOKUP($B197,[1]ListsReq!$AC$3:$AF$82,3,FALSE)</f>
        <v>#N/A</v>
      </c>
      <c r="G197" s="244" t="e">
        <f>VLOOKUP($B197,[1]ListsReq!$AC$3:$AF$61,4,FALSE)</f>
        <v>#N/A</v>
      </c>
      <c r="H197" s="243" t="e">
        <f t="shared" si="3"/>
        <v>#N/A</v>
      </c>
      <c r="I197" s="200"/>
      <c r="J197" s="189"/>
      <c r="K197" s="189"/>
      <c r="L197" s="189"/>
      <c r="M197" s="355"/>
      <c r="N197" s="187"/>
      <c r="O197" s="187"/>
    </row>
    <row r="198" spans="1:15" hidden="1" x14ac:dyDescent="0.25">
      <c r="A198" s="356"/>
      <c r="B198" s="205"/>
      <c r="C198" s="246"/>
      <c r="D198" s="201"/>
      <c r="E198" s="244" t="e">
        <f>VLOOKUP($B198,[1]ListsReq!$AC$3:$AF$61,2,FALSE)</f>
        <v>#N/A</v>
      </c>
      <c r="F198" s="245" t="e">
        <f>VLOOKUP($B198,[1]ListsReq!$AC$3:$AF$82,3,FALSE)</f>
        <v>#N/A</v>
      </c>
      <c r="G198" s="244" t="e">
        <f>VLOOKUP($B198,[1]ListsReq!$AC$3:$AF$61,4,FALSE)</f>
        <v>#N/A</v>
      </c>
      <c r="H198" s="243" t="e">
        <f t="shared" si="3"/>
        <v>#N/A</v>
      </c>
      <c r="I198" s="200"/>
      <c r="J198" s="189"/>
      <c r="K198" s="189"/>
      <c r="L198" s="189"/>
      <c r="M198" s="355"/>
      <c r="N198" s="187"/>
      <c r="O198" s="187"/>
    </row>
    <row r="199" spans="1:15" hidden="1" x14ac:dyDescent="0.25">
      <c r="A199" s="356"/>
      <c r="B199" s="205"/>
      <c r="C199" s="246"/>
      <c r="D199" s="201"/>
      <c r="E199" s="244" t="e">
        <f>VLOOKUP($B199,[1]ListsReq!$AC$3:$AF$61,2,FALSE)</f>
        <v>#N/A</v>
      </c>
      <c r="F199" s="245" t="e">
        <f>VLOOKUP($B199,[1]ListsReq!$AC$3:$AF$82,3,FALSE)</f>
        <v>#N/A</v>
      </c>
      <c r="G199" s="244" t="e">
        <f>VLOOKUP($B199,[1]ListsReq!$AC$3:$AF$61,4,FALSE)</f>
        <v>#N/A</v>
      </c>
      <c r="H199" s="243" t="e">
        <f t="shared" si="3"/>
        <v>#N/A</v>
      </c>
      <c r="I199" s="200"/>
      <c r="J199" s="189"/>
      <c r="K199" s="189"/>
      <c r="L199" s="189"/>
      <c r="M199" s="355"/>
      <c r="N199" s="187"/>
      <c r="O199" s="187"/>
    </row>
    <row r="200" spans="1:15" hidden="1" x14ac:dyDescent="0.25">
      <c r="A200" s="356"/>
      <c r="B200" s="205"/>
      <c r="C200" s="246"/>
      <c r="D200" s="201"/>
      <c r="E200" s="244" t="e">
        <f>VLOOKUP($B200,[1]ListsReq!$AC$3:$AF$61,2,FALSE)</f>
        <v>#N/A</v>
      </c>
      <c r="F200" s="245" t="e">
        <f>VLOOKUP($B200,[1]ListsReq!$AC$3:$AF$82,3,FALSE)</f>
        <v>#N/A</v>
      </c>
      <c r="G200" s="244" t="e">
        <f>VLOOKUP($B200,[1]ListsReq!$AC$3:$AF$61,4,FALSE)</f>
        <v>#N/A</v>
      </c>
      <c r="H200" s="243" t="e">
        <f t="shared" si="3"/>
        <v>#N/A</v>
      </c>
      <c r="I200" s="200"/>
      <c r="J200" s="189"/>
      <c r="K200" s="189"/>
      <c r="L200" s="189"/>
      <c r="M200" s="355"/>
      <c r="N200" s="187"/>
      <c r="O200" s="187"/>
    </row>
    <row r="201" spans="1:15" hidden="1" x14ac:dyDescent="0.25">
      <c r="A201" s="356"/>
      <c r="B201" s="205"/>
      <c r="C201" s="246"/>
      <c r="D201" s="201"/>
      <c r="E201" s="244" t="e">
        <f>VLOOKUP($B201,[1]ListsReq!$AC$3:$AF$61,2,FALSE)</f>
        <v>#N/A</v>
      </c>
      <c r="F201" s="245" t="e">
        <f>VLOOKUP($B201,[1]ListsReq!$AC$3:$AF$82,3,FALSE)</f>
        <v>#N/A</v>
      </c>
      <c r="G201" s="244" t="e">
        <f>VLOOKUP($B201,[1]ListsReq!$AC$3:$AF$61,4,FALSE)</f>
        <v>#N/A</v>
      </c>
      <c r="H201" s="243" t="e">
        <f t="shared" si="3"/>
        <v>#N/A</v>
      </c>
      <c r="I201" s="200"/>
      <c r="J201" s="189"/>
      <c r="K201" s="189"/>
      <c r="L201" s="189"/>
      <c r="M201" s="355"/>
      <c r="N201" s="187"/>
      <c r="O201" s="187"/>
    </row>
    <row r="202" spans="1:15" hidden="1" x14ac:dyDescent="0.25">
      <c r="A202" s="356"/>
      <c r="B202" s="205"/>
      <c r="C202" s="246"/>
      <c r="D202" s="201"/>
      <c r="E202" s="244" t="e">
        <f>VLOOKUP($B202,[1]ListsReq!$AC$3:$AF$61,2,FALSE)</f>
        <v>#N/A</v>
      </c>
      <c r="F202" s="245" t="e">
        <f>VLOOKUP($B202,[1]ListsReq!$AC$3:$AF$82,3,FALSE)</f>
        <v>#N/A</v>
      </c>
      <c r="G202" s="244" t="e">
        <f>VLOOKUP($B202,[1]ListsReq!$AC$3:$AF$61,4,FALSE)</f>
        <v>#N/A</v>
      </c>
      <c r="H202" s="243" t="e">
        <f t="shared" si="3"/>
        <v>#N/A</v>
      </c>
      <c r="I202" s="200"/>
      <c r="J202" s="189"/>
      <c r="K202" s="189"/>
      <c r="L202" s="189"/>
      <c r="M202" s="355"/>
      <c r="N202" s="187"/>
      <c r="O202" s="187"/>
    </row>
    <row r="203" spans="1:15" hidden="1" x14ac:dyDescent="0.25">
      <c r="A203" s="356"/>
      <c r="B203" s="205"/>
      <c r="C203" s="246"/>
      <c r="D203" s="201"/>
      <c r="E203" s="244" t="e">
        <f>VLOOKUP($B203,[1]ListsReq!$AC$3:$AF$61,2,FALSE)</f>
        <v>#N/A</v>
      </c>
      <c r="F203" s="245" t="e">
        <f>VLOOKUP($B203,[1]ListsReq!$AC$3:$AF$82,3,FALSE)</f>
        <v>#N/A</v>
      </c>
      <c r="G203" s="244" t="e">
        <f>VLOOKUP($B203,[1]ListsReq!$AC$3:$AF$61,4,FALSE)</f>
        <v>#N/A</v>
      </c>
      <c r="H203" s="243" t="e">
        <f t="shared" si="3"/>
        <v>#N/A</v>
      </c>
      <c r="I203" s="200"/>
      <c r="J203" s="189"/>
      <c r="K203" s="189"/>
      <c r="L203" s="189"/>
      <c r="M203" s="355"/>
      <c r="N203" s="187"/>
      <c r="O203" s="187"/>
    </row>
    <row r="204" spans="1:15" hidden="1" x14ac:dyDescent="0.25">
      <c r="A204" s="356"/>
      <c r="B204" s="205"/>
      <c r="C204" s="246"/>
      <c r="D204" s="201"/>
      <c r="E204" s="244" t="e">
        <f>VLOOKUP($B204,[1]ListsReq!$AC$3:$AF$61,2,FALSE)</f>
        <v>#N/A</v>
      </c>
      <c r="F204" s="245" t="e">
        <f>VLOOKUP($B204,[1]ListsReq!$AC$3:$AF$82,3,FALSE)</f>
        <v>#N/A</v>
      </c>
      <c r="G204" s="244" t="e">
        <f>VLOOKUP($B204,[1]ListsReq!$AC$3:$AF$61,4,FALSE)</f>
        <v>#N/A</v>
      </c>
      <c r="H204" s="243" t="e">
        <f t="shared" si="3"/>
        <v>#N/A</v>
      </c>
      <c r="I204" s="200"/>
      <c r="J204" s="189"/>
      <c r="K204" s="189"/>
      <c r="L204" s="189"/>
      <c r="M204" s="355"/>
      <c r="N204" s="187"/>
      <c r="O204" s="187"/>
    </row>
    <row r="205" spans="1:15" ht="15.75" thickBot="1" x14ac:dyDescent="0.3">
      <c r="A205" s="356"/>
      <c r="B205" s="242"/>
      <c r="C205" s="241"/>
      <c r="D205" s="240"/>
      <c r="E205" s="239"/>
      <c r="F205" s="238"/>
      <c r="G205" s="237" t="s">
        <v>407</v>
      </c>
      <c r="H205" s="236">
        <f>SUMIF(H115:H204,"&lt;&gt;#N/A")</f>
        <v>23393.217034422003</v>
      </c>
      <c r="I205" s="192"/>
      <c r="J205" s="189"/>
      <c r="K205" s="189"/>
      <c r="L205" s="189"/>
      <c r="M205" s="355"/>
      <c r="N205" s="187"/>
      <c r="O205" s="187"/>
    </row>
    <row r="206" spans="1:15" x14ac:dyDescent="0.25">
      <c r="A206" s="356"/>
      <c r="B206" s="189"/>
      <c r="C206" s="189"/>
      <c r="D206" s="189"/>
      <c r="E206" s="189"/>
      <c r="F206" s="189"/>
      <c r="G206" s="189"/>
      <c r="H206" s="189"/>
      <c r="I206" s="189"/>
      <c r="J206" s="189"/>
      <c r="K206" s="189"/>
      <c r="L206" s="189"/>
      <c r="M206" s="355"/>
      <c r="N206" s="187"/>
    </row>
    <row r="207" spans="1:15" x14ac:dyDescent="0.25">
      <c r="A207" s="357" t="s">
        <v>468</v>
      </c>
      <c r="B207" s="297" t="s">
        <v>467</v>
      </c>
      <c r="C207" s="189"/>
      <c r="D207" s="189"/>
      <c r="E207" s="189"/>
      <c r="F207" s="189"/>
      <c r="G207" s="189"/>
      <c r="H207" s="189"/>
      <c r="I207" s="189"/>
      <c r="J207" s="189"/>
      <c r="K207" s="189"/>
      <c r="L207" s="189"/>
      <c r="M207" s="355"/>
      <c r="N207" s="187"/>
    </row>
    <row r="208" spans="1:15" ht="21.75" customHeight="1" thickBot="1" x14ac:dyDescent="0.3">
      <c r="A208" s="357"/>
      <c r="B208" s="235" t="s">
        <v>466</v>
      </c>
      <c r="C208" s="189"/>
      <c r="D208" s="189"/>
      <c r="E208" s="189"/>
      <c r="F208" s="189"/>
      <c r="G208" s="189"/>
      <c r="H208" s="189"/>
      <c r="I208" s="189"/>
      <c r="J208" s="189"/>
      <c r="K208" s="189"/>
      <c r="L208" s="189"/>
      <c r="M208" s="355"/>
      <c r="N208" s="187"/>
    </row>
    <row r="209" spans="1:14" ht="35.25" customHeight="1" x14ac:dyDescent="0.25">
      <c r="A209" s="357"/>
      <c r="B209" s="197" t="s">
        <v>465</v>
      </c>
      <c r="C209" s="196" t="s">
        <v>464</v>
      </c>
      <c r="D209" s="196" t="s">
        <v>463</v>
      </c>
      <c r="E209" s="196" t="s">
        <v>462</v>
      </c>
      <c r="F209" s="234" t="s">
        <v>8</v>
      </c>
      <c r="G209" s="189"/>
      <c r="H209" s="189"/>
      <c r="I209" s="189"/>
      <c r="J209" s="189"/>
      <c r="K209" s="189"/>
      <c r="L209" s="189"/>
      <c r="M209" s="355"/>
      <c r="N209" s="187"/>
    </row>
    <row r="210" spans="1:14" x14ac:dyDescent="0.25">
      <c r="A210" s="357"/>
      <c r="B210" s="205" t="s">
        <v>461</v>
      </c>
      <c r="C210" s="204">
        <f>14*5*24*365*0.23</f>
        <v>141036</v>
      </c>
      <c r="D210" s="204">
        <v>141036</v>
      </c>
      <c r="E210" s="204">
        <v>0</v>
      </c>
      <c r="F210" s="203" t="s">
        <v>1060</v>
      </c>
      <c r="G210" s="189"/>
      <c r="H210" s="189"/>
      <c r="I210" s="189"/>
      <c r="J210" s="189"/>
      <c r="K210" s="189"/>
      <c r="L210" s="189"/>
      <c r="M210" s="355"/>
      <c r="N210" s="187"/>
    </row>
    <row r="211" spans="1:14" ht="30" x14ac:dyDescent="0.25">
      <c r="A211" s="357"/>
      <c r="B211" s="205" t="s">
        <v>460</v>
      </c>
      <c r="C211" s="204"/>
      <c r="D211" s="204"/>
      <c r="E211" s="204"/>
      <c r="F211" s="254" t="s">
        <v>1094</v>
      </c>
      <c r="G211" s="189"/>
      <c r="H211" s="189"/>
      <c r="I211" s="189"/>
      <c r="J211" s="189"/>
      <c r="K211" s="189"/>
      <c r="L211" s="189"/>
      <c r="M211" s="355"/>
      <c r="N211" s="187"/>
    </row>
    <row r="212" spans="1:14" x14ac:dyDescent="0.25">
      <c r="A212" s="357"/>
      <c r="B212" s="202" t="s">
        <v>410</v>
      </c>
      <c r="C212" s="201"/>
      <c r="D212" s="201"/>
      <c r="E212" s="201"/>
      <c r="F212" s="200"/>
      <c r="G212" s="189"/>
      <c r="H212" s="189"/>
      <c r="I212" s="189"/>
      <c r="J212" s="189"/>
      <c r="K212" s="189"/>
      <c r="L212" s="189"/>
      <c r="M212" s="355"/>
      <c r="N212" s="187"/>
    </row>
    <row r="213" spans="1:14" x14ac:dyDescent="0.25">
      <c r="A213" s="357"/>
      <c r="B213" s="202" t="s">
        <v>409</v>
      </c>
      <c r="C213" s="201"/>
      <c r="D213" s="201"/>
      <c r="E213" s="201"/>
      <c r="F213" s="200"/>
      <c r="G213" s="189"/>
      <c r="H213" s="189"/>
      <c r="I213" s="189"/>
      <c r="J213" s="189"/>
      <c r="K213" s="189"/>
      <c r="L213" s="189"/>
      <c r="M213" s="355"/>
      <c r="N213" s="187"/>
    </row>
    <row r="214" spans="1:14" ht="15.75" thickBot="1" x14ac:dyDescent="0.3">
      <c r="A214" s="357"/>
      <c r="B214" s="194" t="s">
        <v>408</v>
      </c>
      <c r="C214" s="193"/>
      <c r="D214" s="193"/>
      <c r="E214" s="193"/>
      <c r="F214" s="192"/>
      <c r="G214" s="189"/>
      <c r="H214" s="189"/>
      <c r="I214" s="189"/>
      <c r="J214" s="189"/>
      <c r="K214" s="189"/>
      <c r="L214" s="189"/>
      <c r="M214" s="355"/>
      <c r="N214" s="187"/>
    </row>
    <row r="215" spans="1:14" x14ac:dyDescent="0.25">
      <c r="A215" s="357"/>
      <c r="B215" s="189"/>
      <c r="C215" s="189"/>
      <c r="D215" s="189"/>
      <c r="E215" s="189"/>
      <c r="F215" s="189"/>
      <c r="G215" s="189"/>
      <c r="H215" s="189"/>
      <c r="I215" s="189"/>
      <c r="J215" s="189"/>
      <c r="K215" s="189"/>
      <c r="L215" s="189"/>
      <c r="M215" s="355"/>
      <c r="N215" s="187"/>
    </row>
    <row r="216" spans="1:14" ht="22.5" customHeight="1" x14ac:dyDescent="0.25">
      <c r="A216" s="352"/>
      <c r="B216" s="191" t="s">
        <v>12</v>
      </c>
      <c r="C216" s="191"/>
      <c r="D216" s="191"/>
      <c r="E216" s="191"/>
      <c r="F216" s="191"/>
      <c r="G216" s="191"/>
      <c r="H216" s="191"/>
      <c r="I216" s="191"/>
      <c r="J216" s="191"/>
      <c r="K216" s="191"/>
      <c r="L216" s="191"/>
      <c r="M216" s="353"/>
      <c r="N216" s="187"/>
    </row>
    <row r="217" spans="1:14" ht="18.75" customHeight="1" thickBot="1" x14ac:dyDescent="0.3">
      <c r="A217" s="354" t="s">
        <v>459</v>
      </c>
      <c r="B217" s="233" t="s">
        <v>458</v>
      </c>
      <c r="C217" s="212"/>
      <c r="D217" s="189"/>
      <c r="E217" s="189"/>
      <c r="F217" s="189"/>
      <c r="G217" s="189"/>
      <c r="H217" s="189"/>
      <c r="I217" s="189"/>
      <c r="J217" s="189"/>
      <c r="K217" s="189"/>
      <c r="L217" s="189"/>
      <c r="M217" s="355"/>
      <c r="N217" s="187"/>
    </row>
    <row r="218" spans="1:14" ht="30.75" thickBot="1" x14ac:dyDescent="0.3">
      <c r="A218" s="356"/>
      <c r="B218" s="232" t="s">
        <v>457</v>
      </c>
      <c r="C218" s="231" t="s">
        <v>456</v>
      </c>
      <c r="D218" s="231" t="s">
        <v>455</v>
      </c>
      <c r="E218" s="231" t="s">
        <v>9</v>
      </c>
      <c r="F218" s="231" t="s">
        <v>454</v>
      </c>
      <c r="G218" s="231" t="s">
        <v>10</v>
      </c>
      <c r="H218" s="231" t="s">
        <v>453</v>
      </c>
      <c r="I218" s="231" t="s">
        <v>452</v>
      </c>
      <c r="J218" s="231" t="s">
        <v>451</v>
      </c>
      <c r="K218" s="230" t="s">
        <v>8</v>
      </c>
      <c r="L218" s="189"/>
      <c r="M218" s="355"/>
      <c r="N218" s="187"/>
    </row>
    <row r="219" spans="1:14" ht="45" x14ac:dyDescent="0.25">
      <c r="A219" s="356"/>
      <c r="B219" s="229" t="s">
        <v>1092</v>
      </c>
      <c r="C219" s="227" t="s">
        <v>922</v>
      </c>
      <c r="D219" s="228">
        <v>11</v>
      </c>
      <c r="E219" s="227" t="s">
        <v>923</v>
      </c>
      <c r="F219" s="227" t="s">
        <v>766</v>
      </c>
      <c r="G219" s="227"/>
      <c r="H219" s="228">
        <v>26290</v>
      </c>
      <c r="I219" s="227" t="s">
        <v>598</v>
      </c>
      <c r="J219" s="227" t="s">
        <v>1061</v>
      </c>
      <c r="K219" s="414" t="s">
        <v>1081</v>
      </c>
      <c r="L219" s="189"/>
      <c r="M219" s="355"/>
      <c r="N219" s="187"/>
    </row>
    <row r="220" spans="1:14" x14ac:dyDescent="0.25">
      <c r="A220" s="356"/>
      <c r="B220" s="226"/>
      <c r="C220" s="221"/>
      <c r="D220" s="204"/>
      <c r="E220" s="221"/>
      <c r="F220" s="221"/>
      <c r="G220" s="221"/>
      <c r="H220" s="204"/>
      <c r="I220" s="221"/>
      <c r="J220" s="221"/>
      <c r="K220" s="203"/>
      <c r="L220" s="189"/>
      <c r="M220" s="355"/>
      <c r="N220" s="187"/>
    </row>
    <row r="221" spans="1:14" x14ac:dyDescent="0.25">
      <c r="A221" s="356"/>
      <c r="B221" s="226"/>
      <c r="C221" s="221"/>
      <c r="D221" s="204"/>
      <c r="E221" s="221"/>
      <c r="F221" s="221"/>
      <c r="G221" s="221"/>
      <c r="H221" s="204"/>
      <c r="I221" s="221"/>
      <c r="J221" s="221"/>
      <c r="K221" s="203"/>
      <c r="L221" s="189"/>
      <c r="M221" s="355"/>
      <c r="N221" s="187"/>
    </row>
    <row r="222" spans="1:14" x14ac:dyDescent="0.25">
      <c r="A222" s="356"/>
      <c r="B222" s="226"/>
      <c r="C222" s="221"/>
      <c r="D222" s="204"/>
      <c r="E222" s="221"/>
      <c r="F222" s="221"/>
      <c r="G222" s="221"/>
      <c r="H222" s="204"/>
      <c r="I222" s="221"/>
      <c r="J222" s="221"/>
      <c r="K222" s="203"/>
      <c r="L222" s="189"/>
      <c r="M222" s="355"/>
      <c r="N222" s="187"/>
    </row>
    <row r="223" spans="1:14" x14ac:dyDescent="0.25">
      <c r="A223" s="356"/>
      <c r="B223" s="226"/>
      <c r="C223" s="221"/>
      <c r="D223" s="204"/>
      <c r="E223" s="221"/>
      <c r="F223" s="221"/>
      <c r="G223" s="221"/>
      <c r="H223" s="204"/>
      <c r="I223" s="221"/>
      <c r="J223" s="221"/>
      <c r="K223" s="203"/>
      <c r="L223" s="189"/>
      <c r="M223" s="355"/>
      <c r="N223" s="187"/>
    </row>
    <row r="224" spans="1:14" x14ac:dyDescent="0.25">
      <c r="A224" s="356"/>
      <c r="B224" s="226"/>
      <c r="C224" s="221"/>
      <c r="D224" s="204"/>
      <c r="E224" s="221"/>
      <c r="F224" s="221"/>
      <c r="G224" s="221"/>
      <c r="H224" s="204"/>
      <c r="I224" s="221"/>
      <c r="J224" s="221"/>
      <c r="K224" s="203"/>
      <c r="L224" s="189"/>
      <c r="M224" s="355"/>
      <c r="N224" s="187"/>
    </row>
    <row r="225" spans="1:14" x14ac:dyDescent="0.25">
      <c r="A225" s="356"/>
      <c r="B225" s="226"/>
      <c r="C225" s="221"/>
      <c r="D225" s="204"/>
      <c r="E225" s="221"/>
      <c r="F225" s="221"/>
      <c r="G225" s="221"/>
      <c r="H225" s="204"/>
      <c r="I225" s="221"/>
      <c r="J225" s="221"/>
      <c r="K225" s="203"/>
      <c r="L225" s="189"/>
      <c r="M225" s="355"/>
      <c r="N225" s="187"/>
    </row>
    <row r="226" spans="1:14" x14ac:dyDescent="0.25">
      <c r="A226" s="356"/>
      <c r="B226" s="226"/>
      <c r="C226" s="221"/>
      <c r="D226" s="204"/>
      <c r="E226" s="221"/>
      <c r="F226" s="221"/>
      <c r="G226" s="221"/>
      <c r="H226" s="204"/>
      <c r="I226" s="221"/>
      <c r="J226" s="221"/>
      <c r="K226" s="203"/>
      <c r="L226" s="189"/>
      <c r="M226" s="355"/>
      <c r="N226" s="187"/>
    </row>
    <row r="227" spans="1:14" ht="15.75" thickBot="1" x14ac:dyDescent="0.3">
      <c r="A227" s="356"/>
      <c r="B227" s="225"/>
      <c r="C227" s="217"/>
      <c r="D227" s="193"/>
      <c r="E227" s="217"/>
      <c r="F227" s="217"/>
      <c r="G227" s="217"/>
      <c r="H227" s="193"/>
      <c r="I227" s="217"/>
      <c r="J227" s="217"/>
      <c r="K227" s="192"/>
      <c r="L227" s="189"/>
      <c r="M227" s="355"/>
      <c r="N227" s="187"/>
    </row>
    <row r="228" spans="1:14" x14ac:dyDescent="0.25">
      <c r="A228" s="357"/>
      <c r="B228" s="189"/>
      <c r="C228" s="189"/>
      <c r="D228" s="189"/>
      <c r="E228" s="189"/>
      <c r="F228" s="189"/>
      <c r="G228" s="189"/>
      <c r="H228" s="189"/>
      <c r="I228" s="189"/>
      <c r="J228" s="189"/>
      <c r="K228" s="189"/>
      <c r="L228" s="189"/>
      <c r="M228" s="355"/>
      <c r="N228" s="187"/>
    </row>
    <row r="229" spans="1:14" ht="18.75" x14ac:dyDescent="0.25">
      <c r="A229" s="352"/>
      <c r="B229" s="191" t="s">
        <v>450</v>
      </c>
      <c r="C229" s="191"/>
      <c r="D229" s="191"/>
      <c r="E229" s="191"/>
      <c r="F229" s="191"/>
      <c r="G229" s="191"/>
      <c r="H229" s="191"/>
      <c r="I229" s="191"/>
      <c r="J229" s="191"/>
      <c r="K229" s="191"/>
      <c r="L229" s="191"/>
      <c r="M229" s="353"/>
      <c r="N229" s="187"/>
    </row>
    <row r="230" spans="1:14" ht="19.5" customHeight="1" x14ac:dyDescent="0.25">
      <c r="A230" s="354" t="s">
        <v>449</v>
      </c>
      <c r="B230" s="448" t="s">
        <v>448</v>
      </c>
      <c r="C230" s="449"/>
      <c r="D230" s="449"/>
      <c r="E230" s="449"/>
      <c r="F230" s="189"/>
      <c r="G230" s="189"/>
      <c r="H230" s="189"/>
      <c r="I230" s="189"/>
      <c r="J230" s="189"/>
      <c r="K230" s="189"/>
      <c r="L230" s="189"/>
      <c r="M230" s="355"/>
      <c r="N230" s="187"/>
    </row>
    <row r="231" spans="1:14" ht="56.25" customHeight="1" thickBot="1" x14ac:dyDescent="0.3">
      <c r="A231" s="357"/>
      <c r="B231" s="446" t="s">
        <v>447</v>
      </c>
      <c r="C231" s="446"/>
      <c r="D231" s="446"/>
      <c r="E231" s="446"/>
      <c r="F231" s="189"/>
      <c r="G231" s="189"/>
      <c r="H231" s="189"/>
      <c r="I231" s="189"/>
      <c r="J231" s="189"/>
      <c r="K231" s="189"/>
      <c r="L231" s="189"/>
      <c r="M231" s="355"/>
      <c r="N231" s="187"/>
    </row>
    <row r="232" spans="1:14" ht="18" x14ac:dyDescent="0.25">
      <c r="A232" s="357"/>
      <c r="B232" s="197" t="s">
        <v>416</v>
      </c>
      <c r="C232" s="196" t="s">
        <v>426</v>
      </c>
      <c r="D232" s="195" t="s">
        <v>8</v>
      </c>
      <c r="E232" s="298"/>
      <c r="F232" s="189"/>
      <c r="G232" s="189"/>
      <c r="H232" s="189"/>
      <c r="I232" s="189"/>
      <c r="J232" s="189"/>
      <c r="K232" s="189"/>
      <c r="L232" s="189"/>
      <c r="M232" s="355"/>
      <c r="N232" s="187"/>
    </row>
    <row r="233" spans="1:14" x14ac:dyDescent="0.25">
      <c r="A233" s="357"/>
      <c r="B233" s="205" t="s">
        <v>425</v>
      </c>
      <c r="C233" s="204" t="s">
        <v>850</v>
      </c>
      <c r="D233" s="203"/>
      <c r="E233" s="298"/>
      <c r="F233" s="189"/>
      <c r="G233" s="189"/>
      <c r="H233" s="189"/>
      <c r="I233" s="189"/>
      <c r="J233" s="189"/>
      <c r="K233" s="189"/>
      <c r="L233" s="189"/>
      <c r="M233" s="355"/>
      <c r="N233" s="187"/>
    </row>
    <row r="234" spans="1:14" x14ac:dyDescent="0.25">
      <c r="A234" s="357"/>
      <c r="B234" s="205" t="s">
        <v>424</v>
      </c>
      <c r="C234" s="204" t="s">
        <v>154</v>
      </c>
      <c r="D234" s="203"/>
      <c r="E234" s="298"/>
      <c r="F234" s="189"/>
      <c r="G234" s="189"/>
      <c r="H234" s="189"/>
      <c r="I234" s="189"/>
      <c r="J234" s="189"/>
      <c r="K234" s="189"/>
      <c r="L234" s="189"/>
      <c r="M234" s="355"/>
      <c r="N234" s="187"/>
    </row>
    <row r="235" spans="1:14" ht="60" x14ac:dyDescent="0.25">
      <c r="A235" s="357"/>
      <c r="B235" s="205" t="s">
        <v>423</v>
      </c>
      <c r="C235" s="204" t="s">
        <v>850</v>
      </c>
      <c r="D235" s="254" t="s">
        <v>1093</v>
      </c>
      <c r="E235" s="298"/>
      <c r="F235" s="189"/>
      <c r="G235" s="189"/>
      <c r="H235" s="189"/>
      <c r="I235" s="189"/>
      <c r="J235" s="189"/>
      <c r="K235" s="189"/>
      <c r="L235" s="189"/>
      <c r="M235" s="355"/>
      <c r="N235" s="187"/>
    </row>
    <row r="236" spans="1:14" ht="81.75" customHeight="1" x14ac:dyDescent="0.25">
      <c r="A236" s="357"/>
      <c r="B236" s="205" t="s">
        <v>3</v>
      </c>
      <c r="C236" s="204" t="s">
        <v>850</v>
      </c>
      <c r="D236" s="254" t="s">
        <v>1082</v>
      </c>
      <c r="E236" s="298"/>
      <c r="F236" s="189"/>
      <c r="G236" s="189"/>
      <c r="H236" s="189"/>
      <c r="I236" s="189"/>
      <c r="J236" s="189"/>
      <c r="K236" s="189"/>
      <c r="L236" s="189"/>
      <c r="M236" s="355"/>
      <c r="N236" s="187"/>
    </row>
    <row r="237" spans="1:14" ht="45" x14ac:dyDescent="0.25">
      <c r="A237" s="357"/>
      <c r="B237" s="205" t="s">
        <v>422</v>
      </c>
      <c r="C237" s="204" t="s">
        <v>154</v>
      </c>
      <c r="D237" s="254" t="s">
        <v>1083</v>
      </c>
      <c r="E237" s="298"/>
      <c r="F237" s="189"/>
      <c r="G237" s="189"/>
      <c r="H237" s="189"/>
      <c r="I237" s="189"/>
      <c r="J237" s="189"/>
      <c r="K237" s="189"/>
      <c r="L237" s="189"/>
      <c r="M237" s="355"/>
      <c r="N237" s="187"/>
    </row>
    <row r="238" spans="1:14" x14ac:dyDescent="0.25">
      <c r="A238" s="357"/>
      <c r="B238" s="205" t="s">
        <v>421</v>
      </c>
      <c r="C238" s="204">
        <v>0</v>
      </c>
      <c r="D238" s="203"/>
      <c r="E238" s="298"/>
      <c r="F238" s="189"/>
      <c r="G238" s="189"/>
      <c r="H238" s="189"/>
      <c r="I238" s="189"/>
      <c r="J238" s="189"/>
      <c r="K238" s="189"/>
      <c r="L238" s="189"/>
      <c r="M238" s="355"/>
      <c r="N238" s="187"/>
    </row>
    <row r="239" spans="1:14" x14ac:dyDescent="0.25">
      <c r="A239" s="357"/>
      <c r="B239" s="205" t="s">
        <v>446</v>
      </c>
      <c r="C239" s="204">
        <v>0</v>
      </c>
      <c r="D239" s="203"/>
      <c r="E239" s="298"/>
      <c r="F239" s="189"/>
      <c r="G239" s="189"/>
      <c r="H239" s="189"/>
      <c r="I239" s="189"/>
      <c r="J239" s="189"/>
      <c r="K239" s="189"/>
      <c r="L239" s="189"/>
      <c r="M239" s="355"/>
      <c r="N239" s="187"/>
    </row>
    <row r="240" spans="1:14" x14ac:dyDescent="0.25">
      <c r="A240" s="357"/>
      <c r="B240" s="205" t="s">
        <v>410</v>
      </c>
      <c r="C240" s="204"/>
      <c r="D240" s="203"/>
      <c r="E240" s="298"/>
      <c r="F240" s="189"/>
      <c r="G240" s="189"/>
      <c r="H240" s="189"/>
      <c r="I240" s="189"/>
      <c r="J240" s="189"/>
      <c r="K240" s="189"/>
      <c r="L240" s="189"/>
      <c r="M240" s="355"/>
      <c r="N240" s="187"/>
    </row>
    <row r="241" spans="1:14" x14ac:dyDescent="0.25">
      <c r="A241" s="357"/>
      <c r="B241" s="202" t="s">
        <v>409</v>
      </c>
      <c r="C241" s="201"/>
      <c r="D241" s="203"/>
      <c r="E241" s="298"/>
      <c r="F241" s="189"/>
      <c r="G241" s="189"/>
      <c r="H241" s="189"/>
      <c r="I241" s="189"/>
      <c r="J241" s="189"/>
      <c r="K241" s="189"/>
      <c r="L241" s="189"/>
      <c r="M241" s="355"/>
      <c r="N241" s="187"/>
    </row>
    <row r="242" spans="1:14" x14ac:dyDescent="0.25">
      <c r="A242" s="357"/>
      <c r="B242" s="202" t="s">
        <v>408</v>
      </c>
      <c r="C242" s="201"/>
      <c r="D242" s="203"/>
      <c r="E242" s="298"/>
      <c r="F242" s="189"/>
      <c r="G242" s="189"/>
      <c r="H242" s="189"/>
      <c r="I242" s="189"/>
      <c r="J242" s="189"/>
      <c r="K242" s="189"/>
      <c r="L242" s="189"/>
      <c r="M242" s="355"/>
      <c r="N242" s="187"/>
    </row>
    <row r="243" spans="1:14" ht="15.75" thickBot="1" x14ac:dyDescent="0.3">
      <c r="A243" s="357"/>
      <c r="B243" s="128" t="s">
        <v>407</v>
      </c>
      <c r="C243" s="199">
        <f>SUM(C233:C242)</f>
        <v>0</v>
      </c>
      <c r="D243" s="198"/>
      <c r="E243" s="298"/>
      <c r="F243" s="189"/>
      <c r="G243" s="189"/>
      <c r="H243" s="189"/>
      <c r="I243" s="189"/>
      <c r="J243" s="189"/>
      <c r="K243" s="189"/>
      <c r="L243" s="189"/>
      <c r="M243" s="355"/>
      <c r="N243" s="187"/>
    </row>
    <row r="244" spans="1:14" x14ac:dyDescent="0.25">
      <c r="A244" s="357"/>
      <c r="B244" s="189"/>
      <c r="C244" s="189"/>
      <c r="D244" s="189"/>
      <c r="E244" s="189"/>
      <c r="F244" s="189"/>
      <c r="G244" s="189"/>
      <c r="H244" s="189"/>
      <c r="I244" s="189"/>
      <c r="J244" s="189"/>
      <c r="K244" s="189"/>
      <c r="L244" s="189"/>
      <c r="M244" s="355"/>
      <c r="N244" s="187"/>
    </row>
    <row r="245" spans="1:14" ht="16.5" customHeight="1" x14ac:dyDescent="0.25">
      <c r="A245" s="358" t="s">
        <v>445</v>
      </c>
      <c r="B245" s="450" t="s">
        <v>444</v>
      </c>
      <c r="C245" s="451"/>
      <c r="D245" s="451"/>
      <c r="E245" s="451"/>
      <c r="F245" s="189"/>
      <c r="G245" s="189"/>
      <c r="H245" s="189"/>
      <c r="I245" s="189"/>
      <c r="J245" s="189"/>
      <c r="K245" s="189"/>
      <c r="L245" s="189"/>
      <c r="M245" s="355"/>
      <c r="N245" s="187"/>
    </row>
    <row r="246" spans="1:14" ht="24" customHeight="1" thickBot="1" x14ac:dyDescent="0.3">
      <c r="A246" s="354"/>
      <c r="B246" s="461" t="s">
        <v>443</v>
      </c>
      <c r="C246" s="462"/>
      <c r="D246" s="462"/>
      <c r="E246" s="462"/>
      <c r="F246" s="189"/>
      <c r="G246" s="189"/>
      <c r="H246" s="189"/>
      <c r="I246" s="189"/>
      <c r="J246" s="189"/>
      <c r="K246" s="189"/>
      <c r="L246" s="189"/>
      <c r="M246" s="355"/>
      <c r="N246" s="187"/>
    </row>
    <row r="247" spans="1:14" ht="93" customHeight="1" x14ac:dyDescent="0.25">
      <c r="A247" s="356"/>
      <c r="B247" s="224" t="s">
        <v>442</v>
      </c>
      <c r="C247" s="196" t="s">
        <v>441</v>
      </c>
      <c r="D247" s="196" t="s">
        <v>440</v>
      </c>
      <c r="E247" s="196" t="s">
        <v>439</v>
      </c>
      <c r="F247" s="196" t="s">
        <v>438</v>
      </c>
      <c r="G247" s="196" t="s">
        <v>437</v>
      </c>
      <c r="H247" s="196" t="s">
        <v>436</v>
      </c>
      <c r="I247" s="196" t="s">
        <v>435</v>
      </c>
      <c r="J247" s="196" t="s">
        <v>434</v>
      </c>
      <c r="K247" s="223" t="s">
        <v>433</v>
      </c>
      <c r="L247" s="196" t="s">
        <v>75</v>
      </c>
      <c r="M247" s="222" t="s">
        <v>8</v>
      </c>
      <c r="N247" s="187"/>
    </row>
    <row r="248" spans="1:14" ht="30" x14ac:dyDescent="0.25">
      <c r="A248" s="356"/>
      <c r="B248" s="205" t="s">
        <v>1062</v>
      </c>
      <c r="C248" s="221" t="s">
        <v>1063</v>
      </c>
      <c r="D248" s="221" t="s">
        <v>619</v>
      </c>
      <c r="E248" s="204"/>
      <c r="F248" s="204">
        <v>35000</v>
      </c>
      <c r="G248" s="221">
        <v>3</v>
      </c>
      <c r="H248" s="221" t="s">
        <v>813</v>
      </c>
      <c r="I248" s="204"/>
      <c r="J248" s="204"/>
      <c r="K248" s="220" t="s">
        <v>915</v>
      </c>
      <c r="L248" s="219"/>
      <c r="M248" s="218" t="s">
        <v>1085</v>
      </c>
      <c r="N248" s="187"/>
    </row>
    <row r="249" spans="1:14" x14ac:dyDescent="0.25">
      <c r="A249" s="356"/>
      <c r="B249" s="205" t="s">
        <v>1084</v>
      </c>
      <c r="C249" s="221" t="s">
        <v>1064</v>
      </c>
      <c r="D249" s="221" t="s">
        <v>619</v>
      </c>
      <c r="E249" s="204">
        <v>500000</v>
      </c>
      <c r="F249" s="204"/>
      <c r="G249" s="221">
        <v>2</v>
      </c>
      <c r="H249" s="221" t="s">
        <v>813</v>
      </c>
      <c r="I249" s="204"/>
      <c r="J249" s="204"/>
      <c r="K249" s="220" t="s">
        <v>915</v>
      </c>
      <c r="L249" s="219"/>
      <c r="M249" s="218" t="s">
        <v>1086</v>
      </c>
      <c r="N249" s="187"/>
    </row>
    <row r="250" spans="1:14" x14ac:dyDescent="0.25">
      <c r="A250" s="356"/>
      <c r="B250" s="205"/>
      <c r="C250" s="221"/>
      <c r="D250" s="221"/>
      <c r="E250" s="204"/>
      <c r="F250" s="204"/>
      <c r="G250" s="221"/>
      <c r="H250" s="221"/>
      <c r="I250" s="204"/>
      <c r="J250" s="204"/>
      <c r="K250" s="220"/>
      <c r="L250" s="219"/>
      <c r="M250" s="218"/>
      <c r="N250" s="187"/>
    </row>
    <row r="251" spans="1:14" x14ac:dyDescent="0.25">
      <c r="A251" s="356"/>
      <c r="B251" s="205"/>
      <c r="C251" s="221"/>
      <c r="D251" s="221"/>
      <c r="E251" s="204"/>
      <c r="F251" s="204"/>
      <c r="G251" s="221"/>
      <c r="H251" s="221"/>
      <c r="I251" s="204"/>
      <c r="J251" s="204"/>
      <c r="K251" s="220"/>
      <c r="L251" s="219"/>
      <c r="M251" s="218"/>
      <c r="N251" s="187"/>
    </row>
    <row r="252" spans="1:14" x14ac:dyDescent="0.25">
      <c r="A252" s="356"/>
      <c r="B252" s="205"/>
      <c r="C252" s="221"/>
      <c r="D252" s="221"/>
      <c r="E252" s="204"/>
      <c r="F252" s="204"/>
      <c r="G252" s="221"/>
      <c r="H252" s="221"/>
      <c r="I252" s="204"/>
      <c r="J252" s="204"/>
      <c r="K252" s="220"/>
      <c r="L252" s="219"/>
      <c r="M252" s="218"/>
      <c r="N252" s="187"/>
    </row>
    <row r="253" spans="1:14" x14ac:dyDescent="0.25">
      <c r="A253" s="356"/>
      <c r="B253" s="205"/>
      <c r="C253" s="221"/>
      <c r="D253" s="221"/>
      <c r="E253" s="204"/>
      <c r="F253" s="204"/>
      <c r="G253" s="221"/>
      <c r="H253" s="221"/>
      <c r="I253" s="204"/>
      <c r="J253" s="204"/>
      <c r="K253" s="220"/>
      <c r="L253" s="219"/>
      <c r="M253" s="218"/>
      <c r="N253" s="187"/>
    </row>
    <row r="254" spans="1:14" x14ac:dyDescent="0.25">
      <c r="A254" s="356"/>
      <c r="B254" s="205"/>
      <c r="C254" s="221"/>
      <c r="D254" s="221"/>
      <c r="E254" s="204"/>
      <c r="F254" s="204"/>
      <c r="G254" s="221"/>
      <c r="H254" s="221"/>
      <c r="I254" s="204"/>
      <c r="J254" s="204"/>
      <c r="K254" s="220"/>
      <c r="L254" s="219"/>
      <c r="M254" s="218"/>
      <c r="N254" s="187"/>
    </row>
    <row r="255" spans="1:14" x14ac:dyDescent="0.25">
      <c r="A255" s="356"/>
      <c r="B255" s="205"/>
      <c r="C255" s="221"/>
      <c r="D255" s="221"/>
      <c r="E255" s="204"/>
      <c r="F255" s="204"/>
      <c r="G255" s="221"/>
      <c r="H255" s="221"/>
      <c r="I255" s="204"/>
      <c r="J255" s="204"/>
      <c r="K255" s="220"/>
      <c r="L255" s="219"/>
      <c r="M255" s="218"/>
      <c r="N255" s="187"/>
    </row>
    <row r="256" spans="1:14" x14ac:dyDescent="0.25">
      <c r="A256" s="356"/>
      <c r="B256" s="205"/>
      <c r="C256" s="221"/>
      <c r="D256" s="221"/>
      <c r="E256" s="204"/>
      <c r="F256" s="204"/>
      <c r="G256" s="221"/>
      <c r="H256" s="221"/>
      <c r="I256" s="204"/>
      <c r="J256" s="204"/>
      <c r="K256" s="220"/>
      <c r="L256" s="219"/>
      <c r="M256" s="218"/>
      <c r="N256" s="187"/>
    </row>
    <row r="257" spans="1:15" ht="15.75" thickBot="1" x14ac:dyDescent="0.3">
      <c r="A257" s="356"/>
      <c r="B257" s="194"/>
      <c r="C257" s="217"/>
      <c r="D257" s="217"/>
      <c r="E257" s="193"/>
      <c r="F257" s="193"/>
      <c r="G257" s="217"/>
      <c r="H257" s="217"/>
      <c r="I257" s="193"/>
      <c r="J257" s="193"/>
      <c r="K257" s="216"/>
      <c r="L257" s="215"/>
      <c r="M257" s="214"/>
      <c r="N257" s="187"/>
    </row>
    <row r="258" spans="1:15" x14ac:dyDescent="0.25">
      <c r="A258" s="354"/>
      <c r="B258" s="213"/>
      <c r="C258" s="212"/>
      <c r="D258" s="189"/>
      <c r="E258" s="189"/>
      <c r="F258" s="189"/>
      <c r="G258" s="189"/>
      <c r="H258" s="189"/>
      <c r="I258" s="189"/>
      <c r="J258" s="189"/>
      <c r="K258" s="189"/>
      <c r="L258" s="189"/>
      <c r="M258" s="355"/>
      <c r="N258" s="187"/>
    </row>
    <row r="259" spans="1:15" x14ac:dyDescent="0.25">
      <c r="A259" s="354" t="s">
        <v>432</v>
      </c>
      <c r="B259" s="444" t="s">
        <v>431</v>
      </c>
      <c r="C259" s="445"/>
      <c r="D259" s="445"/>
      <c r="E259" s="445"/>
      <c r="F259" s="189"/>
      <c r="G259" s="189"/>
      <c r="H259" s="189"/>
      <c r="I259" s="189"/>
      <c r="J259" s="189"/>
      <c r="K259" s="189"/>
      <c r="L259" s="189"/>
      <c r="M259" s="355"/>
      <c r="N259" s="187"/>
    </row>
    <row r="260" spans="1:15" ht="33.75" customHeight="1" thickBot="1" x14ac:dyDescent="0.3">
      <c r="A260" s="357"/>
      <c r="B260" s="447" t="s">
        <v>430</v>
      </c>
      <c r="C260" s="447"/>
      <c r="D260" s="447"/>
      <c r="E260" s="447"/>
      <c r="F260" s="189"/>
      <c r="G260" s="189"/>
      <c r="H260" s="189"/>
      <c r="I260" s="189"/>
      <c r="J260" s="189"/>
      <c r="K260" s="189"/>
      <c r="L260" s="189"/>
      <c r="M260" s="355"/>
      <c r="N260" s="211"/>
    </row>
    <row r="261" spans="1:15" ht="30" x14ac:dyDescent="0.25">
      <c r="A261" s="357"/>
      <c r="B261" s="197" t="s">
        <v>416</v>
      </c>
      <c r="C261" s="196" t="s">
        <v>415</v>
      </c>
      <c r="D261" s="196" t="s">
        <v>414</v>
      </c>
      <c r="E261" s="195" t="s">
        <v>8</v>
      </c>
      <c r="F261" s="298"/>
      <c r="G261" s="189"/>
      <c r="H261" s="189"/>
      <c r="I261" s="189"/>
      <c r="J261" s="189"/>
      <c r="K261" s="189"/>
      <c r="L261" s="189"/>
      <c r="M261" s="355"/>
      <c r="N261" s="210"/>
      <c r="O261" s="187"/>
    </row>
    <row r="262" spans="1:15" x14ac:dyDescent="0.25">
      <c r="A262" s="357"/>
      <c r="B262" s="205" t="s">
        <v>413</v>
      </c>
      <c r="C262" s="204"/>
      <c r="D262" s="204"/>
      <c r="E262" s="254" t="s">
        <v>1087</v>
      </c>
      <c r="F262" s="298"/>
      <c r="G262" s="189"/>
      <c r="H262" s="189"/>
      <c r="I262" s="189"/>
      <c r="J262" s="189"/>
      <c r="K262" s="189"/>
      <c r="L262" s="189"/>
      <c r="M262" s="355"/>
      <c r="N262" s="210"/>
      <c r="O262" s="187"/>
    </row>
    <row r="263" spans="1:15" x14ac:dyDescent="0.25">
      <c r="A263" s="357"/>
      <c r="B263" s="205" t="s">
        <v>412</v>
      </c>
      <c r="C263" s="204"/>
      <c r="D263" s="204"/>
      <c r="E263" s="254" t="s">
        <v>1088</v>
      </c>
      <c r="F263" s="298"/>
      <c r="G263" s="189"/>
      <c r="H263" s="189"/>
      <c r="I263" s="189"/>
      <c r="J263" s="189"/>
      <c r="K263" s="189"/>
      <c r="L263" s="189"/>
      <c r="M263" s="355"/>
      <c r="N263" s="210"/>
      <c r="O263" s="187"/>
    </row>
    <row r="264" spans="1:15" ht="30" x14ac:dyDescent="0.25">
      <c r="A264" s="357"/>
      <c r="B264" s="205" t="s">
        <v>411</v>
      </c>
      <c r="C264" s="204"/>
      <c r="D264" s="204"/>
      <c r="E264" s="254" t="s">
        <v>1089</v>
      </c>
      <c r="F264" s="298"/>
      <c r="G264" s="189"/>
      <c r="H264" s="189"/>
      <c r="I264" s="189"/>
      <c r="J264" s="189"/>
      <c r="K264" s="189"/>
      <c r="L264" s="189"/>
      <c r="M264" s="355"/>
      <c r="N264" s="210"/>
      <c r="O264" s="187"/>
    </row>
    <row r="265" spans="1:15" x14ac:dyDescent="0.25">
      <c r="A265" s="357"/>
      <c r="B265" s="205" t="s">
        <v>410</v>
      </c>
      <c r="C265" s="204"/>
      <c r="D265" s="204"/>
      <c r="E265" s="203"/>
      <c r="F265" s="298"/>
      <c r="G265" s="189"/>
      <c r="H265" s="189"/>
      <c r="I265" s="189"/>
      <c r="J265" s="189"/>
      <c r="K265" s="189"/>
      <c r="L265" s="189"/>
      <c r="M265" s="355"/>
      <c r="N265" s="210"/>
      <c r="O265" s="187"/>
    </row>
    <row r="266" spans="1:15" x14ac:dyDescent="0.25">
      <c r="A266" s="357"/>
      <c r="B266" s="202" t="s">
        <v>409</v>
      </c>
      <c r="C266" s="201"/>
      <c r="D266" s="201"/>
      <c r="E266" s="200"/>
      <c r="F266" s="298"/>
      <c r="G266" s="189"/>
      <c r="H266" s="189"/>
      <c r="I266" s="189"/>
      <c r="J266" s="189"/>
      <c r="K266" s="189"/>
      <c r="L266" s="189"/>
      <c r="M266" s="355"/>
      <c r="N266" s="210"/>
      <c r="O266" s="187"/>
    </row>
    <row r="267" spans="1:15" x14ac:dyDescent="0.25">
      <c r="A267" s="357"/>
      <c r="B267" s="202" t="s">
        <v>408</v>
      </c>
      <c r="C267" s="201"/>
      <c r="D267" s="201"/>
      <c r="E267" s="200"/>
      <c r="F267" s="298"/>
      <c r="G267" s="189"/>
      <c r="H267" s="189"/>
      <c r="I267" s="189"/>
      <c r="J267" s="189"/>
      <c r="K267" s="189"/>
      <c r="L267" s="189"/>
      <c r="M267" s="355"/>
      <c r="N267" s="210"/>
      <c r="O267" s="187"/>
    </row>
    <row r="268" spans="1:15" ht="15.75" thickBot="1" x14ac:dyDescent="0.3">
      <c r="A268" s="357"/>
      <c r="B268" s="128" t="s">
        <v>407</v>
      </c>
      <c r="C268" s="199"/>
      <c r="D268" s="199">
        <f>(SUMIF(D262:D267,"Increase",C262:C267))-(SUMIF(D262:D267,"Decrease",C262:C267))</f>
        <v>0</v>
      </c>
      <c r="E268" s="198"/>
      <c r="F268" s="298"/>
      <c r="G268" s="189"/>
      <c r="H268" s="189"/>
      <c r="I268" s="189"/>
      <c r="J268" s="189"/>
      <c r="K268" s="189"/>
      <c r="L268" s="189"/>
      <c r="M268" s="355"/>
      <c r="N268" s="210"/>
      <c r="O268" s="187"/>
    </row>
    <row r="269" spans="1:15" x14ac:dyDescent="0.25">
      <c r="A269" s="357"/>
      <c r="B269" s="298"/>
      <c r="C269" s="298"/>
      <c r="D269" s="298"/>
      <c r="E269" s="298"/>
      <c r="F269" s="189"/>
      <c r="G269" s="189"/>
      <c r="H269" s="189"/>
      <c r="I269" s="189"/>
      <c r="J269" s="189"/>
      <c r="K269" s="189"/>
      <c r="L269" s="189"/>
      <c r="M269" s="355"/>
      <c r="N269" s="209"/>
    </row>
    <row r="270" spans="1:15" x14ac:dyDescent="0.25">
      <c r="A270" s="357" t="s">
        <v>429</v>
      </c>
      <c r="B270" s="298" t="s">
        <v>428</v>
      </c>
      <c r="C270" s="298"/>
      <c r="D270" s="298"/>
      <c r="E270" s="298"/>
      <c r="F270" s="189"/>
      <c r="G270" s="189"/>
      <c r="H270" s="189"/>
      <c r="I270" s="189"/>
      <c r="J270" s="189"/>
      <c r="K270" s="189"/>
      <c r="L270" s="189"/>
      <c r="M270" s="355"/>
      <c r="N270" s="187"/>
    </row>
    <row r="271" spans="1:15" ht="57.75" customHeight="1" thickBot="1" x14ac:dyDescent="0.3">
      <c r="A271" s="357"/>
      <c r="B271" s="446" t="s">
        <v>427</v>
      </c>
      <c r="C271" s="446"/>
      <c r="D271" s="446"/>
      <c r="E271" s="446"/>
      <c r="F271" s="189"/>
      <c r="G271" s="189"/>
      <c r="H271" s="189"/>
      <c r="I271" s="189"/>
      <c r="J271" s="189"/>
      <c r="K271" s="189"/>
      <c r="L271" s="189"/>
      <c r="M271" s="355"/>
      <c r="N271" s="187"/>
    </row>
    <row r="272" spans="1:15" ht="18" x14ac:dyDescent="0.25">
      <c r="A272" s="357"/>
      <c r="B272" s="197" t="s">
        <v>416</v>
      </c>
      <c r="C272" s="196" t="s">
        <v>426</v>
      </c>
      <c r="D272" s="195" t="s">
        <v>8</v>
      </c>
      <c r="E272" s="298"/>
      <c r="F272" s="189"/>
      <c r="G272" s="189"/>
      <c r="H272" s="189"/>
      <c r="I272" s="189"/>
      <c r="J272" s="189"/>
      <c r="K272" s="189"/>
      <c r="L272" s="189"/>
      <c r="M272" s="355"/>
      <c r="N272" s="187"/>
    </row>
    <row r="273" spans="1:15" s="206" customFormat="1" ht="90" x14ac:dyDescent="0.25">
      <c r="A273" s="359"/>
      <c r="B273" s="205" t="s">
        <v>425</v>
      </c>
      <c r="C273" s="204"/>
      <c r="D273" s="254" t="s">
        <v>1090</v>
      </c>
      <c r="E273" s="208"/>
      <c r="F273" s="207"/>
      <c r="G273" s="207"/>
      <c r="H273" s="207"/>
      <c r="I273" s="207"/>
      <c r="J273" s="207"/>
      <c r="K273" s="207"/>
      <c r="L273" s="207"/>
      <c r="M273" s="360"/>
      <c r="N273" s="187"/>
    </row>
    <row r="274" spans="1:15" s="206" customFormat="1" x14ac:dyDescent="0.25">
      <c r="A274" s="359"/>
      <c r="B274" s="205" t="s">
        <v>424</v>
      </c>
      <c r="C274" s="204"/>
      <c r="D274" s="203"/>
      <c r="E274" s="208"/>
      <c r="F274" s="207"/>
      <c r="G274" s="207"/>
      <c r="H274" s="207"/>
      <c r="I274" s="207"/>
      <c r="J274" s="207"/>
      <c r="K274" s="207"/>
      <c r="L274" s="207"/>
      <c r="M274" s="360"/>
      <c r="N274" s="187"/>
    </row>
    <row r="275" spans="1:15" s="206" customFormat="1" x14ac:dyDescent="0.25">
      <c r="A275" s="359"/>
      <c r="B275" s="205" t="s">
        <v>423</v>
      </c>
      <c r="C275" s="204"/>
      <c r="D275" s="203"/>
      <c r="E275" s="208"/>
      <c r="F275" s="207"/>
      <c r="G275" s="207"/>
      <c r="H275" s="207"/>
      <c r="I275" s="207"/>
      <c r="J275" s="207"/>
      <c r="K275" s="207"/>
      <c r="L275" s="207"/>
      <c r="M275" s="360"/>
      <c r="N275" s="187"/>
    </row>
    <row r="276" spans="1:15" s="206" customFormat="1" x14ac:dyDescent="0.25">
      <c r="A276" s="359"/>
      <c r="B276" s="205" t="s">
        <v>3</v>
      </c>
      <c r="C276" s="204"/>
      <c r="D276" s="203"/>
      <c r="E276" s="208"/>
      <c r="F276" s="207"/>
      <c r="G276" s="207"/>
      <c r="H276" s="207"/>
      <c r="I276" s="207"/>
      <c r="J276" s="207"/>
      <c r="K276" s="207"/>
      <c r="L276" s="207"/>
      <c r="M276" s="360"/>
      <c r="N276" s="187"/>
    </row>
    <row r="277" spans="1:15" s="206" customFormat="1" x14ac:dyDescent="0.25">
      <c r="A277" s="359"/>
      <c r="B277" s="205" t="s">
        <v>422</v>
      </c>
      <c r="C277" s="204"/>
      <c r="D277" s="203"/>
      <c r="E277" s="208"/>
      <c r="F277" s="207"/>
      <c r="G277" s="207"/>
      <c r="H277" s="207"/>
      <c r="I277" s="207"/>
      <c r="J277" s="207"/>
      <c r="K277" s="207"/>
      <c r="L277" s="207"/>
      <c r="M277" s="360"/>
      <c r="N277" s="187"/>
    </row>
    <row r="278" spans="1:15" s="206" customFormat="1" x14ac:dyDescent="0.25">
      <c r="A278" s="359"/>
      <c r="B278" s="205" t="s">
        <v>421</v>
      </c>
      <c r="C278" s="204"/>
      <c r="D278" s="203"/>
      <c r="E278" s="208"/>
      <c r="F278" s="207"/>
      <c r="G278" s="207"/>
      <c r="H278" s="207"/>
      <c r="I278" s="207"/>
      <c r="J278" s="207"/>
      <c r="K278" s="207"/>
      <c r="L278" s="207"/>
      <c r="M278" s="360"/>
      <c r="N278" s="187"/>
    </row>
    <row r="279" spans="1:15" s="206" customFormat="1" x14ac:dyDescent="0.25">
      <c r="A279" s="359"/>
      <c r="B279" s="205" t="s">
        <v>420</v>
      </c>
      <c r="C279" s="204"/>
      <c r="D279" s="203"/>
      <c r="E279" s="208"/>
      <c r="F279" s="207"/>
      <c r="G279" s="207"/>
      <c r="H279" s="207"/>
      <c r="I279" s="207"/>
      <c r="J279" s="207"/>
      <c r="K279" s="207"/>
      <c r="L279" s="207"/>
      <c r="M279" s="360"/>
      <c r="N279" s="187"/>
    </row>
    <row r="280" spans="1:15" s="206" customFormat="1" x14ac:dyDescent="0.25">
      <c r="A280" s="359"/>
      <c r="B280" s="205" t="s">
        <v>410</v>
      </c>
      <c r="C280" s="204"/>
      <c r="D280" s="203"/>
      <c r="E280" s="208"/>
      <c r="F280" s="207"/>
      <c r="G280" s="207"/>
      <c r="H280" s="207"/>
      <c r="I280" s="207"/>
      <c r="J280" s="207"/>
      <c r="K280" s="207"/>
      <c r="L280" s="207"/>
      <c r="M280" s="360"/>
      <c r="N280" s="187"/>
    </row>
    <row r="281" spans="1:15" s="206" customFormat="1" x14ac:dyDescent="0.25">
      <c r="A281" s="359"/>
      <c r="B281" s="202" t="s">
        <v>409</v>
      </c>
      <c r="C281" s="201"/>
      <c r="D281" s="200"/>
      <c r="E281" s="208"/>
      <c r="F281" s="207"/>
      <c r="G281" s="207"/>
      <c r="H281" s="207"/>
      <c r="I281" s="207"/>
      <c r="J281" s="207"/>
      <c r="K281" s="207"/>
      <c r="L281" s="207"/>
      <c r="M281" s="360"/>
      <c r="N281" s="187"/>
    </row>
    <row r="282" spans="1:15" s="206" customFormat="1" x14ac:dyDescent="0.25">
      <c r="A282" s="359"/>
      <c r="B282" s="202" t="s">
        <v>408</v>
      </c>
      <c r="C282" s="201"/>
      <c r="D282" s="200"/>
      <c r="E282" s="208"/>
      <c r="F282" s="207"/>
      <c r="G282" s="207"/>
      <c r="H282" s="207"/>
      <c r="I282" s="207"/>
      <c r="J282" s="207"/>
      <c r="K282" s="207"/>
      <c r="L282" s="207"/>
      <c r="M282" s="360"/>
      <c r="N282" s="187"/>
    </row>
    <row r="283" spans="1:15" ht="15.75" thickBot="1" x14ac:dyDescent="0.3">
      <c r="A283" s="357"/>
      <c r="B283" s="128" t="s">
        <v>407</v>
      </c>
      <c r="C283" s="199">
        <f>SUM(C273:C282)</f>
        <v>0</v>
      </c>
      <c r="D283" s="198"/>
      <c r="E283" s="298"/>
      <c r="F283" s="189"/>
      <c r="G283" s="189"/>
      <c r="H283" s="189"/>
      <c r="I283" s="189"/>
      <c r="J283" s="189"/>
      <c r="K283" s="189"/>
      <c r="L283" s="189"/>
      <c r="M283" s="355"/>
      <c r="N283" s="187"/>
    </row>
    <row r="284" spans="1:15" ht="14.25" customHeight="1" x14ac:dyDescent="0.25">
      <c r="A284" s="357"/>
      <c r="B284" s="298"/>
      <c r="C284" s="298"/>
      <c r="D284" s="298"/>
      <c r="E284" s="298"/>
      <c r="F284" s="189"/>
      <c r="G284" s="189"/>
      <c r="H284" s="189"/>
      <c r="I284" s="189"/>
      <c r="J284" s="189"/>
      <c r="K284" s="189"/>
      <c r="L284" s="189"/>
      <c r="M284" s="355"/>
      <c r="N284" s="187"/>
    </row>
    <row r="285" spans="1:15" x14ac:dyDescent="0.25">
      <c r="A285" s="354" t="s">
        <v>419</v>
      </c>
      <c r="B285" s="444" t="s">
        <v>418</v>
      </c>
      <c r="C285" s="445"/>
      <c r="D285" s="445"/>
      <c r="E285" s="445"/>
      <c r="F285" s="189"/>
      <c r="G285" s="189"/>
      <c r="H285" s="189"/>
      <c r="I285" s="189"/>
      <c r="J285" s="189"/>
      <c r="K285" s="189"/>
      <c r="L285" s="189"/>
      <c r="M285" s="355"/>
      <c r="N285" s="187"/>
    </row>
    <row r="286" spans="1:15" ht="35.25" customHeight="1" thickBot="1" x14ac:dyDescent="0.3">
      <c r="A286" s="357"/>
      <c r="B286" s="446" t="s">
        <v>417</v>
      </c>
      <c r="C286" s="446"/>
      <c r="D286" s="446"/>
      <c r="E286" s="446"/>
      <c r="F286" s="189"/>
      <c r="G286" s="189"/>
      <c r="H286" s="189"/>
      <c r="I286" s="189"/>
      <c r="J286" s="189"/>
      <c r="K286" s="189"/>
      <c r="L286" s="189"/>
      <c r="M286" s="355"/>
      <c r="N286" s="187"/>
    </row>
    <row r="287" spans="1:15" ht="30" x14ac:dyDescent="0.25">
      <c r="A287" s="357"/>
      <c r="B287" s="197" t="s">
        <v>416</v>
      </c>
      <c r="C287" s="196" t="s">
        <v>415</v>
      </c>
      <c r="D287" s="196" t="s">
        <v>414</v>
      </c>
      <c r="E287" s="195" t="s">
        <v>8</v>
      </c>
      <c r="F287" s="298"/>
      <c r="G287" s="189"/>
      <c r="H287" s="189"/>
      <c r="I287" s="189"/>
      <c r="J287" s="189"/>
      <c r="K287" s="189"/>
      <c r="L287" s="189"/>
      <c r="M287" s="355"/>
      <c r="N287" s="187"/>
      <c r="O287" s="187"/>
    </row>
    <row r="288" spans="1:15" x14ac:dyDescent="0.25">
      <c r="A288" s="357"/>
      <c r="B288" s="205" t="s">
        <v>413</v>
      </c>
      <c r="C288" s="204"/>
      <c r="D288" s="204"/>
      <c r="E288" s="203" t="s">
        <v>1065</v>
      </c>
      <c r="F288" s="298"/>
      <c r="G288" s="189"/>
      <c r="H288" s="189"/>
      <c r="I288" s="189"/>
      <c r="J288" s="189"/>
      <c r="K288" s="189"/>
      <c r="L288" s="189"/>
      <c r="M288" s="355"/>
      <c r="N288" s="187"/>
      <c r="O288" s="187"/>
    </row>
    <row r="289" spans="1:15" x14ac:dyDescent="0.25">
      <c r="A289" s="357"/>
      <c r="B289" s="205" t="s">
        <v>412</v>
      </c>
      <c r="C289" s="204"/>
      <c r="D289" s="204"/>
      <c r="E289" s="203"/>
      <c r="F289" s="298"/>
      <c r="G289" s="189"/>
      <c r="H289" s="189"/>
      <c r="I289" s="189"/>
      <c r="J289" s="189"/>
      <c r="K289" s="189"/>
      <c r="L289" s="189"/>
      <c r="M289" s="355"/>
      <c r="N289" s="187"/>
      <c r="O289" s="187"/>
    </row>
    <row r="290" spans="1:15" x14ac:dyDescent="0.25">
      <c r="A290" s="357"/>
      <c r="B290" s="205" t="s">
        <v>411</v>
      </c>
      <c r="C290" s="204"/>
      <c r="D290" s="204"/>
      <c r="E290" s="203"/>
      <c r="F290" s="298"/>
      <c r="G290" s="189"/>
      <c r="H290" s="189"/>
      <c r="I290" s="189"/>
      <c r="J290" s="189"/>
      <c r="K290" s="189"/>
      <c r="L290" s="189"/>
      <c r="M290" s="355"/>
      <c r="N290" s="187"/>
      <c r="O290" s="187"/>
    </row>
    <row r="291" spans="1:15" x14ac:dyDescent="0.25">
      <c r="A291" s="357"/>
      <c r="B291" s="205" t="s">
        <v>410</v>
      </c>
      <c r="C291" s="204"/>
      <c r="D291" s="204"/>
      <c r="E291" s="203"/>
      <c r="F291" s="298"/>
      <c r="G291" s="189"/>
      <c r="H291" s="189"/>
      <c r="I291" s="189"/>
      <c r="J291" s="189"/>
      <c r="K291" s="189"/>
      <c r="L291" s="189"/>
      <c r="M291" s="355"/>
      <c r="N291" s="187"/>
      <c r="O291" s="187"/>
    </row>
    <row r="292" spans="1:15" x14ac:dyDescent="0.25">
      <c r="A292" s="357"/>
      <c r="B292" s="202" t="s">
        <v>409</v>
      </c>
      <c r="C292" s="201"/>
      <c r="D292" s="201"/>
      <c r="E292" s="200"/>
      <c r="F292" s="298"/>
      <c r="G292" s="189"/>
      <c r="H292" s="189"/>
      <c r="I292" s="189"/>
      <c r="J292" s="189"/>
      <c r="K292" s="189"/>
      <c r="L292" s="189"/>
      <c r="M292" s="355"/>
      <c r="N292" s="187"/>
      <c r="O292" s="187"/>
    </row>
    <row r="293" spans="1:15" x14ac:dyDescent="0.25">
      <c r="A293" s="357"/>
      <c r="B293" s="202" t="s">
        <v>408</v>
      </c>
      <c r="C293" s="201"/>
      <c r="D293" s="201"/>
      <c r="E293" s="200"/>
      <c r="F293" s="298"/>
      <c r="G293" s="189"/>
      <c r="H293" s="189"/>
      <c r="I293" s="189"/>
      <c r="J293" s="189"/>
      <c r="K293" s="189"/>
      <c r="L293" s="189"/>
      <c r="M293" s="355"/>
      <c r="N293" s="187"/>
      <c r="O293" s="187"/>
    </row>
    <row r="294" spans="1:15" ht="15.75" thickBot="1" x14ac:dyDescent="0.3">
      <c r="A294" s="357"/>
      <c r="B294" s="128" t="s">
        <v>407</v>
      </c>
      <c r="C294" s="199"/>
      <c r="D294" s="199">
        <f>(SUMIF(D288:D293,"Increase",C288:C293))-(SUMIF(D288:D293,"Decrease",C288:C293))</f>
        <v>0</v>
      </c>
      <c r="E294" s="198"/>
      <c r="F294" s="298"/>
      <c r="G294" s="189"/>
      <c r="H294" s="189"/>
      <c r="I294" s="189"/>
      <c r="J294" s="189"/>
      <c r="K294" s="189"/>
      <c r="L294" s="189"/>
      <c r="M294" s="355"/>
      <c r="N294" s="187"/>
      <c r="O294" s="187"/>
    </row>
    <row r="295" spans="1:15" x14ac:dyDescent="0.25">
      <c r="A295" s="357"/>
      <c r="B295" s="189"/>
      <c r="C295" s="189"/>
      <c r="D295" s="189"/>
      <c r="E295" s="189"/>
      <c r="F295" s="189"/>
      <c r="G295" s="189"/>
      <c r="H295" s="189"/>
      <c r="I295" s="189"/>
      <c r="J295" s="189"/>
      <c r="K295" s="189"/>
      <c r="L295" s="189"/>
      <c r="M295" s="355"/>
      <c r="N295" s="187"/>
      <c r="O295" s="187"/>
    </row>
    <row r="296" spans="1:15" x14ac:dyDescent="0.25">
      <c r="A296" s="354" t="s">
        <v>406</v>
      </c>
      <c r="B296" s="444" t="s">
        <v>405</v>
      </c>
      <c r="C296" s="445"/>
      <c r="D296" s="445"/>
      <c r="E296" s="445"/>
      <c r="F296" s="189"/>
      <c r="G296" s="189"/>
      <c r="H296" s="189"/>
      <c r="I296" s="189"/>
      <c r="J296" s="189"/>
      <c r="K296" s="189"/>
      <c r="L296" s="189"/>
      <c r="M296" s="355"/>
      <c r="N296" s="187"/>
    </row>
    <row r="297" spans="1:15" ht="32.25" customHeight="1" thickBot="1" x14ac:dyDescent="0.3">
      <c r="A297" s="357"/>
      <c r="B297" s="446" t="s">
        <v>404</v>
      </c>
      <c r="C297" s="446"/>
      <c r="D297" s="446"/>
      <c r="E297" s="446"/>
      <c r="F297" s="189"/>
      <c r="G297" s="189"/>
      <c r="H297" s="189"/>
      <c r="I297" s="189"/>
      <c r="J297" s="189"/>
      <c r="K297" s="189"/>
      <c r="L297" s="189"/>
      <c r="M297" s="355"/>
      <c r="N297" s="187"/>
    </row>
    <row r="298" spans="1:15" ht="18" x14ac:dyDescent="0.25">
      <c r="A298" s="357"/>
      <c r="B298" s="197" t="s">
        <v>403</v>
      </c>
      <c r="C298" s="196" t="s">
        <v>402</v>
      </c>
      <c r="D298" s="195" t="s">
        <v>8</v>
      </c>
      <c r="E298" s="298"/>
      <c r="F298" s="189"/>
      <c r="G298" s="189"/>
      <c r="H298" s="189"/>
      <c r="I298" s="189"/>
      <c r="J298" s="189"/>
      <c r="K298" s="189"/>
      <c r="L298" s="189"/>
      <c r="M298" s="355"/>
      <c r="N298" s="187"/>
    </row>
    <row r="299" spans="1:15" ht="30.75" thickBot="1" x14ac:dyDescent="0.3">
      <c r="A299" s="357"/>
      <c r="B299" s="194" t="s">
        <v>401</v>
      </c>
      <c r="C299" s="193"/>
      <c r="D299" s="253" t="s">
        <v>1091</v>
      </c>
      <c r="E299" s="298"/>
      <c r="F299" s="189"/>
      <c r="G299" s="189"/>
      <c r="H299" s="189"/>
      <c r="I299" s="189"/>
      <c r="J299" s="189"/>
      <c r="K299" s="189"/>
      <c r="L299" s="189"/>
      <c r="M299" s="355"/>
      <c r="N299" s="187"/>
    </row>
    <row r="300" spans="1:15" ht="17.25" customHeight="1" x14ac:dyDescent="0.25">
      <c r="A300" s="357"/>
      <c r="B300" s="298"/>
      <c r="C300" s="298"/>
      <c r="D300" s="298"/>
      <c r="E300" s="298"/>
      <c r="F300" s="189"/>
      <c r="G300" s="189"/>
      <c r="H300" s="189"/>
      <c r="I300" s="189"/>
      <c r="J300" s="189"/>
      <c r="K300" s="189"/>
      <c r="L300" s="189"/>
      <c r="M300" s="355"/>
      <c r="N300" s="187"/>
    </row>
    <row r="301" spans="1:15" ht="18.75" x14ac:dyDescent="0.25">
      <c r="A301" s="352"/>
      <c r="B301" s="191" t="s">
        <v>337</v>
      </c>
      <c r="C301" s="191"/>
      <c r="D301" s="191"/>
      <c r="E301" s="191"/>
      <c r="F301" s="191"/>
      <c r="G301" s="191"/>
      <c r="H301" s="191"/>
      <c r="I301" s="191"/>
      <c r="J301" s="191"/>
      <c r="K301" s="191"/>
      <c r="L301" s="191"/>
      <c r="M301" s="353"/>
      <c r="N301" s="187"/>
    </row>
    <row r="302" spans="1:15" x14ac:dyDescent="0.25">
      <c r="A302" s="354" t="s">
        <v>400</v>
      </c>
      <c r="B302" s="444" t="s">
        <v>335</v>
      </c>
      <c r="C302" s="445"/>
      <c r="D302" s="445"/>
      <c r="E302" s="445"/>
      <c r="F302" s="189"/>
      <c r="G302" s="189"/>
      <c r="H302" s="189"/>
      <c r="I302" s="189"/>
      <c r="J302" s="189"/>
      <c r="K302" s="189"/>
      <c r="L302" s="189"/>
      <c r="M302" s="355"/>
      <c r="N302" s="187"/>
    </row>
    <row r="303" spans="1:15" ht="30.75" customHeight="1" thickBot="1" x14ac:dyDescent="0.3">
      <c r="A303" s="357"/>
      <c r="B303" s="446" t="s">
        <v>399</v>
      </c>
      <c r="C303" s="446"/>
      <c r="D303" s="446"/>
      <c r="E303" s="446"/>
      <c r="F303" s="189"/>
      <c r="G303" s="189"/>
      <c r="H303" s="189"/>
      <c r="I303" s="189"/>
      <c r="J303" s="189"/>
      <c r="K303" s="189"/>
      <c r="L303" s="189"/>
      <c r="M303" s="355"/>
      <c r="N303" s="187"/>
    </row>
    <row r="304" spans="1:15" ht="126.75" customHeight="1" thickBot="1" x14ac:dyDescent="0.3">
      <c r="A304" s="357"/>
      <c r="B304" s="439" t="s">
        <v>1109</v>
      </c>
      <c r="C304" s="440"/>
      <c r="D304" s="440"/>
      <c r="E304" s="441"/>
      <c r="F304" s="189"/>
      <c r="G304" s="189"/>
      <c r="H304" s="189"/>
      <c r="I304" s="189"/>
      <c r="J304" s="189"/>
      <c r="K304" s="189"/>
      <c r="L304" s="189"/>
      <c r="M304" s="355"/>
      <c r="N304" s="187"/>
    </row>
    <row r="305" spans="1:14" ht="17.25" customHeight="1" x14ac:dyDescent="0.25">
      <c r="A305" s="357"/>
      <c r="B305" s="298"/>
      <c r="C305" s="298"/>
      <c r="D305" s="298"/>
      <c r="E305" s="298"/>
      <c r="F305" s="189"/>
      <c r="G305" s="189"/>
      <c r="H305" s="189"/>
      <c r="I305" s="189"/>
      <c r="J305" s="189"/>
      <c r="K305" s="189"/>
      <c r="L305" s="189"/>
      <c r="M305" s="355"/>
      <c r="N305" s="187"/>
    </row>
    <row r="306" spans="1:14" ht="18.75" x14ac:dyDescent="0.25">
      <c r="A306" s="361">
        <v>4</v>
      </c>
      <c r="B306" s="188" t="s">
        <v>398</v>
      </c>
      <c r="C306" s="188"/>
      <c r="D306" s="188"/>
      <c r="E306" s="188"/>
      <c r="F306" s="188"/>
      <c r="G306" s="188"/>
      <c r="H306" s="188"/>
      <c r="I306" s="188"/>
      <c r="J306" s="188"/>
      <c r="K306" s="188"/>
      <c r="L306" s="188"/>
      <c r="M306" s="362"/>
      <c r="N306" s="187"/>
    </row>
    <row r="307" spans="1:14" ht="18.75" x14ac:dyDescent="0.25">
      <c r="A307" s="363"/>
      <c r="B307" s="157" t="s">
        <v>397</v>
      </c>
      <c r="C307" s="157"/>
      <c r="D307" s="157"/>
      <c r="E307" s="157"/>
      <c r="F307" s="157"/>
      <c r="G307" s="157"/>
      <c r="H307" s="157"/>
      <c r="I307" s="157"/>
      <c r="J307" s="157"/>
      <c r="K307" s="157"/>
      <c r="L307" s="157"/>
      <c r="M307" s="364"/>
      <c r="N307" s="187"/>
    </row>
    <row r="308" spans="1:14" ht="21.75" customHeight="1" x14ac:dyDescent="0.25">
      <c r="A308" s="365" t="s">
        <v>396</v>
      </c>
      <c r="B308" s="186" t="s">
        <v>395</v>
      </c>
      <c r="C308" s="185"/>
      <c r="D308" s="185"/>
      <c r="E308" s="185"/>
      <c r="F308" s="155"/>
      <c r="G308" s="155"/>
      <c r="H308" s="155"/>
      <c r="I308" s="155"/>
      <c r="J308" s="155"/>
      <c r="K308" s="155"/>
      <c r="L308" s="155"/>
      <c r="M308" s="366"/>
      <c r="N308" s="187"/>
    </row>
    <row r="309" spans="1:14" ht="23.25" customHeight="1" thickBot="1" x14ac:dyDescent="0.3">
      <c r="A309" s="367"/>
      <c r="B309" s="459" t="s">
        <v>394</v>
      </c>
      <c r="C309" s="460"/>
      <c r="D309" s="460"/>
      <c r="E309" s="460"/>
      <c r="F309" s="155"/>
      <c r="G309" s="155"/>
      <c r="H309" s="155"/>
      <c r="I309" s="155"/>
      <c r="J309" s="155"/>
      <c r="K309" s="155"/>
      <c r="L309" s="155"/>
      <c r="M309" s="366"/>
      <c r="N309" s="187"/>
    </row>
    <row r="310" spans="1:14" ht="173.25" customHeight="1" thickBot="1" x14ac:dyDescent="0.3">
      <c r="A310" s="367"/>
      <c r="B310" s="439" t="s">
        <v>1018</v>
      </c>
      <c r="C310" s="454"/>
      <c r="D310" s="454"/>
      <c r="E310" s="455"/>
      <c r="F310" s="155"/>
      <c r="G310" s="155"/>
      <c r="H310" s="155"/>
      <c r="I310" s="155"/>
      <c r="J310" s="155"/>
      <c r="K310" s="155"/>
      <c r="L310" s="155"/>
      <c r="M310" s="366"/>
      <c r="N310" s="187"/>
    </row>
    <row r="311" spans="1:14" ht="22.5" customHeight="1" x14ac:dyDescent="0.25">
      <c r="A311" s="367" t="s">
        <v>393</v>
      </c>
      <c r="B311" s="435" t="s">
        <v>392</v>
      </c>
      <c r="C311" s="436"/>
      <c r="D311" s="436"/>
      <c r="E311" s="436"/>
      <c r="F311" s="155"/>
      <c r="G311" s="155"/>
      <c r="H311" s="155"/>
      <c r="I311" s="155"/>
      <c r="J311" s="155"/>
      <c r="K311" s="155"/>
      <c r="L311" s="155"/>
      <c r="M311" s="366"/>
      <c r="N311" s="187"/>
    </row>
    <row r="312" spans="1:14" ht="36.75" customHeight="1" thickBot="1" x14ac:dyDescent="0.3">
      <c r="A312" s="367"/>
      <c r="B312" s="437" t="s">
        <v>391</v>
      </c>
      <c r="C312" s="438"/>
      <c r="D312" s="438"/>
      <c r="E312" s="438"/>
      <c r="F312" s="155"/>
      <c r="G312" s="155"/>
      <c r="H312" s="155"/>
      <c r="I312" s="155"/>
      <c r="J312" s="155"/>
      <c r="K312" s="155"/>
      <c r="L312" s="155"/>
      <c r="M312" s="366"/>
      <c r="N312" s="187"/>
    </row>
    <row r="313" spans="1:14" ht="168.75" customHeight="1" thickBot="1" x14ac:dyDescent="0.3">
      <c r="A313" s="367"/>
      <c r="B313" s="439" t="s">
        <v>1030</v>
      </c>
      <c r="C313" s="454"/>
      <c r="D313" s="454"/>
      <c r="E313" s="455"/>
      <c r="F313" s="155"/>
      <c r="G313" s="155"/>
      <c r="H313" s="155"/>
      <c r="I313" s="155"/>
      <c r="J313" s="155"/>
      <c r="K313" s="155"/>
      <c r="L313" s="155"/>
      <c r="M313" s="366"/>
      <c r="N313" s="187"/>
    </row>
    <row r="314" spans="1:14" x14ac:dyDescent="0.25">
      <c r="A314" s="368"/>
      <c r="B314" s="184"/>
      <c r="C314" s="155"/>
      <c r="D314" s="155"/>
      <c r="E314" s="155"/>
      <c r="F314" s="155"/>
      <c r="G314" s="155"/>
      <c r="H314" s="155"/>
      <c r="I314" s="155"/>
      <c r="J314" s="155"/>
      <c r="K314" s="155"/>
      <c r="L314" s="155"/>
      <c r="M314" s="366"/>
      <c r="N314" s="187"/>
    </row>
    <row r="315" spans="1:14" ht="18.75" x14ac:dyDescent="0.25">
      <c r="A315" s="363"/>
      <c r="B315" s="157" t="s">
        <v>390</v>
      </c>
      <c r="C315" s="157"/>
      <c r="D315" s="157"/>
      <c r="E315" s="157"/>
      <c r="F315" s="157"/>
      <c r="G315" s="157"/>
      <c r="H315" s="157"/>
      <c r="I315" s="157"/>
      <c r="J315" s="157"/>
      <c r="K315" s="157"/>
      <c r="L315" s="157"/>
      <c r="M315" s="369"/>
      <c r="N315" s="187"/>
    </row>
    <row r="316" spans="1:14" ht="22.5" customHeight="1" x14ac:dyDescent="0.25">
      <c r="A316" s="367" t="s">
        <v>389</v>
      </c>
      <c r="B316" s="183" t="s">
        <v>388</v>
      </c>
      <c r="C316" s="155"/>
      <c r="D316" s="155"/>
      <c r="E316" s="155"/>
      <c r="F316" s="155"/>
      <c r="G316" s="155"/>
      <c r="H316" s="155"/>
      <c r="I316" s="155"/>
      <c r="J316" s="155"/>
      <c r="K316" s="155"/>
      <c r="L316" s="155"/>
      <c r="M316" s="366"/>
      <c r="N316" s="187"/>
    </row>
    <row r="317" spans="1:14" ht="33.75" customHeight="1" thickBot="1" x14ac:dyDescent="0.3">
      <c r="A317" s="370"/>
      <c r="B317" s="459" t="s">
        <v>387</v>
      </c>
      <c r="C317" s="460"/>
      <c r="D317" s="460"/>
      <c r="E317" s="460"/>
      <c r="F317" s="155"/>
      <c r="G317" s="155"/>
      <c r="H317" s="155"/>
      <c r="I317" s="155"/>
      <c r="J317" s="155"/>
      <c r="K317" s="155"/>
      <c r="L317" s="155"/>
      <c r="M317" s="366"/>
      <c r="N317" s="187"/>
    </row>
    <row r="318" spans="1:14" ht="150" customHeight="1" thickBot="1" x14ac:dyDescent="0.3">
      <c r="A318" s="370"/>
      <c r="B318" s="458" t="s">
        <v>1019</v>
      </c>
      <c r="C318" s="454"/>
      <c r="D318" s="454"/>
      <c r="E318" s="455"/>
      <c r="F318" s="155"/>
      <c r="G318" s="155"/>
      <c r="H318" s="155"/>
      <c r="I318" s="155"/>
      <c r="J318" s="155"/>
      <c r="K318" s="155"/>
      <c r="L318" s="155"/>
      <c r="M318" s="366"/>
      <c r="N318" s="187"/>
    </row>
    <row r="319" spans="1:14" ht="42.75" customHeight="1" x14ac:dyDescent="0.25">
      <c r="A319" s="371" t="s">
        <v>386</v>
      </c>
      <c r="B319" s="456" t="s">
        <v>385</v>
      </c>
      <c r="C319" s="457"/>
      <c r="D319" s="457"/>
      <c r="E319" s="457"/>
      <c r="F319" s="155"/>
      <c r="G319" s="155"/>
      <c r="H319" s="155"/>
      <c r="I319" s="155"/>
      <c r="J319" s="155"/>
      <c r="K319" s="155"/>
      <c r="L319" s="155"/>
      <c r="M319" s="366"/>
      <c r="N319" s="187"/>
    </row>
    <row r="320" spans="1:14" ht="73.5" customHeight="1" x14ac:dyDescent="0.25">
      <c r="A320" s="372"/>
      <c r="B320" s="438" t="s">
        <v>384</v>
      </c>
      <c r="C320" s="438"/>
      <c r="D320" s="438"/>
      <c r="E320" s="438"/>
      <c r="F320" s="155"/>
      <c r="G320" s="155"/>
      <c r="H320" s="155"/>
      <c r="I320" s="155"/>
      <c r="J320" s="155"/>
      <c r="K320" s="155"/>
      <c r="L320" s="155"/>
      <c r="M320" s="366"/>
      <c r="N320" s="187"/>
    </row>
    <row r="321" spans="1:14" ht="48.75" customHeight="1" thickBot="1" x14ac:dyDescent="0.3">
      <c r="A321" s="373"/>
      <c r="B321" s="460" t="s">
        <v>383</v>
      </c>
      <c r="C321" s="460"/>
      <c r="D321" s="460"/>
      <c r="E321" s="460"/>
      <c r="F321" s="155"/>
      <c r="G321" s="155"/>
      <c r="H321" s="155"/>
      <c r="I321" s="155"/>
      <c r="J321" s="155"/>
      <c r="K321" s="155"/>
      <c r="L321" s="155"/>
      <c r="M321" s="366"/>
      <c r="N321" s="187"/>
    </row>
    <row r="322" spans="1:14" ht="32.25" customHeight="1" x14ac:dyDescent="0.25">
      <c r="A322" s="373"/>
      <c r="B322" s="182" t="s">
        <v>382</v>
      </c>
      <c r="C322" s="180" t="s">
        <v>381</v>
      </c>
      <c r="D322" s="180" t="s">
        <v>380</v>
      </c>
      <c r="E322" s="181" t="s">
        <v>379</v>
      </c>
      <c r="F322" s="180" t="s">
        <v>378</v>
      </c>
      <c r="G322" s="179" t="s">
        <v>8</v>
      </c>
      <c r="H322" s="155"/>
      <c r="I322" s="155"/>
      <c r="J322" s="155"/>
      <c r="K322" s="155"/>
      <c r="L322" s="155"/>
      <c r="M322" s="366"/>
      <c r="N322" s="187"/>
    </row>
    <row r="323" spans="1:14" ht="51" customHeight="1" x14ac:dyDescent="0.25">
      <c r="A323" s="373"/>
      <c r="B323" s="394" t="s">
        <v>377</v>
      </c>
      <c r="C323" s="395" t="s">
        <v>376</v>
      </c>
      <c r="D323" s="396" t="s">
        <v>371</v>
      </c>
      <c r="E323" s="397"/>
      <c r="F323" s="398"/>
      <c r="G323" s="178"/>
      <c r="H323" s="155"/>
      <c r="I323" s="155"/>
      <c r="J323" s="155"/>
      <c r="K323" s="155"/>
      <c r="L323" s="155"/>
      <c r="M323" s="366"/>
      <c r="N323" s="187"/>
    </row>
    <row r="324" spans="1:14" ht="50.25" customHeight="1" x14ac:dyDescent="0.25">
      <c r="A324" s="373"/>
      <c r="B324" s="393" t="s">
        <v>981</v>
      </c>
      <c r="C324" s="176" t="s">
        <v>376</v>
      </c>
      <c r="D324" s="171" t="s">
        <v>371</v>
      </c>
      <c r="E324" s="176" t="s">
        <v>778</v>
      </c>
      <c r="F324" s="405" t="s">
        <v>983</v>
      </c>
      <c r="G324" s="178"/>
      <c r="H324" s="155"/>
      <c r="I324" s="155"/>
      <c r="J324" s="155"/>
      <c r="K324" s="155"/>
      <c r="L324" s="155"/>
      <c r="M324" s="366"/>
      <c r="N324" s="187"/>
    </row>
    <row r="325" spans="1:14" ht="50.25" customHeight="1" x14ac:dyDescent="0.25">
      <c r="A325" s="373"/>
      <c r="B325" s="393" t="s">
        <v>982</v>
      </c>
      <c r="C325" s="176" t="s">
        <v>376</v>
      </c>
      <c r="D325" s="171" t="s">
        <v>371</v>
      </c>
      <c r="E325" s="176" t="s">
        <v>744</v>
      </c>
      <c r="F325" s="405" t="s">
        <v>984</v>
      </c>
      <c r="G325" s="178"/>
      <c r="H325" s="155"/>
      <c r="I325" s="155"/>
      <c r="J325" s="155"/>
      <c r="K325" s="155"/>
      <c r="L325" s="155"/>
      <c r="M325" s="366"/>
      <c r="N325" s="187"/>
    </row>
    <row r="326" spans="1:14" ht="36" customHeight="1" x14ac:dyDescent="0.25">
      <c r="A326" s="373"/>
      <c r="B326" s="394" t="s">
        <v>976</v>
      </c>
      <c r="C326" s="395" t="s">
        <v>374</v>
      </c>
      <c r="D326" s="396" t="s">
        <v>371</v>
      </c>
      <c r="E326" s="397"/>
      <c r="F326" s="398"/>
      <c r="G326" s="178"/>
      <c r="H326" s="155"/>
      <c r="I326" s="155"/>
      <c r="J326" s="155"/>
      <c r="K326" s="155"/>
      <c r="L326" s="155"/>
      <c r="M326" s="366"/>
      <c r="N326" s="187"/>
    </row>
    <row r="327" spans="1:14" ht="36" hidden="1" customHeight="1" x14ac:dyDescent="0.25">
      <c r="A327" s="373"/>
      <c r="B327" s="177" t="s">
        <v>375</v>
      </c>
      <c r="C327" s="176" t="s">
        <v>374</v>
      </c>
      <c r="D327" s="171" t="s">
        <v>371</v>
      </c>
      <c r="E327" s="176"/>
      <c r="F327" s="176"/>
      <c r="G327" s="178"/>
      <c r="H327" s="155"/>
      <c r="I327" s="155"/>
      <c r="J327" s="155"/>
      <c r="K327" s="155"/>
      <c r="L327" s="155"/>
      <c r="M327" s="366"/>
      <c r="N327" s="187"/>
    </row>
    <row r="328" spans="1:14" ht="36" hidden="1" customHeight="1" x14ac:dyDescent="0.25">
      <c r="A328" s="373"/>
      <c r="B328" s="177" t="s">
        <v>375</v>
      </c>
      <c r="C328" s="176" t="s">
        <v>374</v>
      </c>
      <c r="D328" s="171" t="s">
        <v>371</v>
      </c>
      <c r="E328" s="176"/>
      <c r="F328" s="176"/>
      <c r="G328" s="178"/>
      <c r="H328" s="155"/>
      <c r="I328" s="155"/>
      <c r="J328" s="155"/>
      <c r="K328" s="155"/>
      <c r="L328" s="155"/>
      <c r="M328" s="366"/>
      <c r="N328" s="187"/>
    </row>
    <row r="329" spans="1:14" ht="36" hidden="1" customHeight="1" x14ac:dyDescent="0.25">
      <c r="A329" s="373"/>
      <c r="B329" s="177" t="s">
        <v>375</v>
      </c>
      <c r="C329" s="176" t="s">
        <v>374</v>
      </c>
      <c r="D329" s="171" t="s">
        <v>371</v>
      </c>
      <c r="E329" s="176"/>
      <c r="F329" s="176"/>
      <c r="G329" s="178"/>
      <c r="H329" s="155"/>
      <c r="I329" s="155"/>
      <c r="J329" s="155"/>
      <c r="K329" s="155"/>
      <c r="L329" s="155"/>
      <c r="M329" s="366"/>
      <c r="N329" s="187"/>
    </row>
    <row r="330" spans="1:14" ht="36" hidden="1" customHeight="1" x14ac:dyDescent="0.25">
      <c r="A330" s="373"/>
      <c r="B330" s="177" t="s">
        <v>375</v>
      </c>
      <c r="C330" s="176" t="s">
        <v>374</v>
      </c>
      <c r="D330" s="171" t="s">
        <v>371</v>
      </c>
      <c r="E330" s="176"/>
      <c r="F330" s="176"/>
      <c r="G330" s="178"/>
      <c r="H330" s="155"/>
      <c r="I330" s="155"/>
      <c r="J330" s="155"/>
      <c r="K330" s="155"/>
      <c r="L330" s="155"/>
      <c r="M330" s="366"/>
      <c r="N330" s="187"/>
    </row>
    <row r="331" spans="1:14" ht="36" hidden="1" customHeight="1" x14ac:dyDescent="0.25">
      <c r="A331" s="373"/>
      <c r="B331" s="177" t="s">
        <v>375</v>
      </c>
      <c r="C331" s="176" t="s">
        <v>374</v>
      </c>
      <c r="D331" s="171" t="s">
        <v>371</v>
      </c>
      <c r="E331" s="176"/>
      <c r="F331" s="176"/>
      <c r="G331" s="178"/>
      <c r="H331" s="155"/>
      <c r="I331" s="155"/>
      <c r="J331" s="155"/>
      <c r="K331" s="155"/>
      <c r="L331" s="155"/>
      <c r="M331" s="366"/>
      <c r="N331" s="187"/>
    </row>
    <row r="332" spans="1:14" ht="36" hidden="1" customHeight="1" x14ac:dyDescent="0.25">
      <c r="A332" s="373"/>
      <c r="B332" s="177" t="s">
        <v>375</v>
      </c>
      <c r="C332" s="176" t="s">
        <v>374</v>
      </c>
      <c r="D332" s="171" t="s">
        <v>371</v>
      </c>
      <c r="E332" s="176"/>
      <c r="F332" s="176"/>
      <c r="G332" s="178"/>
      <c r="H332" s="155"/>
      <c r="I332" s="155"/>
      <c r="J332" s="155"/>
      <c r="K332" s="155"/>
      <c r="L332" s="155"/>
      <c r="M332" s="366"/>
      <c r="N332" s="187"/>
    </row>
    <row r="333" spans="1:14" ht="36" hidden="1" customHeight="1" x14ac:dyDescent="0.25">
      <c r="A333" s="373"/>
      <c r="B333" s="177" t="s">
        <v>375</v>
      </c>
      <c r="C333" s="176" t="s">
        <v>374</v>
      </c>
      <c r="D333" s="171" t="s">
        <v>371</v>
      </c>
      <c r="E333" s="176"/>
      <c r="F333" s="176"/>
      <c r="G333" s="178"/>
      <c r="H333" s="155"/>
      <c r="I333" s="155"/>
      <c r="J333" s="155"/>
      <c r="K333" s="155"/>
      <c r="L333" s="155"/>
      <c r="M333" s="366"/>
      <c r="N333" s="187"/>
    </row>
    <row r="334" spans="1:14" ht="36" hidden="1" customHeight="1" x14ac:dyDescent="0.25">
      <c r="A334" s="373"/>
      <c r="B334" s="177" t="s">
        <v>375</v>
      </c>
      <c r="C334" s="176" t="s">
        <v>374</v>
      </c>
      <c r="D334" s="171" t="s">
        <v>371</v>
      </c>
      <c r="E334" s="176"/>
      <c r="F334" s="176"/>
      <c r="G334" s="178"/>
      <c r="H334" s="155"/>
      <c r="I334" s="155"/>
      <c r="J334" s="155"/>
      <c r="K334" s="155"/>
      <c r="L334" s="155"/>
      <c r="M334" s="366"/>
      <c r="N334" s="187"/>
    </row>
    <row r="335" spans="1:14" ht="36" hidden="1" customHeight="1" x14ac:dyDescent="0.25">
      <c r="A335" s="373"/>
      <c r="B335" s="177" t="s">
        <v>375</v>
      </c>
      <c r="C335" s="176" t="s">
        <v>374</v>
      </c>
      <c r="D335" s="171" t="s">
        <v>371</v>
      </c>
      <c r="E335" s="176"/>
      <c r="F335" s="176"/>
      <c r="G335" s="178"/>
      <c r="H335" s="155"/>
      <c r="I335" s="155"/>
      <c r="J335" s="155"/>
      <c r="K335" s="155"/>
      <c r="L335" s="155"/>
      <c r="M335" s="366"/>
      <c r="N335" s="187"/>
    </row>
    <row r="336" spans="1:14" ht="36" hidden="1" customHeight="1" x14ac:dyDescent="0.25">
      <c r="A336" s="373"/>
      <c r="B336" s="177" t="s">
        <v>375</v>
      </c>
      <c r="C336" s="176" t="s">
        <v>374</v>
      </c>
      <c r="D336" s="171" t="s">
        <v>371</v>
      </c>
      <c r="E336" s="176"/>
      <c r="F336" s="176"/>
      <c r="G336" s="178"/>
      <c r="H336" s="155"/>
      <c r="I336" s="155"/>
      <c r="J336" s="155"/>
      <c r="K336" s="155"/>
      <c r="L336" s="155"/>
      <c r="M336" s="366"/>
      <c r="N336" s="187"/>
    </row>
    <row r="337" spans="1:14" ht="36" hidden="1" customHeight="1" x14ac:dyDescent="0.25">
      <c r="A337" s="373"/>
      <c r="B337" s="177" t="s">
        <v>375</v>
      </c>
      <c r="C337" s="176" t="s">
        <v>374</v>
      </c>
      <c r="D337" s="171" t="s">
        <v>371</v>
      </c>
      <c r="E337" s="176"/>
      <c r="F337" s="176"/>
      <c r="G337" s="178"/>
      <c r="H337" s="155"/>
      <c r="I337" s="155"/>
      <c r="J337" s="155"/>
      <c r="K337" s="155"/>
      <c r="L337" s="155"/>
      <c r="M337" s="366"/>
      <c r="N337" s="187"/>
    </row>
    <row r="338" spans="1:14" ht="36" hidden="1" customHeight="1" x14ac:dyDescent="0.25">
      <c r="A338" s="373"/>
      <c r="B338" s="177" t="s">
        <v>375</v>
      </c>
      <c r="C338" s="176" t="s">
        <v>374</v>
      </c>
      <c r="D338" s="171" t="s">
        <v>371</v>
      </c>
      <c r="E338" s="176"/>
      <c r="F338" s="176"/>
      <c r="G338" s="178"/>
      <c r="H338" s="155"/>
      <c r="I338" s="155"/>
      <c r="J338" s="155"/>
      <c r="K338" s="155"/>
      <c r="L338" s="155"/>
      <c r="M338" s="366"/>
      <c r="N338" s="187"/>
    </row>
    <row r="339" spans="1:14" ht="36" hidden="1" customHeight="1" x14ac:dyDescent="0.25">
      <c r="A339" s="373"/>
      <c r="B339" s="177" t="s">
        <v>375</v>
      </c>
      <c r="C339" s="176" t="s">
        <v>374</v>
      </c>
      <c r="D339" s="171" t="s">
        <v>371</v>
      </c>
      <c r="E339" s="176"/>
      <c r="F339" s="176"/>
      <c r="G339" s="178"/>
      <c r="H339" s="155"/>
      <c r="I339" s="155"/>
      <c r="J339" s="155"/>
      <c r="K339" s="155"/>
      <c r="L339" s="155"/>
      <c r="M339" s="366"/>
      <c r="N339" s="187"/>
    </row>
    <row r="340" spans="1:14" ht="36" hidden="1" customHeight="1" x14ac:dyDescent="0.25">
      <c r="A340" s="373"/>
      <c r="B340" s="177" t="s">
        <v>375</v>
      </c>
      <c r="C340" s="176" t="s">
        <v>374</v>
      </c>
      <c r="D340" s="171" t="s">
        <v>371</v>
      </c>
      <c r="E340" s="176"/>
      <c r="F340" s="176"/>
      <c r="G340" s="178"/>
      <c r="H340" s="155"/>
      <c r="I340" s="155"/>
      <c r="J340" s="155"/>
      <c r="K340" s="155"/>
      <c r="L340" s="155"/>
      <c r="M340" s="366"/>
      <c r="N340" s="187"/>
    </row>
    <row r="341" spans="1:14" ht="65.25" customHeight="1" x14ac:dyDescent="0.25">
      <c r="A341" s="373"/>
      <c r="B341" s="393" t="s">
        <v>967</v>
      </c>
      <c r="C341" s="404" t="s">
        <v>374</v>
      </c>
      <c r="D341" s="171" t="s">
        <v>371</v>
      </c>
      <c r="E341" s="176" t="s">
        <v>886</v>
      </c>
      <c r="F341" s="176" t="s">
        <v>1009</v>
      </c>
      <c r="G341" s="178"/>
      <c r="H341" s="155"/>
      <c r="I341" s="155"/>
      <c r="J341" s="155"/>
      <c r="K341" s="155"/>
      <c r="L341" s="155"/>
      <c r="M341" s="366"/>
      <c r="N341" s="187"/>
    </row>
    <row r="342" spans="1:14" ht="99" customHeight="1" x14ac:dyDescent="0.25">
      <c r="A342" s="373"/>
      <c r="B342" s="393" t="s">
        <v>968</v>
      </c>
      <c r="C342" s="404" t="s">
        <v>374</v>
      </c>
      <c r="D342" s="171" t="s">
        <v>371</v>
      </c>
      <c r="E342" s="176" t="s">
        <v>727</v>
      </c>
      <c r="F342" s="176" t="s">
        <v>1008</v>
      </c>
      <c r="G342" s="178"/>
      <c r="H342" s="155"/>
      <c r="I342" s="155"/>
      <c r="J342" s="155"/>
      <c r="K342" s="155"/>
      <c r="L342" s="155"/>
      <c r="M342" s="366"/>
      <c r="N342" s="187"/>
    </row>
    <row r="343" spans="1:14" ht="80.25" customHeight="1" x14ac:dyDescent="0.25">
      <c r="A343" s="373"/>
      <c r="B343" s="393" t="s">
        <v>969</v>
      </c>
      <c r="C343" s="404" t="s">
        <v>374</v>
      </c>
      <c r="D343" s="171" t="s">
        <v>371</v>
      </c>
      <c r="E343" s="176" t="s">
        <v>662</v>
      </c>
      <c r="F343" s="176" t="s">
        <v>1046</v>
      </c>
      <c r="G343" s="178"/>
      <c r="H343" s="155"/>
      <c r="I343" s="155"/>
      <c r="J343" s="155"/>
      <c r="K343" s="155"/>
      <c r="L343" s="155"/>
      <c r="M343" s="366"/>
      <c r="N343" s="187"/>
    </row>
    <row r="344" spans="1:14" ht="36" customHeight="1" x14ac:dyDescent="0.25">
      <c r="A344" s="373"/>
      <c r="B344" s="393" t="s">
        <v>970</v>
      </c>
      <c r="C344" s="404" t="s">
        <v>374</v>
      </c>
      <c r="D344" s="171" t="s">
        <v>371</v>
      </c>
      <c r="E344" s="176" t="s">
        <v>654</v>
      </c>
      <c r="F344" s="405" t="s">
        <v>980</v>
      </c>
      <c r="G344" s="178"/>
      <c r="H344" s="155"/>
      <c r="I344" s="155"/>
      <c r="J344" s="155"/>
      <c r="K344" s="155"/>
      <c r="L344" s="155"/>
      <c r="M344" s="366"/>
      <c r="N344" s="187"/>
    </row>
    <row r="345" spans="1:14" ht="36" customHeight="1" x14ac:dyDescent="0.25">
      <c r="A345" s="373"/>
      <c r="B345" s="393" t="s">
        <v>971</v>
      </c>
      <c r="C345" s="404" t="s">
        <v>374</v>
      </c>
      <c r="D345" s="171" t="s">
        <v>371</v>
      </c>
      <c r="E345" s="176" t="s">
        <v>641</v>
      </c>
      <c r="F345" s="405" t="s">
        <v>1007</v>
      </c>
      <c r="G345" s="178"/>
      <c r="H345" s="155"/>
      <c r="I345" s="155"/>
      <c r="J345" s="155"/>
      <c r="K345" s="155"/>
      <c r="L345" s="155"/>
      <c r="M345" s="366"/>
      <c r="N345" s="187"/>
    </row>
    <row r="346" spans="1:14" ht="30" x14ac:dyDescent="0.25">
      <c r="A346" s="373"/>
      <c r="B346" s="394" t="s">
        <v>373</v>
      </c>
      <c r="C346" s="395" t="s">
        <v>372</v>
      </c>
      <c r="D346" s="396" t="s">
        <v>371</v>
      </c>
      <c r="E346" s="398"/>
      <c r="F346" s="398" t="s">
        <v>154</v>
      </c>
      <c r="G346" s="178"/>
      <c r="H346" s="155"/>
      <c r="I346" s="155"/>
      <c r="J346" s="155"/>
      <c r="K346" s="155"/>
      <c r="L346" s="155"/>
      <c r="M346" s="366"/>
      <c r="N346" s="187"/>
    </row>
    <row r="347" spans="1:14" ht="30" hidden="1" x14ac:dyDescent="0.25">
      <c r="A347" s="373"/>
      <c r="B347" s="399" t="s">
        <v>373</v>
      </c>
      <c r="C347" s="395" t="s">
        <v>372</v>
      </c>
      <c r="D347" s="396" t="s">
        <v>371</v>
      </c>
      <c r="E347" s="398"/>
      <c r="F347" s="398"/>
      <c r="G347" s="178"/>
      <c r="H347" s="155"/>
      <c r="I347" s="155"/>
      <c r="J347" s="155"/>
      <c r="K347" s="155"/>
      <c r="L347" s="155"/>
      <c r="M347" s="366"/>
      <c r="N347" s="187"/>
    </row>
    <row r="348" spans="1:14" ht="30" hidden="1" x14ac:dyDescent="0.25">
      <c r="A348" s="373"/>
      <c r="B348" s="399" t="s">
        <v>373</v>
      </c>
      <c r="C348" s="395" t="s">
        <v>372</v>
      </c>
      <c r="D348" s="396" t="s">
        <v>371</v>
      </c>
      <c r="E348" s="398"/>
      <c r="F348" s="398"/>
      <c r="G348" s="178"/>
      <c r="H348" s="155"/>
      <c r="I348" s="155"/>
      <c r="J348" s="155"/>
      <c r="K348" s="155"/>
      <c r="L348" s="155"/>
      <c r="M348" s="366"/>
      <c r="N348" s="187"/>
    </row>
    <row r="349" spans="1:14" ht="30" hidden="1" x14ac:dyDescent="0.25">
      <c r="A349" s="373"/>
      <c r="B349" s="399" t="s">
        <v>373</v>
      </c>
      <c r="C349" s="395" t="s">
        <v>372</v>
      </c>
      <c r="D349" s="396" t="s">
        <v>371</v>
      </c>
      <c r="E349" s="398"/>
      <c r="F349" s="398"/>
      <c r="G349" s="178"/>
      <c r="H349" s="155"/>
      <c r="I349" s="155"/>
      <c r="J349" s="155"/>
      <c r="K349" s="155"/>
      <c r="L349" s="155"/>
      <c r="M349" s="366"/>
      <c r="N349" s="187"/>
    </row>
    <row r="350" spans="1:14" ht="30" hidden="1" x14ac:dyDescent="0.25">
      <c r="A350" s="373"/>
      <c r="B350" s="399" t="s">
        <v>373</v>
      </c>
      <c r="C350" s="395" t="s">
        <v>372</v>
      </c>
      <c r="D350" s="396" t="s">
        <v>371</v>
      </c>
      <c r="E350" s="398"/>
      <c r="F350" s="398"/>
      <c r="G350" s="178"/>
      <c r="H350" s="155"/>
      <c r="I350" s="155"/>
      <c r="J350" s="155"/>
      <c r="K350" s="155"/>
      <c r="L350" s="155"/>
      <c r="M350" s="366"/>
      <c r="N350" s="187"/>
    </row>
    <row r="351" spans="1:14" ht="30" x14ac:dyDescent="0.25">
      <c r="A351" s="373"/>
      <c r="B351" s="394" t="s">
        <v>370</v>
      </c>
      <c r="C351" s="395" t="s">
        <v>369</v>
      </c>
      <c r="D351" s="396" t="s">
        <v>364</v>
      </c>
      <c r="E351" s="397"/>
      <c r="F351" s="398"/>
      <c r="G351" s="178"/>
      <c r="H351" s="155"/>
      <c r="I351" s="155"/>
      <c r="J351" s="155"/>
      <c r="K351" s="155"/>
      <c r="L351" s="155"/>
      <c r="M351" s="366"/>
      <c r="N351" s="187"/>
    </row>
    <row r="352" spans="1:14" ht="30" x14ac:dyDescent="0.25">
      <c r="A352" s="373"/>
      <c r="B352" s="393" t="s">
        <v>972</v>
      </c>
      <c r="C352" s="176" t="s">
        <v>369</v>
      </c>
      <c r="D352" s="171" t="s">
        <v>364</v>
      </c>
      <c r="E352" s="176" t="s">
        <v>701</v>
      </c>
      <c r="F352" s="405" t="s">
        <v>983</v>
      </c>
      <c r="G352" s="178"/>
      <c r="H352" s="155"/>
      <c r="I352" s="155"/>
      <c r="J352" s="155"/>
      <c r="K352" s="155"/>
      <c r="L352" s="155"/>
      <c r="M352" s="366"/>
      <c r="N352" s="187"/>
    </row>
    <row r="353" spans="1:17" ht="30" x14ac:dyDescent="0.25">
      <c r="A353" s="373"/>
      <c r="B353" s="393" t="s">
        <v>973</v>
      </c>
      <c r="C353" s="176" t="s">
        <v>369</v>
      </c>
      <c r="D353" s="171" t="s">
        <v>364</v>
      </c>
      <c r="E353" s="176" t="s">
        <v>689</v>
      </c>
      <c r="F353" s="126" t="s">
        <v>1045</v>
      </c>
      <c r="G353" s="178"/>
      <c r="H353" s="155"/>
      <c r="I353" s="155"/>
      <c r="J353" s="155"/>
      <c r="K353" s="155"/>
      <c r="L353" s="155"/>
      <c r="M353" s="366"/>
      <c r="N353" s="187"/>
    </row>
    <row r="354" spans="1:17" ht="45" x14ac:dyDescent="0.25">
      <c r="A354" s="373"/>
      <c r="B354" s="393" t="s">
        <v>975</v>
      </c>
      <c r="C354" s="176" t="s">
        <v>369</v>
      </c>
      <c r="D354" s="171" t="s">
        <v>364</v>
      </c>
      <c r="E354" s="176" t="s">
        <v>647</v>
      </c>
      <c r="F354" s="405" t="s">
        <v>1016</v>
      </c>
      <c r="G354" s="178"/>
      <c r="H354" s="155"/>
      <c r="I354" s="155"/>
      <c r="J354" s="155"/>
      <c r="K354" s="155"/>
      <c r="L354" s="155"/>
      <c r="M354" s="366"/>
      <c r="N354" s="187"/>
    </row>
    <row r="355" spans="1:17" ht="30" x14ac:dyDescent="0.25">
      <c r="A355" s="373"/>
      <c r="B355" s="394" t="s">
        <v>368</v>
      </c>
      <c r="C355" s="395" t="s">
        <v>367</v>
      </c>
      <c r="D355" s="396" t="s">
        <v>364</v>
      </c>
      <c r="E355" s="398"/>
      <c r="F355" s="398" t="s">
        <v>154</v>
      </c>
      <c r="G355" s="178"/>
      <c r="H355" s="155"/>
      <c r="I355" s="155"/>
      <c r="J355" s="155"/>
      <c r="K355" s="155"/>
      <c r="L355" s="155"/>
      <c r="M355" s="366"/>
      <c r="N355" s="187"/>
    </row>
    <row r="356" spans="1:17" ht="30" hidden="1" x14ac:dyDescent="0.25">
      <c r="A356" s="373"/>
      <c r="B356" s="394" t="s">
        <v>368</v>
      </c>
      <c r="C356" s="395" t="s">
        <v>367</v>
      </c>
      <c r="D356" s="396" t="s">
        <v>364</v>
      </c>
      <c r="E356" s="398"/>
      <c r="F356" s="398"/>
      <c r="G356" s="178"/>
      <c r="H356" s="155"/>
      <c r="I356" s="155"/>
      <c r="J356" s="155"/>
      <c r="K356" s="155"/>
      <c r="L356" s="155"/>
      <c r="M356" s="366"/>
      <c r="N356" s="187"/>
    </row>
    <row r="357" spans="1:17" ht="30" hidden="1" x14ac:dyDescent="0.25">
      <c r="A357" s="373"/>
      <c r="B357" s="394" t="s">
        <v>368</v>
      </c>
      <c r="C357" s="395" t="s">
        <v>367</v>
      </c>
      <c r="D357" s="396" t="s">
        <v>364</v>
      </c>
      <c r="E357" s="398"/>
      <c r="F357" s="398"/>
      <c r="G357" s="178"/>
      <c r="H357" s="155"/>
      <c r="I357" s="155"/>
      <c r="J357" s="155"/>
      <c r="K357" s="155"/>
      <c r="L357" s="155"/>
      <c r="M357" s="366"/>
      <c r="N357" s="187"/>
    </row>
    <row r="358" spans="1:17" ht="30" hidden="1" x14ac:dyDescent="0.25">
      <c r="A358" s="373"/>
      <c r="B358" s="394" t="s">
        <v>368</v>
      </c>
      <c r="C358" s="395" t="s">
        <v>367</v>
      </c>
      <c r="D358" s="396" t="s">
        <v>364</v>
      </c>
      <c r="E358" s="398"/>
      <c r="F358" s="398"/>
      <c r="G358" s="178"/>
      <c r="H358" s="155"/>
      <c r="I358" s="155"/>
      <c r="J358" s="155"/>
      <c r="K358" s="155"/>
      <c r="L358" s="155"/>
      <c r="M358" s="366"/>
      <c r="N358" s="187"/>
    </row>
    <row r="359" spans="1:17" ht="30" hidden="1" x14ac:dyDescent="0.25">
      <c r="A359" s="373"/>
      <c r="B359" s="394" t="s">
        <v>368</v>
      </c>
      <c r="C359" s="395" t="s">
        <v>367</v>
      </c>
      <c r="D359" s="396" t="s">
        <v>364</v>
      </c>
      <c r="E359" s="398"/>
      <c r="F359" s="398"/>
      <c r="G359" s="178"/>
      <c r="H359" s="155"/>
      <c r="I359" s="155"/>
      <c r="J359" s="155"/>
      <c r="K359" s="155"/>
      <c r="L359" s="155"/>
      <c r="M359" s="366"/>
      <c r="N359" s="187"/>
    </row>
    <row r="360" spans="1:17" ht="30" hidden="1" x14ac:dyDescent="0.25">
      <c r="A360" s="373"/>
      <c r="B360" s="394" t="s">
        <v>368</v>
      </c>
      <c r="C360" s="395" t="s">
        <v>367</v>
      </c>
      <c r="D360" s="396" t="s">
        <v>364</v>
      </c>
      <c r="E360" s="398"/>
      <c r="F360" s="398"/>
      <c r="G360" s="178"/>
      <c r="H360" s="155"/>
      <c r="I360" s="155"/>
      <c r="J360" s="155"/>
      <c r="K360" s="155"/>
      <c r="L360" s="155"/>
      <c r="M360" s="366"/>
      <c r="N360" s="187"/>
    </row>
    <row r="361" spans="1:17" ht="30" hidden="1" x14ac:dyDescent="0.25">
      <c r="A361" s="373"/>
      <c r="B361" s="394" t="s">
        <v>368</v>
      </c>
      <c r="C361" s="395" t="s">
        <v>367</v>
      </c>
      <c r="D361" s="396" t="s">
        <v>364</v>
      </c>
      <c r="E361" s="398"/>
      <c r="F361" s="398"/>
      <c r="G361" s="178"/>
      <c r="H361" s="155"/>
      <c r="I361" s="155"/>
      <c r="J361" s="155"/>
      <c r="K361" s="155"/>
      <c r="L361" s="155"/>
      <c r="M361" s="366"/>
      <c r="N361" s="187"/>
    </row>
    <row r="362" spans="1:17" ht="30" hidden="1" x14ac:dyDescent="0.25">
      <c r="A362" s="373"/>
      <c r="B362" s="394" t="s">
        <v>368</v>
      </c>
      <c r="C362" s="395" t="s">
        <v>367</v>
      </c>
      <c r="D362" s="396" t="s">
        <v>364</v>
      </c>
      <c r="E362" s="398"/>
      <c r="F362" s="398"/>
      <c r="G362" s="178"/>
      <c r="H362" s="155"/>
      <c r="I362" s="155"/>
      <c r="J362" s="155"/>
      <c r="K362" s="155"/>
      <c r="L362" s="155"/>
      <c r="M362" s="366"/>
      <c r="N362" s="187"/>
    </row>
    <row r="363" spans="1:17" ht="30" hidden="1" x14ac:dyDescent="0.25">
      <c r="A363" s="373"/>
      <c r="B363" s="394" t="s">
        <v>368</v>
      </c>
      <c r="C363" s="395" t="s">
        <v>367</v>
      </c>
      <c r="D363" s="396" t="s">
        <v>364</v>
      </c>
      <c r="E363" s="398"/>
      <c r="F363" s="398"/>
      <c r="G363" s="178"/>
      <c r="H363" s="155"/>
      <c r="I363" s="155"/>
      <c r="J363" s="155"/>
      <c r="K363" s="155"/>
      <c r="L363" s="155"/>
      <c r="M363" s="366"/>
      <c r="N363" s="187"/>
    </row>
    <row r="364" spans="1:17" ht="30" x14ac:dyDescent="0.25">
      <c r="A364" s="373"/>
      <c r="B364" s="394" t="s">
        <v>366</v>
      </c>
      <c r="C364" s="395" t="s">
        <v>365</v>
      </c>
      <c r="D364" s="396" t="s">
        <v>364</v>
      </c>
      <c r="E364" s="397"/>
      <c r="F364" s="398"/>
      <c r="G364" s="178"/>
      <c r="H364" s="155"/>
      <c r="I364" s="155"/>
      <c r="J364" s="155"/>
      <c r="K364" s="155"/>
      <c r="L364" s="155"/>
      <c r="M364" s="366"/>
      <c r="N364" s="187"/>
    </row>
    <row r="365" spans="1:17" ht="60" x14ac:dyDescent="0.25">
      <c r="A365" s="373"/>
      <c r="B365" s="393" t="s">
        <v>985</v>
      </c>
      <c r="C365" s="176" t="s">
        <v>365</v>
      </c>
      <c r="D365" s="171" t="s">
        <v>364</v>
      </c>
      <c r="E365" s="176" t="s">
        <v>882</v>
      </c>
      <c r="F365" s="176" t="s">
        <v>1010</v>
      </c>
      <c r="G365" s="178"/>
      <c r="H365" s="155"/>
      <c r="I365" s="155"/>
      <c r="J365" s="155"/>
      <c r="K365" s="155"/>
      <c r="L365" s="155"/>
      <c r="M365" s="366"/>
      <c r="N365" s="187"/>
    </row>
    <row r="366" spans="1:17" ht="45" x14ac:dyDescent="0.25">
      <c r="A366" s="373"/>
      <c r="B366" s="393" t="s">
        <v>986</v>
      </c>
      <c r="C366" s="176" t="s">
        <v>365</v>
      </c>
      <c r="D366" s="171" t="s">
        <v>364</v>
      </c>
      <c r="E366" s="176" t="s">
        <v>857</v>
      </c>
      <c r="F366" s="176" t="s">
        <v>1044</v>
      </c>
      <c r="G366" s="178"/>
      <c r="H366" s="155"/>
      <c r="I366" s="155"/>
      <c r="J366" s="155"/>
      <c r="K366" s="155"/>
      <c r="L366" s="155"/>
      <c r="M366" s="366"/>
      <c r="N366" s="187"/>
    </row>
    <row r="367" spans="1:17" ht="60" x14ac:dyDescent="0.25">
      <c r="A367" s="373"/>
      <c r="B367" s="393" t="s">
        <v>974</v>
      </c>
      <c r="C367" s="176" t="s">
        <v>365</v>
      </c>
      <c r="D367" s="171" t="s">
        <v>364</v>
      </c>
      <c r="E367" s="176" t="s">
        <v>806</v>
      </c>
      <c r="F367" s="405" t="s">
        <v>1001</v>
      </c>
      <c r="G367" s="178" t="s">
        <v>1002</v>
      </c>
      <c r="H367" s="155"/>
      <c r="I367" s="155"/>
      <c r="J367" s="155"/>
      <c r="K367" s="155"/>
      <c r="L367" s="155"/>
      <c r="M367" s="366"/>
      <c r="N367" s="163"/>
      <c r="O367" s="162"/>
      <c r="P367" s="162"/>
      <c r="Q367" s="162"/>
    </row>
    <row r="368" spans="1:17" ht="45" x14ac:dyDescent="0.25">
      <c r="A368" s="373"/>
      <c r="B368" s="393" t="s">
        <v>987</v>
      </c>
      <c r="C368" s="176" t="s">
        <v>365</v>
      </c>
      <c r="D368" s="171" t="s">
        <v>364</v>
      </c>
      <c r="E368" s="176" t="s">
        <v>789</v>
      </c>
      <c r="F368" s="405" t="s">
        <v>1006</v>
      </c>
      <c r="G368" s="178"/>
      <c r="H368" s="155"/>
      <c r="I368" s="155"/>
      <c r="J368" s="155"/>
      <c r="K368" s="155"/>
      <c r="L368" s="155"/>
      <c r="M368" s="366"/>
      <c r="N368" s="323"/>
      <c r="O368" s="162"/>
      <c r="P368" s="162"/>
      <c r="Q368" s="162"/>
    </row>
    <row r="369" spans="1:17" ht="45" x14ac:dyDescent="0.25">
      <c r="A369" s="373"/>
      <c r="B369" s="393" t="s">
        <v>988</v>
      </c>
      <c r="C369" s="176" t="s">
        <v>365</v>
      </c>
      <c r="D369" s="171" t="s">
        <v>364</v>
      </c>
      <c r="E369" s="176" t="s">
        <v>773</v>
      </c>
      <c r="F369" s="405" t="s">
        <v>1003</v>
      </c>
      <c r="G369" s="178" t="s">
        <v>1004</v>
      </c>
      <c r="H369" s="155"/>
      <c r="I369" s="155"/>
      <c r="J369" s="155"/>
      <c r="K369" s="155"/>
      <c r="L369" s="155"/>
      <c r="M369" s="366"/>
      <c r="N369" s="323"/>
      <c r="O369" s="162"/>
      <c r="P369" s="162"/>
      <c r="Q369" s="162"/>
    </row>
    <row r="370" spans="1:17" ht="30" x14ac:dyDescent="0.25">
      <c r="A370" s="373"/>
      <c r="B370" s="126" t="s">
        <v>989</v>
      </c>
      <c r="C370" s="176" t="s">
        <v>365</v>
      </c>
      <c r="D370" s="171" t="s">
        <v>364</v>
      </c>
      <c r="E370" s="176" t="s">
        <v>699</v>
      </c>
      <c r="F370" s="126" t="s">
        <v>990</v>
      </c>
      <c r="G370" s="178"/>
      <c r="H370" s="155"/>
      <c r="I370" s="155"/>
      <c r="J370" s="155"/>
      <c r="K370" s="155"/>
      <c r="L370" s="155"/>
      <c r="M370" s="366"/>
      <c r="N370" s="323"/>
      <c r="O370" s="162"/>
      <c r="P370" s="162"/>
      <c r="Q370" s="162"/>
    </row>
    <row r="371" spans="1:17" ht="30" x14ac:dyDescent="0.25">
      <c r="A371" s="373"/>
      <c r="B371" s="394" t="s">
        <v>363</v>
      </c>
      <c r="C371" s="395" t="s">
        <v>362</v>
      </c>
      <c r="D371" s="396" t="s">
        <v>357</v>
      </c>
      <c r="E371" s="398"/>
      <c r="F371" s="398" t="s">
        <v>154</v>
      </c>
      <c r="G371" s="178"/>
      <c r="H371" s="155"/>
      <c r="I371" s="155"/>
      <c r="J371" s="155"/>
      <c r="K371" s="155"/>
      <c r="L371" s="155"/>
      <c r="M371" s="366"/>
      <c r="N371" s="323"/>
      <c r="O371" s="162"/>
      <c r="P371" s="162"/>
      <c r="Q371" s="162"/>
    </row>
    <row r="372" spans="1:17" ht="30" x14ac:dyDescent="0.25">
      <c r="A372" s="373"/>
      <c r="B372" s="394" t="s">
        <v>361</v>
      </c>
      <c r="C372" s="395" t="s">
        <v>360</v>
      </c>
      <c r="D372" s="396" t="s">
        <v>357</v>
      </c>
      <c r="E372" s="397"/>
      <c r="F372" s="398"/>
      <c r="G372" s="178"/>
      <c r="H372" s="155"/>
      <c r="I372" s="155"/>
      <c r="J372" s="155"/>
      <c r="K372" s="155"/>
      <c r="L372" s="155"/>
      <c r="M372" s="366"/>
      <c r="N372" s="21"/>
      <c r="O372" s="163"/>
      <c r="P372" s="162"/>
      <c r="Q372" s="162"/>
    </row>
    <row r="373" spans="1:17" ht="30" x14ac:dyDescent="0.25">
      <c r="A373" s="373"/>
      <c r="B373" s="393" t="s">
        <v>361</v>
      </c>
      <c r="C373" s="176" t="s">
        <v>360</v>
      </c>
      <c r="D373" s="171" t="s">
        <v>357</v>
      </c>
      <c r="E373" s="176" t="s">
        <v>819</v>
      </c>
      <c r="F373" s="407" t="s">
        <v>1032</v>
      </c>
      <c r="G373" s="169"/>
      <c r="H373" s="155"/>
      <c r="I373" s="155"/>
      <c r="J373" s="155"/>
      <c r="K373" s="155"/>
      <c r="L373" s="155"/>
      <c r="M373" s="366"/>
      <c r="N373" s="21"/>
      <c r="O373" s="163"/>
      <c r="P373" s="162"/>
      <c r="Q373" s="162"/>
    </row>
    <row r="374" spans="1:17" ht="83.25" customHeight="1" thickBot="1" x14ac:dyDescent="0.3">
      <c r="A374" s="373"/>
      <c r="B374" s="400" t="s">
        <v>359</v>
      </c>
      <c r="C374" s="401" t="s">
        <v>358</v>
      </c>
      <c r="D374" s="402" t="s">
        <v>357</v>
      </c>
      <c r="E374" s="403"/>
      <c r="F374" s="403" t="s">
        <v>154</v>
      </c>
      <c r="G374" s="165"/>
      <c r="H374" s="155"/>
      <c r="I374" s="155"/>
      <c r="J374" s="155"/>
      <c r="K374" s="155"/>
      <c r="L374" s="155"/>
      <c r="M374" s="366"/>
      <c r="N374" s="21"/>
      <c r="O374" s="163"/>
      <c r="P374" s="162"/>
      <c r="Q374" s="162"/>
    </row>
    <row r="375" spans="1:17" ht="75.75" hidden="1" customHeight="1" thickBot="1" x14ac:dyDescent="0.3">
      <c r="A375" s="373"/>
      <c r="B375" s="175" t="s">
        <v>359</v>
      </c>
      <c r="C375" s="173" t="s">
        <v>358</v>
      </c>
      <c r="D375" s="174" t="s">
        <v>357</v>
      </c>
      <c r="E375" s="173"/>
      <c r="F375" s="173"/>
      <c r="G375" s="172"/>
      <c r="H375" s="155"/>
      <c r="I375" s="155"/>
      <c r="J375" s="155"/>
      <c r="K375" s="155"/>
      <c r="L375" s="155"/>
      <c r="M375" s="366"/>
      <c r="N375" s="21"/>
      <c r="O375" s="163"/>
      <c r="P375" s="162"/>
      <c r="Q375" s="162"/>
    </row>
    <row r="376" spans="1:17" ht="82.5" hidden="1" customHeight="1" thickBot="1" x14ac:dyDescent="0.3">
      <c r="A376" s="373"/>
      <c r="B376" s="168" t="s">
        <v>359</v>
      </c>
      <c r="C376" s="170" t="s">
        <v>358</v>
      </c>
      <c r="D376" s="171" t="s">
        <v>357</v>
      </c>
      <c r="E376" s="170"/>
      <c r="F376" s="170"/>
      <c r="G376" s="169"/>
      <c r="H376" s="155"/>
      <c r="I376" s="155"/>
      <c r="J376" s="155"/>
      <c r="K376" s="155"/>
      <c r="L376" s="155"/>
      <c r="M376" s="366"/>
      <c r="N376" s="21"/>
      <c r="O376" s="163"/>
      <c r="P376" s="162"/>
      <c r="Q376" s="162"/>
    </row>
    <row r="377" spans="1:17" ht="85.5" hidden="1" customHeight="1" thickBot="1" x14ac:dyDescent="0.3">
      <c r="A377" s="373"/>
      <c r="B377" s="168" t="s">
        <v>359</v>
      </c>
      <c r="C377" s="166" t="s">
        <v>358</v>
      </c>
      <c r="D377" s="167" t="s">
        <v>357</v>
      </c>
      <c r="E377" s="166"/>
      <c r="F377" s="166"/>
      <c r="G377" s="165"/>
      <c r="H377" s="155"/>
      <c r="I377" s="155"/>
      <c r="J377" s="155"/>
      <c r="K377" s="155"/>
      <c r="L377" s="155"/>
      <c r="M377" s="366"/>
      <c r="N377" s="164"/>
      <c r="O377" s="163"/>
      <c r="P377" s="162"/>
      <c r="Q377" s="162"/>
    </row>
    <row r="378" spans="1:17" x14ac:dyDescent="0.25">
      <c r="A378" s="373"/>
      <c r="B378" s="155"/>
      <c r="C378" s="155"/>
      <c r="D378" s="155"/>
      <c r="E378" s="155"/>
      <c r="F378" s="155"/>
      <c r="G378" s="155"/>
      <c r="H378" s="155"/>
      <c r="I378" s="155"/>
      <c r="J378" s="155"/>
      <c r="K378" s="155"/>
      <c r="L378" s="155"/>
      <c r="M378" s="366"/>
      <c r="N378" s="324"/>
    </row>
    <row r="379" spans="1:17" ht="18.75" x14ac:dyDescent="0.25">
      <c r="A379" s="363"/>
      <c r="B379" s="157" t="s">
        <v>356</v>
      </c>
      <c r="C379" s="157"/>
      <c r="D379" s="157"/>
      <c r="E379" s="157"/>
      <c r="F379" s="157"/>
      <c r="G379" s="157"/>
      <c r="H379" s="157"/>
      <c r="I379" s="157"/>
      <c r="J379" s="157"/>
      <c r="K379" s="157"/>
      <c r="L379" s="157"/>
      <c r="M379" s="369"/>
      <c r="N379" s="187"/>
    </row>
    <row r="380" spans="1:17" ht="24" customHeight="1" x14ac:dyDescent="0.25">
      <c r="A380" s="368" t="s">
        <v>355</v>
      </c>
      <c r="B380" s="160" t="s">
        <v>354</v>
      </c>
      <c r="C380" s="155"/>
      <c r="D380" s="155"/>
      <c r="E380" s="155"/>
      <c r="F380" s="155"/>
      <c r="G380" s="155"/>
      <c r="H380" s="155"/>
      <c r="I380" s="155"/>
      <c r="J380" s="155"/>
      <c r="K380" s="155"/>
      <c r="L380" s="155"/>
      <c r="M380" s="366"/>
      <c r="N380" s="187"/>
    </row>
    <row r="381" spans="1:17" ht="63.75" customHeight="1" thickBot="1" x14ac:dyDescent="0.3">
      <c r="A381" s="368"/>
      <c r="B381" s="465" t="s">
        <v>353</v>
      </c>
      <c r="C381" s="466"/>
      <c r="D381" s="466"/>
      <c r="E381" s="466"/>
      <c r="F381" s="155"/>
      <c r="G381" s="155"/>
      <c r="H381" s="155"/>
      <c r="I381" s="155"/>
      <c r="J381" s="155"/>
      <c r="K381" s="155"/>
      <c r="L381" s="155"/>
      <c r="M381" s="366"/>
      <c r="N381" s="187"/>
    </row>
    <row r="382" spans="1:17" ht="153.75" customHeight="1" thickBot="1" x14ac:dyDescent="0.3">
      <c r="A382" s="368"/>
      <c r="B382" s="439" t="s">
        <v>1020</v>
      </c>
      <c r="C382" s="454"/>
      <c r="D382" s="454"/>
      <c r="E382" s="455"/>
      <c r="F382" s="155"/>
      <c r="G382" s="155"/>
      <c r="H382" s="155"/>
      <c r="I382" s="155"/>
      <c r="J382" s="155"/>
      <c r="K382" s="155"/>
      <c r="L382" s="155"/>
      <c r="M382" s="366"/>
      <c r="N382" s="187"/>
    </row>
    <row r="383" spans="1:17" ht="24.75" customHeight="1" x14ac:dyDescent="0.25">
      <c r="A383" s="368" t="s">
        <v>352</v>
      </c>
      <c r="B383" s="159" t="s">
        <v>351</v>
      </c>
      <c r="C383" s="158"/>
      <c r="D383" s="158"/>
      <c r="E383" s="158"/>
      <c r="F383" s="155"/>
      <c r="G383" s="155"/>
      <c r="H383" s="155"/>
      <c r="I383" s="155"/>
      <c r="J383" s="155"/>
      <c r="K383" s="155"/>
      <c r="L383" s="155"/>
      <c r="M383" s="366"/>
      <c r="N383" s="187"/>
    </row>
    <row r="384" spans="1:17" ht="34.5" customHeight="1" thickBot="1" x14ac:dyDescent="0.3">
      <c r="A384" s="368"/>
      <c r="B384" s="463" t="s">
        <v>350</v>
      </c>
      <c r="C384" s="464"/>
      <c r="D384" s="464"/>
      <c r="E384" s="464"/>
      <c r="F384" s="155"/>
      <c r="G384" s="155"/>
      <c r="H384" s="155"/>
      <c r="I384" s="155"/>
      <c r="J384" s="155"/>
      <c r="K384" s="155"/>
      <c r="L384" s="155"/>
      <c r="M384" s="366"/>
      <c r="N384" s="187"/>
    </row>
    <row r="385" spans="1:14" ht="166.5" customHeight="1" thickBot="1" x14ac:dyDescent="0.3">
      <c r="A385" s="368"/>
      <c r="B385" s="439" t="s">
        <v>1031</v>
      </c>
      <c r="C385" s="440"/>
      <c r="D385" s="440"/>
      <c r="E385" s="441"/>
      <c r="F385" s="155"/>
      <c r="G385" s="155"/>
      <c r="H385" s="155"/>
      <c r="I385" s="155"/>
      <c r="J385" s="155"/>
      <c r="K385" s="155"/>
      <c r="L385" s="155"/>
      <c r="M385" s="366"/>
      <c r="N385" s="187"/>
    </row>
    <row r="386" spans="1:14" x14ac:dyDescent="0.25">
      <c r="A386" s="373"/>
      <c r="B386" s="155"/>
      <c r="C386" s="155"/>
      <c r="D386" s="155"/>
      <c r="E386" s="155"/>
      <c r="F386" s="155"/>
      <c r="G386" s="155"/>
      <c r="H386" s="155"/>
      <c r="I386" s="155"/>
      <c r="J386" s="155"/>
      <c r="K386" s="155"/>
      <c r="L386" s="155"/>
      <c r="M386" s="366"/>
      <c r="N386" s="187"/>
    </row>
    <row r="387" spans="1:14" ht="18.75" x14ac:dyDescent="0.25">
      <c r="A387" s="363"/>
      <c r="B387" s="157" t="s">
        <v>349</v>
      </c>
      <c r="C387" s="157"/>
      <c r="D387" s="157"/>
      <c r="E387" s="157"/>
      <c r="F387" s="157"/>
      <c r="G387" s="157"/>
      <c r="H387" s="157"/>
      <c r="I387" s="157"/>
      <c r="J387" s="157"/>
      <c r="K387" s="157"/>
      <c r="L387" s="157"/>
      <c r="M387" s="369"/>
      <c r="N387" s="187"/>
    </row>
    <row r="388" spans="1:14" ht="21.75" customHeight="1" x14ac:dyDescent="0.25">
      <c r="A388" s="368" t="s">
        <v>348</v>
      </c>
      <c r="B388" s="479" t="s">
        <v>347</v>
      </c>
      <c r="C388" s="480"/>
      <c r="D388" s="480"/>
      <c r="E388" s="480"/>
      <c r="F388" s="155"/>
      <c r="G388" s="155"/>
      <c r="H388" s="155"/>
      <c r="I388" s="155"/>
      <c r="J388" s="155"/>
      <c r="K388" s="155"/>
      <c r="L388" s="155"/>
      <c r="M388" s="366"/>
      <c r="N388" s="187"/>
    </row>
    <row r="389" spans="1:14" ht="20.25" customHeight="1" thickBot="1" x14ac:dyDescent="0.3">
      <c r="A389" s="368"/>
      <c r="B389" s="452" t="s">
        <v>346</v>
      </c>
      <c r="C389" s="453"/>
      <c r="D389" s="453"/>
      <c r="E389" s="453"/>
      <c r="F389" s="155"/>
      <c r="G389" s="155"/>
      <c r="H389" s="155"/>
      <c r="I389" s="155"/>
      <c r="J389" s="155"/>
      <c r="K389" s="155"/>
      <c r="L389" s="155"/>
      <c r="M389" s="366"/>
      <c r="N389" s="187"/>
    </row>
    <row r="390" spans="1:14" ht="102.75" customHeight="1" thickBot="1" x14ac:dyDescent="0.3">
      <c r="A390" s="368"/>
      <c r="B390" s="439" t="s">
        <v>1021</v>
      </c>
      <c r="C390" s="454"/>
      <c r="D390" s="454"/>
      <c r="E390" s="455"/>
      <c r="F390" s="155"/>
      <c r="G390" s="155"/>
      <c r="H390" s="155"/>
      <c r="I390" s="155"/>
      <c r="J390" s="155"/>
      <c r="K390" s="155"/>
      <c r="L390" s="155"/>
      <c r="M390" s="366"/>
      <c r="N390" s="187"/>
    </row>
    <row r="391" spans="1:14" ht="16.5" customHeight="1" x14ac:dyDescent="0.25">
      <c r="A391" s="373"/>
      <c r="B391" s="155"/>
      <c r="C391" s="155"/>
      <c r="D391" s="155"/>
      <c r="E391" s="155"/>
      <c r="F391" s="155"/>
      <c r="G391" s="155"/>
      <c r="H391" s="155"/>
      <c r="I391" s="155"/>
      <c r="J391" s="155"/>
      <c r="K391" s="155"/>
      <c r="L391" s="155"/>
      <c r="M391" s="366"/>
      <c r="N391" s="187"/>
    </row>
    <row r="392" spans="1:14" ht="18.75" x14ac:dyDescent="0.25">
      <c r="A392" s="363"/>
      <c r="B392" s="157" t="s">
        <v>337</v>
      </c>
      <c r="C392" s="157"/>
      <c r="D392" s="157"/>
      <c r="E392" s="157"/>
      <c r="F392" s="157"/>
      <c r="G392" s="157"/>
      <c r="H392" s="157"/>
      <c r="I392" s="157"/>
      <c r="J392" s="157"/>
      <c r="K392" s="157"/>
      <c r="L392" s="157"/>
      <c r="M392" s="369"/>
      <c r="N392" s="187"/>
    </row>
    <row r="393" spans="1:14" ht="24.75" customHeight="1" x14ac:dyDescent="0.25">
      <c r="A393" s="368" t="s">
        <v>345</v>
      </c>
      <c r="B393" s="479" t="s">
        <v>335</v>
      </c>
      <c r="C393" s="480"/>
      <c r="D393" s="480"/>
      <c r="E393" s="480"/>
      <c r="F393" s="155"/>
      <c r="G393" s="155"/>
      <c r="H393" s="155"/>
      <c r="I393" s="155"/>
      <c r="J393" s="155"/>
      <c r="K393" s="155"/>
      <c r="L393" s="155"/>
      <c r="M393" s="366"/>
      <c r="N393" s="187"/>
    </row>
    <row r="394" spans="1:14" ht="33" customHeight="1" thickBot="1" x14ac:dyDescent="0.3">
      <c r="A394" s="368"/>
      <c r="B394" s="459" t="s">
        <v>344</v>
      </c>
      <c r="C394" s="460"/>
      <c r="D394" s="460"/>
      <c r="E394" s="460"/>
      <c r="F394" s="155"/>
      <c r="G394" s="155"/>
      <c r="H394" s="155"/>
      <c r="I394" s="155"/>
      <c r="J394" s="155"/>
      <c r="K394" s="155"/>
      <c r="L394" s="155"/>
      <c r="M394" s="366"/>
      <c r="N394" s="187"/>
    </row>
    <row r="395" spans="1:14" ht="81.75" customHeight="1" thickBot="1" x14ac:dyDescent="0.3">
      <c r="A395" s="368"/>
      <c r="B395" s="439" t="s">
        <v>1017</v>
      </c>
      <c r="C395" s="454"/>
      <c r="D395" s="454"/>
      <c r="E395" s="455"/>
      <c r="F395" s="155"/>
      <c r="G395" s="155"/>
      <c r="H395" s="155"/>
      <c r="I395" s="155"/>
      <c r="J395" s="155"/>
      <c r="K395" s="155"/>
      <c r="L395" s="155"/>
      <c r="M395" s="366"/>
      <c r="N395" s="187"/>
    </row>
    <row r="396" spans="1:14" x14ac:dyDescent="0.25">
      <c r="A396" s="368"/>
      <c r="B396" s="156"/>
      <c r="C396" s="155"/>
      <c r="D396" s="155"/>
      <c r="E396" s="155"/>
      <c r="F396" s="155"/>
      <c r="G396" s="155"/>
      <c r="H396" s="155"/>
      <c r="I396" s="155"/>
      <c r="J396" s="155"/>
      <c r="K396" s="155"/>
      <c r="L396" s="155"/>
      <c r="M396" s="366"/>
      <c r="N396" s="187"/>
    </row>
    <row r="397" spans="1:14" ht="18.75" x14ac:dyDescent="0.25">
      <c r="A397" s="374">
        <v>5</v>
      </c>
      <c r="B397" s="154" t="s">
        <v>7</v>
      </c>
      <c r="C397" s="154"/>
      <c r="D397" s="153"/>
      <c r="E397" s="153"/>
      <c r="F397" s="153"/>
      <c r="G397" s="153"/>
      <c r="H397" s="153"/>
      <c r="I397" s="153"/>
      <c r="J397" s="153"/>
      <c r="K397" s="153"/>
      <c r="L397" s="153"/>
      <c r="M397" s="375"/>
      <c r="N397" s="187"/>
    </row>
    <row r="398" spans="1:14" ht="22.5" customHeight="1" x14ac:dyDescent="0.25">
      <c r="A398" s="376" t="s">
        <v>343</v>
      </c>
      <c r="B398" s="151" t="s">
        <v>342</v>
      </c>
      <c r="C398" s="148"/>
      <c r="D398" s="150"/>
      <c r="E398" s="150"/>
      <c r="F398" s="150"/>
      <c r="G398" s="150"/>
      <c r="H398" s="150"/>
      <c r="I398" s="150"/>
      <c r="J398" s="150"/>
      <c r="K398" s="150"/>
      <c r="L398" s="150"/>
      <c r="M398" s="377"/>
      <c r="N398" s="187"/>
    </row>
    <row r="399" spans="1:14" ht="15.75" thickBot="1" x14ac:dyDescent="0.3">
      <c r="A399" s="376"/>
      <c r="B399" s="483" t="s">
        <v>341</v>
      </c>
      <c r="C399" s="484"/>
      <c r="D399" s="484"/>
      <c r="E399" s="484"/>
      <c r="F399" s="150"/>
      <c r="G399" s="150"/>
      <c r="H399" s="150"/>
      <c r="I399" s="150"/>
      <c r="J399" s="150"/>
      <c r="K399" s="150"/>
      <c r="L399" s="150"/>
      <c r="M399" s="377"/>
      <c r="N399" s="187"/>
    </row>
    <row r="400" spans="1:14" ht="134.25" customHeight="1" thickBot="1" x14ac:dyDescent="0.3">
      <c r="A400" s="376"/>
      <c r="B400" s="439" t="s">
        <v>1043</v>
      </c>
      <c r="C400" s="454"/>
      <c r="D400" s="454"/>
      <c r="E400" s="455"/>
      <c r="F400" s="150"/>
      <c r="G400" s="150"/>
      <c r="H400" s="150"/>
      <c r="I400" s="150"/>
      <c r="J400" s="150"/>
      <c r="K400" s="150"/>
      <c r="L400" s="150"/>
      <c r="M400" s="377"/>
      <c r="N400" s="187"/>
    </row>
    <row r="401" spans="1:14" ht="22.5" customHeight="1" x14ac:dyDescent="0.25">
      <c r="A401" s="376" t="s">
        <v>340</v>
      </c>
      <c r="B401" s="151" t="s">
        <v>339</v>
      </c>
      <c r="C401" s="148"/>
      <c r="D401" s="150"/>
      <c r="E401" s="150"/>
      <c r="F401" s="150"/>
      <c r="G401" s="150"/>
      <c r="H401" s="150"/>
      <c r="I401" s="150"/>
      <c r="J401" s="150"/>
      <c r="K401" s="150"/>
      <c r="L401" s="150"/>
      <c r="M401" s="377"/>
      <c r="N401" s="187"/>
    </row>
    <row r="402" spans="1:14" ht="23.25" customHeight="1" thickBot="1" x14ac:dyDescent="0.3">
      <c r="A402" s="376"/>
      <c r="B402" s="483" t="s">
        <v>338</v>
      </c>
      <c r="C402" s="484"/>
      <c r="D402" s="484"/>
      <c r="E402" s="484"/>
      <c r="F402" s="150"/>
      <c r="G402" s="150"/>
      <c r="H402" s="150"/>
      <c r="I402" s="150"/>
      <c r="J402" s="150"/>
      <c r="K402" s="150"/>
      <c r="L402" s="150"/>
      <c r="M402" s="377"/>
      <c r="N402" s="187"/>
    </row>
    <row r="403" spans="1:14" ht="104.25" customHeight="1" thickBot="1" x14ac:dyDescent="0.3">
      <c r="A403" s="376"/>
      <c r="B403" s="439" t="s">
        <v>1038</v>
      </c>
      <c r="C403" s="454"/>
      <c r="D403" s="454"/>
      <c r="E403" s="455"/>
      <c r="F403" s="150"/>
      <c r="G403" s="150"/>
      <c r="H403" s="150"/>
      <c r="I403" s="150"/>
      <c r="J403" s="150"/>
      <c r="K403" s="150"/>
      <c r="L403" s="150"/>
      <c r="M403" s="377"/>
      <c r="N403" s="187"/>
    </row>
    <row r="404" spans="1:14" ht="18.75" customHeight="1" x14ac:dyDescent="0.25">
      <c r="A404" s="378"/>
      <c r="B404" s="150"/>
      <c r="C404" s="150"/>
      <c r="D404" s="150"/>
      <c r="E404" s="150"/>
      <c r="F404" s="150"/>
      <c r="G404" s="150"/>
      <c r="H404" s="150"/>
      <c r="I404" s="150"/>
      <c r="J404" s="150"/>
      <c r="K404" s="150"/>
      <c r="L404" s="150"/>
      <c r="M404" s="377"/>
      <c r="N404" s="187"/>
    </row>
    <row r="405" spans="1:14" ht="18.75" x14ac:dyDescent="0.25">
      <c r="A405" s="379"/>
      <c r="B405" s="152" t="s">
        <v>337</v>
      </c>
      <c r="C405" s="152"/>
      <c r="D405" s="152"/>
      <c r="E405" s="152"/>
      <c r="F405" s="152"/>
      <c r="G405" s="152"/>
      <c r="H405" s="152"/>
      <c r="I405" s="152"/>
      <c r="J405" s="152"/>
      <c r="K405" s="152"/>
      <c r="L405" s="152"/>
      <c r="M405" s="380"/>
      <c r="N405" s="187"/>
    </row>
    <row r="406" spans="1:14" ht="24.75" customHeight="1" x14ac:dyDescent="0.25">
      <c r="A406" s="378" t="s">
        <v>336</v>
      </c>
      <c r="B406" s="151" t="s">
        <v>335</v>
      </c>
      <c r="C406" s="151"/>
      <c r="D406" s="151"/>
      <c r="E406" s="151"/>
      <c r="F406" s="150"/>
      <c r="G406" s="150"/>
      <c r="H406" s="150"/>
      <c r="I406" s="150"/>
      <c r="J406" s="150"/>
      <c r="K406" s="150"/>
      <c r="L406" s="150"/>
      <c r="M406" s="377"/>
      <c r="N406" s="187"/>
    </row>
    <row r="407" spans="1:14" ht="33.75" customHeight="1" thickBot="1" x14ac:dyDescent="0.3">
      <c r="A407" s="378"/>
      <c r="B407" s="481" t="s">
        <v>334</v>
      </c>
      <c r="C407" s="482"/>
      <c r="D407" s="482"/>
      <c r="E407" s="482"/>
      <c r="F407" s="150"/>
      <c r="G407" s="150"/>
      <c r="H407" s="150"/>
      <c r="I407" s="150"/>
      <c r="J407" s="150"/>
      <c r="K407" s="150"/>
      <c r="L407" s="150"/>
      <c r="M407" s="377"/>
      <c r="N407" s="187"/>
    </row>
    <row r="408" spans="1:14" ht="197.25" customHeight="1" thickBot="1" x14ac:dyDescent="0.3">
      <c r="A408" s="378"/>
      <c r="B408" s="439" t="s">
        <v>1042</v>
      </c>
      <c r="C408" s="440"/>
      <c r="D408" s="440"/>
      <c r="E408" s="441"/>
      <c r="F408" s="150"/>
      <c r="G408" s="150"/>
      <c r="H408" s="150"/>
      <c r="I408" s="150"/>
      <c r="J408" s="150"/>
      <c r="K408" s="150"/>
      <c r="L408" s="150"/>
      <c r="M408" s="377"/>
      <c r="N408" s="187"/>
    </row>
    <row r="409" spans="1:14" x14ac:dyDescent="0.25">
      <c r="A409" s="376"/>
      <c r="B409" s="149"/>
      <c r="C409" s="148"/>
      <c r="D409" s="148"/>
      <c r="E409" s="148"/>
      <c r="F409" s="147"/>
      <c r="G409" s="147"/>
      <c r="H409" s="147"/>
      <c r="I409" s="147"/>
      <c r="J409" s="147"/>
      <c r="K409" s="147"/>
      <c r="L409" s="147"/>
      <c r="M409" s="381"/>
      <c r="N409" s="187"/>
    </row>
    <row r="410" spans="1:14" ht="18.75" x14ac:dyDescent="0.25">
      <c r="A410" s="382">
        <v>6</v>
      </c>
      <c r="B410" s="146" t="s">
        <v>333</v>
      </c>
      <c r="C410" s="146"/>
      <c r="D410" s="146"/>
      <c r="E410" s="146"/>
      <c r="F410" s="146"/>
      <c r="G410" s="146"/>
      <c r="H410" s="146"/>
      <c r="I410" s="146"/>
      <c r="J410" s="146"/>
      <c r="K410" s="146"/>
      <c r="L410" s="146"/>
      <c r="M410" s="383"/>
      <c r="N410" s="187"/>
    </row>
    <row r="411" spans="1:14" ht="25.5" customHeight="1" x14ac:dyDescent="0.25">
      <c r="A411" s="334" t="s">
        <v>332</v>
      </c>
      <c r="B411" s="145" t="s">
        <v>331</v>
      </c>
      <c r="C411" s="134"/>
      <c r="D411" s="127"/>
      <c r="E411" s="127"/>
      <c r="F411" s="127"/>
      <c r="G411" s="127"/>
      <c r="H411" s="127"/>
      <c r="I411" s="127"/>
      <c r="J411" s="127"/>
      <c r="K411" s="127"/>
      <c r="L411" s="127"/>
      <c r="M411" s="332"/>
      <c r="N411" s="187"/>
    </row>
    <row r="412" spans="1:14" ht="18.75" customHeight="1" thickBot="1" x14ac:dyDescent="0.3">
      <c r="A412" s="334"/>
      <c r="B412" s="144" t="s">
        <v>330</v>
      </c>
      <c r="C412" s="143"/>
      <c r="D412" s="127"/>
      <c r="E412" s="127"/>
      <c r="F412" s="127"/>
      <c r="G412" s="127"/>
      <c r="H412" s="127"/>
      <c r="I412" s="127"/>
      <c r="J412" s="127"/>
      <c r="K412" s="127"/>
      <c r="L412" s="127"/>
      <c r="M412" s="332"/>
      <c r="N412" s="187"/>
    </row>
    <row r="413" spans="1:14" ht="63.75" customHeight="1" thickBot="1" x14ac:dyDescent="0.3">
      <c r="A413" s="333"/>
      <c r="B413" s="439" t="s">
        <v>1014</v>
      </c>
      <c r="C413" s="454"/>
      <c r="D413" s="454"/>
      <c r="E413" s="455"/>
      <c r="F413" s="127"/>
      <c r="G413" s="127"/>
      <c r="H413" s="127"/>
      <c r="I413" s="127"/>
      <c r="J413" s="127"/>
      <c r="K413" s="127"/>
      <c r="L413" s="127"/>
      <c r="M413" s="332"/>
      <c r="N413" s="187"/>
    </row>
    <row r="414" spans="1:14" ht="25.5" customHeight="1" x14ac:dyDescent="0.25">
      <c r="A414" s="334" t="s">
        <v>329</v>
      </c>
      <c r="B414" s="145" t="s">
        <v>328</v>
      </c>
      <c r="C414" s="134"/>
      <c r="D414" s="127"/>
      <c r="E414" s="127"/>
      <c r="F414" s="127"/>
      <c r="G414" s="127"/>
      <c r="H414" s="127"/>
      <c r="I414" s="127"/>
      <c r="J414" s="127"/>
      <c r="K414" s="127"/>
      <c r="L414" s="127"/>
      <c r="M414" s="332"/>
      <c r="N414" s="187"/>
    </row>
    <row r="415" spans="1:14" ht="18.75" customHeight="1" thickBot="1" x14ac:dyDescent="0.3">
      <c r="A415" s="334"/>
      <c r="B415" s="144" t="s">
        <v>327</v>
      </c>
      <c r="C415" s="143"/>
      <c r="D415" s="127"/>
      <c r="E415" s="127"/>
      <c r="F415" s="127"/>
      <c r="G415" s="127"/>
      <c r="H415" s="127"/>
      <c r="I415" s="127"/>
      <c r="J415" s="127"/>
      <c r="K415" s="127"/>
      <c r="L415" s="127"/>
      <c r="M415" s="332"/>
      <c r="N415" s="187"/>
    </row>
    <row r="416" spans="1:14" ht="33" customHeight="1" thickBot="1" x14ac:dyDescent="0.3">
      <c r="A416" s="333"/>
      <c r="B416" s="478" t="s">
        <v>1039</v>
      </c>
      <c r="C416" s="440"/>
      <c r="D416" s="440"/>
      <c r="E416" s="441"/>
      <c r="F416" s="127"/>
      <c r="G416" s="127"/>
      <c r="H416" s="127"/>
      <c r="I416" s="127"/>
      <c r="J416" s="127"/>
      <c r="K416" s="127"/>
      <c r="L416" s="127"/>
      <c r="M416" s="332"/>
      <c r="N416" s="187"/>
    </row>
    <row r="417" spans="1:14" ht="26.25" customHeight="1" x14ac:dyDescent="0.25">
      <c r="A417" s="334" t="s">
        <v>326</v>
      </c>
      <c r="B417" s="142" t="s">
        <v>325</v>
      </c>
      <c r="C417" s="134"/>
      <c r="D417" s="127"/>
      <c r="E417" s="127"/>
      <c r="F417" s="127"/>
      <c r="G417" s="127"/>
      <c r="H417" s="127"/>
      <c r="I417" s="127"/>
      <c r="J417" s="127"/>
      <c r="K417" s="127"/>
      <c r="L417" s="127"/>
      <c r="M417" s="332"/>
      <c r="N417" s="187"/>
    </row>
    <row r="418" spans="1:14" ht="21.75" customHeight="1" thickBot="1" x14ac:dyDescent="0.3">
      <c r="A418" s="333"/>
      <c r="B418" s="141" t="s">
        <v>324</v>
      </c>
      <c r="C418" s="140"/>
      <c r="D418" s="127"/>
      <c r="E418" s="127"/>
      <c r="F418" s="127"/>
      <c r="G418" s="127"/>
      <c r="H418" s="127"/>
      <c r="I418" s="127"/>
      <c r="J418" s="127"/>
      <c r="K418" s="127"/>
      <c r="L418" s="127"/>
      <c r="M418" s="332"/>
      <c r="N418" s="187"/>
    </row>
    <row r="419" spans="1:14" ht="30.75" customHeight="1" thickBot="1" x14ac:dyDescent="0.3">
      <c r="A419" s="333"/>
      <c r="B419" s="478" t="s">
        <v>1013</v>
      </c>
      <c r="C419" s="440"/>
      <c r="D419" s="440"/>
      <c r="E419" s="441"/>
      <c r="F419" s="127"/>
      <c r="G419" s="127"/>
      <c r="H419" s="127"/>
      <c r="I419" s="127"/>
      <c r="J419" s="127"/>
      <c r="K419" s="127"/>
      <c r="L419" s="127"/>
      <c r="M419" s="332"/>
      <c r="N419" s="187"/>
    </row>
    <row r="420" spans="1:14" ht="30.75" customHeight="1" x14ac:dyDescent="0.25">
      <c r="A420" s="333" t="s">
        <v>323</v>
      </c>
      <c r="B420" s="139" t="s">
        <v>322</v>
      </c>
      <c r="C420" s="127"/>
      <c r="D420" s="127"/>
      <c r="E420" s="127"/>
      <c r="F420" s="127"/>
      <c r="G420" s="127"/>
      <c r="H420" s="127"/>
      <c r="I420" s="127"/>
      <c r="J420" s="127"/>
      <c r="K420" s="127"/>
      <c r="L420" s="127"/>
      <c r="M420" s="332"/>
      <c r="N420" s="187"/>
    </row>
    <row r="421" spans="1:14" ht="24" customHeight="1" thickBot="1" x14ac:dyDescent="0.3">
      <c r="A421" s="333"/>
      <c r="B421" s="138" t="s">
        <v>321</v>
      </c>
      <c r="C421" s="137"/>
      <c r="D421" s="137"/>
      <c r="E421" s="137"/>
      <c r="F421" s="136"/>
      <c r="G421" s="136"/>
      <c r="H421" s="136"/>
      <c r="I421" s="136"/>
      <c r="J421" s="136"/>
      <c r="K421" s="127"/>
      <c r="L421" s="127"/>
      <c r="M421" s="332"/>
      <c r="N421" s="187"/>
    </row>
    <row r="422" spans="1:14" ht="38.25" customHeight="1" thickBot="1" x14ac:dyDescent="0.3">
      <c r="A422" s="333"/>
      <c r="B422" s="478"/>
      <c r="C422" s="440"/>
      <c r="D422" s="440"/>
      <c r="E422" s="441"/>
      <c r="F422" s="136"/>
      <c r="G422" s="136"/>
      <c r="H422" s="136"/>
      <c r="I422" s="136"/>
      <c r="J422" s="136"/>
      <c r="K422" s="127"/>
      <c r="L422" s="127"/>
      <c r="M422" s="332"/>
      <c r="N422" s="187"/>
    </row>
    <row r="423" spans="1:14" ht="24" customHeight="1" x14ac:dyDescent="0.25">
      <c r="A423" s="334" t="s">
        <v>320</v>
      </c>
      <c r="B423" s="135" t="s">
        <v>319</v>
      </c>
      <c r="C423" s="134"/>
      <c r="D423" s="127"/>
      <c r="E423" s="127"/>
      <c r="F423" s="127"/>
      <c r="G423" s="127"/>
      <c r="H423" s="127"/>
      <c r="I423" s="127"/>
      <c r="J423" s="127"/>
      <c r="K423" s="127"/>
      <c r="L423" s="127"/>
      <c r="M423" s="332"/>
      <c r="N423" s="187"/>
    </row>
    <row r="424" spans="1:14" ht="39.75" customHeight="1" thickBot="1" x14ac:dyDescent="0.3">
      <c r="A424" s="334"/>
      <c r="B424" s="476" t="s">
        <v>318</v>
      </c>
      <c r="C424" s="477"/>
      <c r="D424" s="477"/>
      <c r="E424" s="477"/>
      <c r="F424" s="127"/>
      <c r="G424" s="127"/>
      <c r="H424" s="127"/>
      <c r="I424" s="127"/>
      <c r="J424" s="127"/>
      <c r="K424" s="127"/>
      <c r="L424" s="127"/>
      <c r="M424" s="332"/>
      <c r="N424" s="187"/>
    </row>
    <row r="425" spans="1:14" x14ac:dyDescent="0.25">
      <c r="A425" s="333"/>
      <c r="B425" s="133" t="s">
        <v>317</v>
      </c>
      <c r="C425" s="132" t="s">
        <v>1040</v>
      </c>
      <c r="D425" s="127"/>
      <c r="E425" s="127"/>
      <c r="F425" s="127"/>
      <c r="G425" s="127"/>
      <c r="H425" s="127"/>
      <c r="I425" s="127"/>
      <c r="J425" s="127"/>
      <c r="K425" s="127"/>
      <c r="L425" s="127"/>
      <c r="M425" s="332"/>
      <c r="N425" s="187"/>
    </row>
    <row r="426" spans="1:14" x14ac:dyDescent="0.25">
      <c r="A426" s="333"/>
      <c r="B426" s="131" t="s">
        <v>316</v>
      </c>
      <c r="C426" s="130" t="s">
        <v>1041</v>
      </c>
      <c r="D426" s="127"/>
      <c r="E426" s="127"/>
      <c r="F426" s="127"/>
      <c r="G426" s="127"/>
      <c r="H426" s="127"/>
      <c r="I426" s="127"/>
      <c r="J426" s="127"/>
      <c r="K426" s="127"/>
      <c r="L426" s="127"/>
      <c r="M426" s="332"/>
      <c r="N426" s="187"/>
    </row>
    <row r="427" spans="1:14" ht="15.75" thickBot="1" x14ac:dyDescent="0.3">
      <c r="A427" s="334"/>
      <c r="B427" s="128" t="s">
        <v>315</v>
      </c>
      <c r="C427" s="410">
        <v>42361</v>
      </c>
      <c r="D427" s="127"/>
      <c r="E427" s="127"/>
      <c r="F427" s="127"/>
      <c r="G427" s="127"/>
      <c r="H427" s="127"/>
      <c r="I427" s="127"/>
      <c r="J427" s="127"/>
      <c r="K427" s="127"/>
      <c r="L427" s="127"/>
      <c r="M427" s="332"/>
      <c r="N427" s="187"/>
    </row>
    <row r="428" spans="1:14" ht="67.5" customHeight="1" thickBot="1" x14ac:dyDescent="0.3">
      <c r="A428" s="384"/>
      <c r="B428" s="385"/>
      <c r="C428" s="385"/>
      <c r="D428" s="385"/>
      <c r="E428" s="385"/>
      <c r="F428" s="385"/>
      <c r="G428" s="385"/>
      <c r="H428" s="385"/>
      <c r="I428" s="385"/>
      <c r="J428" s="385"/>
      <c r="K428" s="385"/>
      <c r="L428" s="385"/>
      <c r="M428" s="386"/>
      <c r="N428" s="187"/>
    </row>
    <row r="429" spans="1:14" x14ac:dyDescent="0.25">
      <c r="A429" s="161"/>
      <c r="B429" s="161"/>
      <c r="C429" s="161"/>
      <c r="D429" s="161"/>
      <c r="E429" s="161"/>
      <c r="F429" s="161"/>
      <c r="G429" s="161"/>
      <c r="H429" s="161"/>
      <c r="I429" s="161"/>
      <c r="J429" s="161"/>
      <c r="K429" s="161"/>
      <c r="L429" s="161"/>
      <c r="M429" s="161"/>
    </row>
  </sheetData>
  <dataConsolidate/>
  <mergeCells count="80">
    <mergeCell ref="B40:E40"/>
    <mergeCell ref="C47:E47"/>
    <mergeCell ref="B422:E422"/>
    <mergeCell ref="B390:E390"/>
    <mergeCell ref="B388:E388"/>
    <mergeCell ref="C51:E51"/>
    <mergeCell ref="C49:E49"/>
    <mergeCell ref="C52:E52"/>
    <mergeCell ref="B91:E91"/>
    <mergeCell ref="B56:E56"/>
    <mergeCell ref="B55:E55"/>
    <mergeCell ref="B54:E54"/>
    <mergeCell ref="B76:E76"/>
    <mergeCell ref="B80:E80"/>
    <mergeCell ref="B53:E53"/>
    <mergeCell ref="B90:E90"/>
    <mergeCell ref="B424:E424"/>
    <mergeCell ref="B416:E416"/>
    <mergeCell ref="B393:E393"/>
    <mergeCell ref="B394:E394"/>
    <mergeCell ref="B395:E395"/>
    <mergeCell ref="B413:E413"/>
    <mergeCell ref="B419:E419"/>
    <mergeCell ref="B407:E407"/>
    <mergeCell ref="B408:E408"/>
    <mergeCell ref="B399:E399"/>
    <mergeCell ref="B400:E400"/>
    <mergeCell ref="B402:E402"/>
    <mergeCell ref="B403:E403"/>
    <mergeCell ref="B44:E44"/>
    <mergeCell ref="C48:E48"/>
    <mergeCell ref="C46:E46"/>
    <mergeCell ref="C50:E50"/>
    <mergeCell ref="B112:E112"/>
    <mergeCell ref="B246:E246"/>
    <mergeCell ref="B231:E231"/>
    <mergeCell ref="B385:E385"/>
    <mergeCell ref="B384:E384"/>
    <mergeCell ref="B382:E382"/>
    <mergeCell ref="B381:E381"/>
    <mergeCell ref="B321:E321"/>
    <mergeCell ref="B320:E320"/>
    <mergeCell ref="B285:E285"/>
    <mergeCell ref="B310:E310"/>
    <mergeCell ref="B271:E271"/>
    <mergeCell ref="B309:E309"/>
    <mergeCell ref="B296:E296"/>
    <mergeCell ref="B297:E297"/>
    <mergeCell ref="B389:E389"/>
    <mergeCell ref="B313:E313"/>
    <mergeCell ref="B319:E319"/>
    <mergeCell ref="B318:E318"/>
    <mergeCell ref="B317:E317"/>
    <mergeCell ref="B41:E41"/>
    <mergeCell ref="B311:E311"/>
    <mergeCell ref="B312:E312"/>
    <mergeCell ref="B75:E75"/>
    <mergeCell ref="B84:E84"/>
    <mergeCell ref="B85:E85"/>
    <mergeCell ref="B302:E302"/>
    <mergeCell ref="B304:E304"/>
    <mergeCell ref="B303:E303"/>
    <mergeCell ref="B286:E286"/>
    <mergeCell ref="B92:E92"/>
    <mergeCell ref="B113:E113"/>
    <mergeCell ref="B230:E230"/>
    <mergeCell ref="B259:E259"/>
    <mergeCell ref="B260:E260"/>
    <mergeCell ref="B245:E245"/>
    <mergeCell ref="A1:I1"/>
    <mergeCell ref="B39:E39"/>
    <mergeCell ref="B25:E25"/>
    <mergeCell ref="B28:E28"/>
    <mergeCell ref="B33:E33"/>
    <mergeCell ref="B12:E12"/>
    <mergeCell ref="B31:E31"/>
    <mergeCell ref="B32:E32"/>
    <mergeCell ref="B36:E36"/>
    <mergeCell ref="B37:E37"/>
    <mergeCell ref="B38:E38"/>
  </mergeCells>
  <dataValidations count="29">
    <dataValidation type="list" allowBlank="1" showInputMessage="1" showErrorMessage="1" sqref="E365:E370">
      <formula1>ObjectiveB3</formula1>
    </dataValidation>
    <dataValidation type="list" allowBlank="1" showInputMessage="1" showErrorMessage="1" sqref="E327:E345">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4:E377">
      <formula1>ObjectiveS3</formula1>
    </dataValidation>
    <dataValidation type="list" allowBlank="1" showInputMessage="1" showErrorMessage="1" sqref="E371">
      <formula1>ObjectiveS1</formula1>
    </dataValidation>
    <dataValidation type="list" allowBlank="1" showInputMessage="1" showErrorMessage="1" sqref="E352:E354">
      <formula1>ObjectiveB1</formula1>
    </dataValidation>
    <dataValidation type="list" allowBlank="1" showInputMessage="1" showErrorMessage="1" sqref="E346:E350">
      <formula1>ObjectiveN3</formula1>
    </dataValidation>
    <dataValidation type="list" allowBlank="1" showInputMessage="1" showErrorMessage="1" sqref="E324:E325">
      <formula1>ObjectiveN1</formula1>
    </dataValidation>
    <dataValidation type="list" allowBlank="1" showInputMessage="1" showErrorMessage="1" sqref="D262:D267 D288:D293">
      <formula1>direction</formula1>
    </dataValidation>
    <dataValidation type="list" allowBlank="1" showInputMessage="1" showErrorMessage="1" sqref="C115:C205">
      <formula1>Scope</formula1>
    </dataValidation>
    <dataValidation type="decimal" allowBlank="1" showInputMessage="1" showErrorMessage="1" sqref="C206:C208 D116:D205">
      <formula1>0</formula1>
      <formula2>100000000000</formula2>
    </dataValidation>
    <dataValidation type="list" allowBlank="1" showInputMessage="1" showErrorMessage="1" sqref="D94:D109">
      <formula1>yeartype</formula1>
    </dataValidation>
    <dataValidation type="decimal" allowBlank="1" showInputMessage="1" showErrorMessage="1" sqref="H115:H204">
      <formula1>0.001</formula1>
      <formula2>1000000000</formula2>
    </dataValidation>
    <dataValidation type="list" allowBlank="1" showInputMessage="1" showErrorMessage="1" sqref="K248:K257">
      <formula1>Estimated</formula1>
    </dataValidation>
    <dataValidation type="date" allowBlank="1" showInputMessage="1" showErrorMessage="1" sqref="C427">
      <formula1>1</formula1>
      <formula2>73051</formula2>
    </dataValidation>
    <dataValidation type="list" allowBlank="1" showInputMessage="1" showErrorMessage="1" sqref="F219:F227">
      <formula1>targetboundary</formula1>
    </dataValidation>
    <dataValidation type="list" allowBlank="1" showInputMessage="1" showErrorMessage="1" sqref="C219:C227">
      <formula1>targettype</formula1>
    </dataValidation>
    <dataValidation type="list" allowBlank="1" showInputMessage="1" showErrorMessage="1" sqref="E219:E227">
      <formula1>unitCO2C</formula1>
    </dataValidation>
    <dataValidation type="decimal" allowBlank="1" showInputMessage="1" showErrorMessage="1" sqref="E248:G257 D219:D227 I248:J257">
      <formula1>0.1</formula1>
      <formula2>100000000</formula2>
    </dataValidation>
    <dataValidation type="decimal" allowBlank="1" showInputMessage="1" showErrorMessage="1" sqref="H219:H227">
      <formula1>0</formula1>
      <formula2>10000000000000</formula2>
    </dataValidation>
    <dataValidation type="list" allowBlank="1" showInputMessage="1" showErrorMessage="1" sqref="I219:I227">
      <formula1>unitCO2D</formula1>
    </dataValidation>
    <dataValidation type="decimal" allowBlank="1" showInputMessage="1" showErrorMessage="1" sqref="E207:E208">
      <formula1>0.000000001</formula1>
      <formula2>1000000000</formula2>
    </dataValidation>
    <dataValidation type="list" allowBlank="1" showInputMessage="1" showErrorMessage="1" sqref="F207:F208">
      <formula1>unitCO2E</formula1>
    </dataValidation>
    <dataValidation type="whole" allowBlank="1" showInputMessage="1" showErrorMessage="1" sqref="H94:H109">
      <formula1>0</formula1>
      <formula2>100000000000</formula2>
    </dataValidation>
    <dataValidation type="list" allowBlank="1" showInputMessage="1" showErrorMessage="1" sqref="C94 J219:J227 G219:G227 D248:D257">
      <formula1>year</formula1>
    </dataValidation>
    <dataValidation type="whole" allowBlank="1" showInputMessage="1" showErrorMessage="1" sqref="B86 B383 B386 B409 B380 B378 B396 B258 B26 B33">
      <formula1>0</formula1>
      <formula2>100000000000000</formula2>
    </dataValidation>
    <dataValidation type="list" allowBlank="1" showInputMessage="1" showErrorMessage="1" sqref="B8">
      <formula1>typeorganisation</formula1>
    </dataValidation>
  </dataValidations>
  <hyperlinks>
    <hyperlink ref="B78" r:id="rId1" display="The C-CAT tool can be accessed at http://www.resourceefficientscotland.com/resource/resource-efficient-scotland-climate-change-assessment-tool-ccat "/>
  </hyperlinks>
  <pageMargins left="0.7" right="0.7" top="0.75" bottom="0.75" header="0.3" footer="0.3"/>
  <pageSetup paperSize="9"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ListsReq!$AC$3:$AC$64</xm:f>
          </x14:formula1>
          <xm:sqref>H250:H257</xm:sqref>
        </x14:dataValidation>
        <x14:dataValidation type="list" allowBlank="1" showInputMessage="1" showErrorMessage="1">
          <x14:formula1>
            <xm:f>[1]ListsReq!#REF!</xm:f>
          </x14:formula1>
          <xm:sqref>B115:B204</xm:sqref>
        </x14:dataValidation>
        <x14:dataValidation type="list" allowBlank="1" showInputMessage="1" showErrorMessage="1">
          <x14:formula1>
            <xm:f>[1]ListsReq!#REF!</xm:f>
          </x14:formula1>
          <xm:sqref>H248:H249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zoomScaleNormal="100" workbookViewId="0">
      <selection activeCell="AD9" sqref="AD9"/>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6" t="s">
        <v>945</v>
      </c>
      <c r="AD2" s="296" t="s">
        <v>9</v>
      </c>
      <c r="AE2" s="296" t="s">
        <v>470</v>
      </c>
      <c r="AF2" s="296" t="s">
        <v>9</v>
      </c>
      <c r="AG2" s="24" t="s">
        <v>944</v>
      </c>
      <c r="AH2" s="24" t="s">
        <v>943</v>
      </c>
      <c r="AI2" s="24" t="s">
        <v>942</v>
      </c>
      <c r="AJ2" s="24" t="s">
        <v>941</v>
      </c>
      <c r="AK2" s="24"/>
      <c r="AL2" s="24" t="s">
        <v>940</v>
      </c>
      <c r="AM2" s="24"/>
      <c r="AN2" s="24" t="s">
        <v>939</v>
      </c>
      <c r="AO2" s="24" t="s">
        <v>915</v>
      </c>
      <c r="AP2" s="24" t="s">
        <v>938</v>
      </c>
      <c r="AQ2" s="24" t="s">
        <v>472</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7" t="s">
        <v>919</v>
      </c>
      <c r="AD3" s="287" t="s">
        <v>624</v>
      </c>
      <c r="AE3" s="288">
        <v>0.49425999999999998</v>
      </c>
      <c r="AF3" s="288" t="s">
        <v>571</v>
      </c>
      <c r="AG3" t="s">
        <v>918</v>
      </c>
      <c r="AH3" t="s">
        <v>624</v>
      </c>
      <c r="AI3" t="s">
        <v>642</v>
      </c>
      <c r="AJ3" t="s">
        <v>917</v>
      </c>
      <c r="AL3" t="s">
        <v>916</v>
      </c>
      <c r="AN3" t="s">
        <v>914</v>
      </c>
      <c r="AO3" t="s">
        <v>915</v>
      </c>
      <c r="AP3" t="s">
        <v>914</v>
      </c>
      <c r="AQ3" t="s">
        <v>496</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7" t="s">
        <v>895</v>
      </c>
      <c r="AD4" s="287" t="s">
        <v>624</v>
      </c>
      <c r="AE4" s="288">
        <v>4.3220000000000001E-2</v>
      </c>
      <c r="AF4" s="288" t="s">
        <v>571</v>
      </c>
      <c r="AG4" t="s">
        <v>424</v>
      </c>
      <c r="AH4" t="s">
        <v>894</v>
      </c>
      <c r="AI4" t="s">
        <v>893</v>
      </c>
      <c r="AJ4" t="s">
        <v>892</v>
      </c>
      <c r="AL4" t="s">
        <v>891</v>
      </c>
      <c r="AN4" t="s">
        <v>890</v>
      </c>
      <c r="AO4" t="s">
        <v>889</v>
      </c>
      <c r="AP4" t="s">
        <v>13</v>
      </c>
      <c r="AQ4" t="s">
        <v>495</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7" t="s">
        <v>870</v>
      </c>
      <c r="AD5" s="287" t="s">
        <v>624</v>
      </c>
      <c r="AE5" s="287">
        <v>0.18497</v>
      </c>
      <c r="AF5" s="287" t="s">
        <v>571</v>
      </c>
      <c r="AG5" t="s">
        <v>869</v>
      </c>
      <c r="AH5" t="s">
        <v>868</v>
      </c>
      <c r="AI5" t="s">
        <v>867</v>
      </c>
      <c r="AJ5" t="s">
        <v>866</v>
      </c>
      <c r="AL5" t="s">
        <v>865</v>
      </c>
      <c r="AN5" t="s">
        <v>864</v>
      </c>
      <c r="AP5" t="s">
        <v>863</v>
      </c>
      <c r="AQ5" t="s">
        <v>494</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7" t="s">
        <v>849</v>
      </c>
      <c r="AD6" s="287" t="s">
        <v>624</v>
      </c>
      <c r="AE6" s="287">
        <v>0.27211999999999997</v>
      </c>
      <c r="AF6" s="287"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7" t="s">
        <v>831</v>
      </c>
      <c r="AD7" s="287" t="s">
        <v>624</v>
      </c>
      <c r="AE7" s="295">
        <v>0.26950000000000002</v>
      </c>
      <c r="AF7" s="287"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91" t="s">
        <v>813</v>
      </c>
      <c r="AD8" s="291" t="s">
        <v>673</v>
      </c>
      <c r="AE8" s="322">
        <v>2.5379710000000002</v>
      </c>
      <c r="AF8" s="287"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21" t="s">
        <v>798</v>
      </c>
      <c r="AD9" s="221" t="s">
        <v>624</v>
      </c>
      <c r="AE9" s="245">
        <v>0.24667</v>
      </c>
      <c r="AF9" s="287"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7" t="s">
        <v>781</v>
      </c>
      <c r="AD10" s="287" t="s">
        <v>624</v>
      </c>
      <c r="AE10" s="294">
        <v>0.315905361</v>
      </c>
      <c r="AF10" s="287"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7" t="s">
        <v>765</v>
      </c>
      <c r="AD11" s="287" t="s">
        <v>748</v>
      </c>
      <c r="AE11" s="287">
        <v>0.34410000000000002</v>
      </c>
      <c r="AF11" s="287"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7" t="s">
        <v>749</v>
      </c>
      <c r="AD12" s="287" t="s">
        <v>748</v>
      </c>
      <c r="AE12" s="288">
        <v>0.70850000000000002</v>
      </c>
      <c r="AF12" s="288"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7" t="s">
        <v>732</v>
      </c>
      <c r="AD13" s="287" t="s">
        <v>673</v>
      </c>
      <c r="AE13" s="287">
        <v>2.6023999999999998</v>
      </c>
      <c r="AF13" s="287"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551</v>
      </c>
      <c r="AC14" s="287" t="s">
        <v>719</v>
      </c>
      <c r="AD14" s="287" t="s">
        <v>673</v>
      </c>
      <c r="AE14" s="287">
        <v>2.1913999999999998</v>
      </c>
      <c r="AF14" s="287"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7" t="s">
        <v>707</v>
      </c>
      <c r="AD15" s="287" t="s">
        <v>624</v>
      </c>
      <c r="AE15" s="287">
        <v>1.1838E-2</v>
      </c>
      <c r="AF15" s="287"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7" t="s">
        <v>695</v>
      </c>
      <c r="AD16" s="287" t="s">
        <v>624</v>
      </c>
      <c r="AE16" s="287">
        <v>2.0799999999999999E-4</v>
      </c>
      <c r="AF16" s="287"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7" t="s">
        <v>683</v>
      </c>
      <c r="AD17" s="287" t="s">
        <v>624</v>
      </c>
      <c r="AE17" s="287">
        <v>0.214508</v>
      </c>
      <c r="AF17" s="287" t="s">
        <v>571</v>
      </c>
      <c r="AG17" t="s">
        <v>5</v>
      </c>
      <c r="AH17" t="s">
        <v>551</v>
      </c>
      <c r="AT17" t="s">
        <v>682</v>
      </c>
      <c r="AU17" t="s">
        <v>681</v>
      </c>
      <c r="AV17" t="s">
        <v>680</v>
      </c>
      <c r="AW17" t="s">
        <v>679</v>
      </c>
      <c r="AX17" t="s">
        <v>678</v>
      </c>
      <c r="AZ17" t="s">
        <v>677</v>
      </c>
      <c r="BA17" t="s">
        <v>676</v>
      </c>
      <c r="BD17" t="s">
        <v>675</v>
      </c>
    </row>
    <row r="18" spans="3:56" x14ac:dyDescent="0.25">
      <c r="C18">
        <v>2020</v>
      </c>
      <c r="AC18" s="287" t="s">
        <v>674</v>
      </c>
      <c r="AD18" s="287" t="s">
        <v>673</v>
      </c>
      <c r="AE18" s="288">
        <v>1.5022500000000001</v>
      </c>
      <c r="AF18" s="288"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21" t="s">
        <v>663</v>
      </c>
      <c r="AD19" s="287" t="s">
        <v>624</v>
      </c>
      <c r="AE19" s="288">
        <v>0.21676999999999999</v>
      </c>
      <c r="AF19" s="288"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7" t="s">
        <v>655</v>
      </c>
      <c r="AD20" s="287" t="s">
        <v>624</v>
      </c>
      <c r="AE20" s="290" t="s">
        <v>601</v>
      </c>
      <c r="AF20" s="288"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649</v>
      </c>
      <c r="AD21" s="221" t="s">
        <v>624</v>
      </c>
      <c r="AE21" s="293">
        <v>0</v>
      </c>
      <c r="AF21" s="221"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643</v>
      </c>
      <c r="AD22" s="221" t="s">
        <v>624</v>
      </c>
      <c r="AE22" s="293">
        <v>0</v>
      </c>
      <c r="AF22" s="221"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637</v>
      </c>
      <c r="AD23" s="291" t="s">
        <v>624</v>
      </c>
      <c r="AE23" s="292">
        <v>0</v>
      </c>
      <c r="AF23" s="291"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632</v>
      </c>
      <c r="AD24" s="291" t="s">
        <v>624</v>
      </c>
      <c r="AE24" s="292">
        <v>0</v>
      </c>
      <c r="AF24" s="291"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628</v>
      </c>
      <c r="AD25" s="291" t="s">
        <v>624</v>
      </c>
      <c r="AE25" s="292">
        <v>0</v>
      </c>
      <c r="AF25" s="291"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625</v>
      </c>
      <c r="AD26" s="291" t="s">
        <v>624</v>
      </c>
      <c r="AE26" s="292">
        <v>0</v>
      </c>
      <c r="AF26" s="291"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7" t="s">
        <v>622</v>
      </c>
      <c r="AD27" s="287" t="s">
        <v>598</v>
      </c>
      <c r="AE27" s="289">
        <v>289.83554099999998</v>
      </c>
      <c r="AF27" s="287" t="s">
        <v>600</v>
      </c>
    </row>
    <row r="28" spans="3:56" x14ac:dyDescent="0.25">
      <c r="C28" t="s">
        <v>621</v>
      </c>
      <c r="D28" t="str">
        <f>E27</f>
        <v>2015/16</v>
      </c>
      <c r="E28" t="str">
        <f>F27</f>
        <v>2016/17</v>
      </c>
      <c r="F28" t="str">
        <f>G27</f>
        <v>2017/18</v>
      </c>
      <c r="G28" t="str">
        <f>H27</f>
        <v>2018/19</v>
      </c>
      <c r="H28" t="str">
        <f>I27</f>
        <v>2019/20</v>
      </c>
      <c r="AC28" s="287" t="s">
        <v>620</v>
      </c>
      <c r="AD28" s="287" t="s">
        <v>598</v>
      </c>
      <c r="AE28" s="289">
        <v>199</v>
      </c>
      <c r="AF28" s="287" t="s">
        <v>600</v>
      </c>
    </row>
    <row r="29" spans="3:56" x14ac:dyDescent="0.25">
      <c r="C29" t="s">
        <v>619</v>
      </c>
      <c r="D29" t="str">
        <f>E28</f>
        <v>2016/17</v>
      </c>
      <c r="E29" t="str">
        <f>F28</f>
        <v>2017/18</v>
      </c>
      <c r="F29" t="str">
        <f>G28</f>
        <v>2018/19</v>
      </c>
      <c r="G29" t="str">
        <f>H28</f>
        <v>2019/20</v>
      </c>
      <c r="AC29" s="287" t="s">
        <v>618</v>
      </c>
      <c r="AD29" s="287" t="s">
        <v>598</v>
      </c>
      <c r="AE29" s="289">
        <v>6</v>
      </c>
      <c r="AF29" s="287" t="s">
        <v>600</v>
      </c>
    </row>
    <row r="30" spans="3:56" x14ac:dyDescent="0.25">
      <c r="C30" t="s">
        <v>617</v>
      </c>
      <c r="D30" t="str">
        <f>E29</f>
        <v>2017/18</v>
      </c>
      <c r="E30" t="str">
        <f>F29</f>
        <v>2018/19</v>
      </c>
      <c r="F30" t="str">
        <f>G29</f>
        <v>2019/20</v>
      </c>
      <c r="AC30" s="287" t="s">
        <v>616</v>
      </c>
      <c r="AD30" s="287" t="s">
        <v>598</v>
      </c>
      <c r="AE30" s="289">
        <v>21</v>
      </c>
      <c r="AF30" s="287" t="s">
        <v>600</v>
      </c>
    </row>
    <row r="31" spans="3:56" x14ac:dyDescent="0.25">
      <c r="C31" t="s">
        <v>615</v>
      </c>
      <c r="D31" t="str">
        <f>E30</f>
        <v>2018/19</v>
      </c>
      <c r="E31" t="str">
        <f>F30</f>
        <v>2019/20</v>
      </c>
      <c r="AC31" s="287" t="s">
        <v>614</v>
      </c>
      <c r="AD31" s="287" t="s">
        <v>598</v>
      </c>
      <c r="AE31" s="289">
        <v>6</v>
      </c>
      <c r="AF31" s="287" t="s">
        <v>600</v>
      </c>
    </row>
    <row r="32" spans="3:56" x14ac:dyDescent="0.25">
      <c r="C32" t="s">
        <v>613</v>
      </c>
      <c r="D32" t="str">
        <f>E31</f>
        <v>2019/20</v>
      </c>
      <c r="AC32" s="287" t="s">
        <v>612</v>
      </c>
      <c r="AD32" s="287" t="s">
        <v>598</v>
      </c>
      <c r="AE32" s="289">
        <v>21</v>
      </c>
      <c r="AF32" s="287" t="s">
        <v>600</v>
      </c>
    </row>
    <row r="33" spans="3:32" x14ac:dyDescent="0.25">
      <c r="C33" t="s">
        <v>611</v>
      </c>
      <c r="AC33" s="287" t="s">
        <v>610</v>
      </c>
      <c r="AD33" s="287" t="s">
        <v>598</v>
      </c>
      <c r="AE33" s="289">
        <v>21</v>
      </c>
      <c r="AF33" s="287" t="s">
        <v>600</v>
      </c>
    </row>
    <row r="34" spans="3:32" x14ac:dyDescent="0.25">
      <c r="AC34" s="287" t="s">
        <v>609</v>
      </c>
      <c r="AD34" s="287" t="s">
        <v>598</v>
      </c>
      <c r="AE34" s="289">
        <v>21</v>
      </c>
      <c r="AF34" s="287" t="s">
        <v>600</v>
      </c>
    </row>
    <row r="35" spans="3:32" x14ac:dyDescent="0.25">
      <c r="AC35" s="287" t="s">
        <v>608</v>
      </c>
      <c r="AD35" s="287" t="s">
        <v>598</v>
      </c>
      <c r="AE35" s="289">
        <v>21</v>
      </c>
      <c r="AF35" s="287" t="s">
        <v>600</v>
      </c>
    </row>
    <row r="36" spans="3:32" x14ac:dyDescent="0.25">
      <c r="AC36" s="287" t="s">
        <v>607</v>
      </c>
      <c r="AD36" s="287" t="s">
        <v>598</v>
      </c>
      <c r="AE36" s="289">
        <v>21</v>
      </c>
      <c r="AF36" s="287" t="s">
        <v>600</v>
      </c>
    </row>
    <row r="37" spans="3:32" x14ac:dyDescent="0.25">
      <c r="AC37" s="287" t="s">
        <v>606</v>
      </c>
      <c r="AD37" s="287" t="s">
        <v>598</v>
      </c>
      <c r="AE37" s="289">
        <v>21</v>
      </c>
      <c r="AF37" s="287" t="s">
        <v>600</v>
      </c>
    </row>
    <row r="38" spans="3:32" x14ac:dyDescent="0.25">
      <c r="AC38" s="287" t="s">
        <v>605</v>
      </c>
      <c r="AD38" s="287" t="s">
        <v>598</v>
      </c>
      <c r="AE38" s="289">
        <v>1.37</v>
      </c>
      <c r="AF38" s="287" t="s">
        <v>600</v>
      </c>
    </row>
    <row r="39" spans="3:32" x14ac:dyDescent="0.25">
      <c r="AC39" s="287" t="s">
        <v>604</v>
      </c>
      <c r="AD39" s="287" t="s">
        <v>598</v>
      </c>
      <c r="AE39" s="290" t="s">
        <v>601</v>
      </c>
      <c r="AF39" s="287" t="s">
        <v>600</v>
      </c>
    </row>
    <row r="40" spans="3:32" x14ac:dyDescent="0.25">
      <c r="AC40" s="287" t="s">
        <v>603</v>
      </c>
      <c r="AD40" s="287" t="s">
        <v>598</v>
      </c>
      <c r="AE40" s="290" t="s">
        <v>601</v>
      </c>
      <c r="AF40" s="287" t="s">
        <v>600</v>
      </c>
    </row>
    <row r="41" spans="3:32" x14ac:dyDescent="0.25">
      <c r="AC41" s="287" t="s">
        <v>602</v>
      </c>
      <c r="AD41" s="287" t="s">
        <v>598</v>
      </c>
      <c r="AE41" s="290" t="s">
        <v>601</v>
      </c>
      <c r="AF41" s="287" t="s">
        <v>600</v>
      </c>
    </row>
    <row r="42" spans="3:32" x14ac:dyDescent="0.25">
      <c r="AC42" s="287" t="s">
        <v>599</v>
      </c>
      <c r="AD42" s="287" t="s">
        <v>598</v>
      </c>
      <c r="AE42" s="289">
        <v>21</v>
      </c>
      <c r="AF42" s="221" t="s">
        <v>597</v>
      </c>
    </row>
    <row r="43" spans="3:32" x14ac:dyDescent="0.25">
      <c r="AC43" s="291" t="s">
        <v>596</v>
      </c>
      <c r="AD43" s="291" t="s">
        <v>575</v>
      </c>
      <c r="AE43" s="286" t="s">
        <v>566</v>
      </c>
      <c r="AF43" s="286"/>
    </row>
    <row r="44" spans="3:32" x14ac:dyDescent="0.25">
      <c r="AC44" s="291" t="s">
        <v>595</v>
      </c>
      <c r="AD44" s="291" t="s">
        <v>575</v>
      </c>
      <c r="AE44" s="291">
        <v>0.29315999999999998</v>
      </c>
      <c r="AF44" s="291" t="s">
        <v>574</v>
      </c>
    </row>
    <row r="45" spans="3:32" x14ac:dyDescent="0.25">
      <c r="AC45" s="291" t="s">
        <v>594</v>
      </c>
      <c r="AD45" s="291" t="s">
        <v>575</v>
      </c>
      <c r="AE45" s="291">
        <v>0.16625000000000001</v>
      </c>
      <c r="AF45" s="291" t="s">
        <v>574</v>
      </c>
    </row>
    <row r="46" spans="3:32" x14ac:dyDescent="0.25">
      <c r="AC46" s="291" t="s">
        <v>593</v>
      </c>
      <c r="AD46" s="291" t="s">
        <v>575</v>
      </c>
      <c r="AE46" s="291">
        <v>0.21021999999999999</v>
      </c>
      <c r="AF46" s="291" t="s">
        <v>574</v>
      </c>
    </row>
    <row r="47" spans="3:32" x14ac:dyDescent="0.25">
      <c r="AC47" s="287" t="s">
        <v>592</v>
      </c>
      <c r="AD47" s="287" t="s">
        <v>575</v>
      </c>
      <c r="AE47" s="287">
        <v>4.7379999999999999E-2</v>
      </c>
      <c r="AF47" s="287" t="s">
        <v>574</v>
      </c>
    </row>
    <row r="48" spans="3:32" x14ac:dyDescent="0.25">
      <c r="AC48" s="287" t="s">
        <v>591</v>
      </c>
      <c r="AD48" s="287" t="s">
        <v>575</v>
      </c>
      <c r="AE48" s="287">
        <v>0.18546000000000001</v>
      </c>
      <c r="AF48" s="287" t="s">
        <v>574</v>
      </c>
    </row>
    <row r="49" spans="29:32" x14ac:dyDescent="0.25">
      <c r="AC49" s="287" t="s">
        <v>590</v>
      </c>
      <c r="AD49" s="287" t="s">
        <v>575</v>
      </c>
      <c r="AE49" s="287">
        <v>0.19388</v>
      </c>
      <c r="AF49" s="287" t="s">
        <v>574</v>
      </c>
    </row>
    <row r="50" spans="29:32" x14ac:dyDescent="0.25">
      <c r="AC50" s="291" t="s">
        <v>589</v>
      </c>
      <c r="AD50" s="291" t="s">
        <v>587</v>
      </c>
      <c r="AE50" s="291">
        <v>0.21634400000000001</v>
      </c>
      <c r="AF50" s="291" t="s">
        <v>586</v>
      </c>
    </row>
    <row r="51" spans="29:32" x14ac:dyDescent="0.25">
      <c r="AC51" s="291" t="s">
        <v>588</v>
      </c>
      <c r="AD51" s="291" t="s">
        <v>587</v>
      </c>
      <c r="AE51" s="291">
        <v>0.33604699999999998</v>
      </c>
      <c r="AF51" s="291" t="s">
        <v>586</v>
      </c>
    </row>
    <row r="52" spans="29:32" x14ac:dyDescent="0.25">
      <c r="AC52" s="287" t="s">
        <v>585</v>
      </c>
      <c r="AD52" s="287" t="s">
        <v>581</v>
      </c>
      <c r="AE52" s="288">
        <v>0.25092300000000001</v>
      </c>
      <c r="AF52" s="288" t="s">
        <v>580</v>
      </c>
    </row>
    <row r="53" spans="29:32" x14ac:dyDescent="0.25">
      <c r="AC53" s="287" t="s">
        <v>584</v>
      </c>
      <c r="AD53" s="287" t="s">
        <v>581</v>
      </c>
      <c r="AE53" s="288">
        <v>0.82374999999999998</v>
      </c>
      <c r="AF53" s="288" t="s">
        <v>580</v>
      </c>
    </row>
    <row r="54" spans="29:32" x14ac:dyDescent="0.25">
      <c r="AC54" s="287" t="s">
        <v>583</v>
      </c>
      <c r="AD54" s="287" t="s">
        <v>581</v>
      </c>
      <c r="AE54" s="288">
        <v>0.94411</v>
      </c>
      <c r="AF54" s="288" t="s">
        <v>580</v>
      </c>
    </row>
    <row r="55" spans="29:32" x14ac:dyDescent="0.25">
      <c r="AC55" s="287" t="s">
        <v>582</v>
      </c>
      <c r="AD55" s="287" t="s">
        <v>581</v>
      </c>
      <c r="AE55" s="288">
        <v>0.88483999999999996</v>
      </c>
      <c r="AF55" s="288" t="s">
        <v>580</v>
      </c>
    </row>
    <row r="56" spans="29:32" x14ac:dyDescent="0.25">
      <c r="AC56" s="287" t="s">
        <v>579</v>
      </c>
      <c r="AD56" s="287" t="s">
        <v>575</v>
      </c>
      <c r="AE56" s="287">
        <v>0.10946</v>
      </c>
      <c r="AF56" s="287" t="s">
        <v>574</v>
      </c>
    </row>
    <row r="57" spans="29:32" x14ac:dyDescent="0.25">
      <c r="AC57" s="287" t="s">
        <v>578</v>
      </c>
      <c r="AD57" s="287" t="s">
        <v>575</v>
      </c>
      <c r="AE57" s="287">
        <v>0.21876999999999999</v>
      </c>
      <c r="AF57" s="287" t="s">
        <v>574</v>
      </c>
    </row>
    <row r="58" spans="29:32" x14ac:dyDescent="0.25">
      <c r="AC58" s="287" t="s">
        <v>577</v>
      </c>
      <c r="AD58" s="287" t="s">
        <v>575</v>
      </c>
      <c r="AE58" s="287">
        <v>0.17755000000000001</v>
      </c>
      <c r="AF58" s="287" t="s">
        <v>574</v>
      </c>
    </row>
    <row r="59" spans="29:32" x14ac:dyDescent="0.25">
      <c r="AC59" s="287" t="s">
        <v>576</v>
      </c>
      <c r="AD59" s="287" t="s">
        <v>575</v>
      </c>
      <c r="AE59" s="287">
        <v>0.116082</v>
      </c>
      <c r="AF59" s="287" t="s">
        <v>574</v>
      </c>
    </row>
    <row r="60" spans="29:32" x14ac:dyDescent="0.25">
      <c r="AC60" s="287" t="s">
        <v>573</v>
      </c>
      <c r="AD60" s="286" t="s">
        <v>567</v>
      </c>
      <c r="AE60" s="286" t="s">
        <v>566</v>
      </c>
      <c r="AF60" s="286"/>
    </row>
    <row r="61" spans="29:32" x14ac:dyDescent="0.25">
      <c r="AC61" s="287" t="s">
        <v>572</v>
      </c>
      <c r="AD61" s="286" t="s">
        <v>567</v>
      </c>
      <c r="AE61" s="286" t="s">
        <v>566</v>
      </c>
      <c r="AF61" s="286" t="s">
        <v>571</v>
      </c>
    </row>
    <row r="62" spans="29:32" x14ac:dyDescent="0.25">
      <c r="AC62" s="286" t="s">
        <v>570</v>
      </c>
      <c r="AD62" s="286" t="s">
        <v>567</v>
      </c>
      <c r="AE62" s="286" t="s">
        <v>566</v>
      </c>
      <c r="AF62" s="286"/>
    </row>
    <row r="63" spans="29:32" x14ac:dyDescent="0.25">
      <c r="AC63" s="286" t="s">
        <v>569</v>
      </c>
      <c r="AD63" s="286" t="s">
        <v>567</v>
      </c>
      <c r="AE63" s="286" t="s">
        <v>566</v>
      </c>
      <c r="AF63" s="286"/>
    </row>
    <row r="64" spans="29:32" x14ac:dyDescent="0.25">
      <c r="AC64" s="286" t="s">
        <v>568</v>
      </c>
      <c r="AD64" s="286" t="s">
        <v>567</v>
      </c>
      <c r="AE64" s="286" t="s">
        <v>566</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06"/>
  <sheetViews>
    <sheetView showGridLines="0" topLeftCell="B85" zoomScaleNormal="100" zoomScaleSheetLayoutView="75" workbookViewId="0">
      <selection activeCell="I60" sqref="I60"/>
    </sheetView>
  </sheetViews>
  <sheetFormatPr defaultRowHeight="15" x14ac:dyDescent="0.25"/>
  <cols>
    <col min="1" max="1" width="3" customWidth="1"/>
    <col min="2" max="2" width="9.140625" style="4"/>
    <col min="3" max="3" width="36.28515625" style="4" customWidth="1"/>
    <col min="4" max="4" width="57.85546875" style="4" customWidth="1"/>
    <col min="5" max="5" width="17.7109375" style="4" customWidth="1"/>
    <col min="6" max="6" width="0.140625" style="4" customWidth="1"/>
    <col min="7" max="7" width="21" style="4" hidden="1" customWidth="1"/>
    <col min="8" max="8" width="17.7109375" style="4" hidden="1" customWidth="1"/>
    <col min="9" max="9" width="53" style="4" customWidth="1"/>
    <col min="10" max="10" width="17.7109375" style="4" customWidth="1"/>
    <col min="11" max="11" width="17.7109375" style="21" customWidth="1"/>
    <col min="12" max="12" width="25.140625" style="21" customWidth="1"/>
    <col min="13"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276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60" t="s">
        <v>159</v>
      </c>
      <c r="D17" s="35" t="s">
        <v>314</v>
      </c>
      <c r="E17" s="10">
        <f ca="1">IFERROR(INDEX(INDIRECT(SUBSTITUTE(RIGHT($D$15,LEN($D$15)-4)," ","_")),MATCH($D$14&amp;E$16,'LACO2 data'!$B$2:$B$577,0),MATCH($D17,'LACO2 data'!$A$1:$AB$1,0)),"")</f>
        <v>212.33049545247576</v>
      </c>
      <c r="F17" s="55">
        <f ca="1">IFERROR(INDEX(INDIRECT(SUBSTITUTE(RIGHT($D$15,LEN($D$15)-4)," ","_")),MATCH($D$14&amp;F$16,'LACO2 data'!$B$2:$B$577,0),MATCH($D17,'LACO2 data'!$A$1:$AB$1,0)),"")</f>
        <v>215.54618038527875</v>
      </c>
      <c r="G17" s="55">
        <f ca="1">IFERROR(INDEX(INDIRECT(SUBSTITUTE(RIGHT($D$15,LEN($D$15)-4)," ","_")),MATCH($D$14&amp;G$16,'LACO2 data'!$B$2:$B$577,0),MATCH($D17,'LACO2 data'!$A$1:$AB$1,0)),"")</f>
        <v>215.47357968278035</v>
      </c>
      <c r="H17" s="55">
        <f ca="1">IFERROR(INDEX(INDIRECT(SUBSTITUTE(RIGHT($D$15,LEN($D$15)-4)," ","_")),MATCH($D$14&amp;H$16,'LACO2 data'!$B$2:$B$577,0),MATCH($D17,'LACO2 data'!$A$1:$AB$1,0)),"")</f>
        <v>200.90879047429988</v>
      </c>
      <c r="I17" s="55">
        <f ca="1">IFERROR(INDEX(INDIRECT(SUBSTITUTE(RIGHT($D$15,LEN($D$15)-4)," ","_")),MATCH($D$14&amp;I$16,'LACO2 data'!$B$2:$B$577,0),MATCH($D17,'LACO2 data'!$A$1:$AB$1,0)),"")</f>
        <v>190.22542406903801</v>
      </c>
      <c r="J17" s="55">
        <f ca="1">IFERROR(INDEX(INDIRECT(SUBSTITUTE(RIGHT($D$15,LEN($D$15)-4)," ","_")),MATCH($D$14&amp;J$16,'LACO2 data'!$B$2:$B$577,0),MATCH($D17,'LACO2 data'!$A$1:$AB$1,0)),"")</f>
        <v>204.85797484843482</v>
      </c>
      <c r="K17" s="55">
        <f ca="1">IFERROR(INDEX(INDIRECT(SUBSTITUTE(RIGHT($D$15,LEN($D$15)-4)," ","_")),MATCH($D$14&amp;K$16,'LACO2 data'!$B$2:$B$577,0),MATCH($D17,'LACO2 data'!$A$1:$AB$1,0)),"")</f>
        <v>189.99333053912954</v>
      </c>
      <c r="L17" s="55">
        <f ca="1">IFERROR(INDEX(INDIRECT(SUBSTITUTE(RIGHT($D$15,LEN($D$15)-4)," ","_")),MATCH($D$14&amp;L$16,'LACO2 data'!$B$2:$B$577,0),MATCH($D17,'LACO2 data'!$A$1:$AB$1,0)),"")</f>
        <v>188.6303213772016</v>
      </c>
      <c r="M17" s="55">
        <f ca="1">IFERROR(INDEX(INDIRECT(SUBSTITUTE(RIGHT($D$15,LEN($D$15)-4)," ","_")),MATCH($D$14&amp;M$16,'LACO2 data'!$B$2:$B$577,0),MATCH($D17,'LACO2 data'!$A$1:$AB$1,0)),"")</f>
        <v>182.21146374498153</v>
      </c>
      <c r="N17" s="56" t="s">
        <v>304</v>
      </c>
      <c r="O17" s="63"/>
      <c r="P17" s="18"/>
      <c r="Q17" s="18"/>
      <c r="R17" s="18"/>
      <c r="S17" s="18"/>
      <c r="T17" s="18"/>
      <c r="U17" s="18"/>
      <c r="V17" s="18"/>
      <c r="W17" s="18"/>
      <c r="X17" s="94"/>
      <c r="Y17" s="23"/>
    </row>
    <row r="18" spans="1:25" s="3" customFormat="1" ht="31.5" customHeight="1" x14ac:dyDescent="0.25">
      <c r="A18" s="13"/>
      <c r="B18" s="14"/>
      <c r="C18" s="561"/>
      <c r="D18" s="35" t="s">
        <v>15</v>
      </c>
      <c r="E18" s="10">
        <f ca="1">IFERROR(INDEX(INDIRECT(SUBSTITUTE(RIGHT($D$15,LEN($D$15)-4)," ","_")),MATCH($D$14&amp;E$16,'LACO2 data'!$B$2:$B$577,0),MATCH($D18,'LACO2 data'!$A$1:$AB$1,0)),"")</f>
        <v>101.17874946205845</v>
      </c>
      <c r="F18" s="10">
        <f ca="1">IFERROR(INDEX(INDIRECT(SUBSTITUTE(RIGHT($D$15,LEN($D$15)-4)," ","_")),MATCH($D$14&amp;F$16,'LACO2 data'!$B$2:$B$577,0),MATCH($D18,'LACO2 data'!$A$1:$AB$1,0)),"")</f>
        <v>98.755734355443082</v>
      </c>
      <c r="G18" s="10">
        <f ca="1">IFERROR(INDEX(INDIRECT(SUBSTITUTE(RIGHT($D$15,LEN($D$15)-4)," ","_")),MATCH($D$14&amp;G$16,'LACO2 data'!$B$2:$B$577,0),MATCH($D18,'LACO2 data'!$A$1:$AB$1,0)),"")</f>
        <v>100.47683478325911</v>
      </c>
      <c r="H18" s="10">
        <f ca="1">IFERROR(INDEX(INDIRECT(SUBSTITUTE(RIGHT($D$15,LEN($D$15)-4)," ","_")),MATCH($D$14&amp;H$16,'LACO2 data'!$B$2:$B$577,0),MATCH($D18,'LACO2 data'!$A$1:$AB$1,0)),"")</f>
        <v>85.317870645565336</v>
      </c>
      <c r="I18" s="10">
        <f ca="1">IFERROR(INDEX(INDIRECT(SUBSTITUTE(RIGHT($D$15,LEN($D$15)-4)," ","_")),MATCH($D$14&amp;I$16,'LACO2 data'!$B$2:$B$577,0),MATCH($D18,'LACO2 data'!$A$1:$AB$1,0)),"")</f>
        <v>83.153039020095065</v>
      </c>
      <c r="J18" s="10">
        <f ca="1">IFERROR(INDEX(INDIRECT(SUBSTITUTE(RIGHT($D$15,LEN($D$15)-4)," ","_")),MATCH($D$14&amp;J$16,'LACO2 data'!$B$2:$B$577,0),MATCH($D18,'LACO2 data'!$A$1:$AB$1,0)),"")</f>
        <v>91.54623146416921</v>
      </c>
      <c r="K18" s="10">
        <f ca="1">IFERROR(INDEX(INDIRECT(SUBSTITUTE(RIGHT($D$15,LEN($D$15)-4)," ","_")),MATCH($D$14&amp;K$16,'LACO2 data'!$B$2:$B$577,0),MATCH($D18,'LACO2 data'!$A$1:$AB$1,0)),"")</f>
        <v>85.778094614895252</v>
      </c>
      <c r="L18" s="10">
        <f ca="1">IFERROR(INDEX(INDIRECT(SUBSTITUTE(RIGHT($D$15,LEN($D$15)-4)," ","_")),MATCH($D$14&amp;L$16,'LACO2 data'!$B$2:$B$577,0),MATCH($D18,'LACO2 data'!$A$1:$AB$1,0)),"")</f>
        <v>83.281380473937034</v>
      </c>
      <c r="M18" s="10">
        <f ca="1">IFERROR(INDEX(INDIRECT(SUBSTITUTE(RIGHT($D$15,LEN($D$15)-4)," ","_")),MATCH($D$14&amp;M$16,'LACO2 data'!$B$2:$B$577,0),MATCH($D18,'LACO2 data'!$A$1:$AB$1,0)),"")</f>
        <v>82.687697304730563</v>
      </c>
      <c r="N18" s="9" t="s">
        <v>304</v>
      </c>
      <c r="O18" s="64"/>
      <c r="P18" s="18"/>
      <c r="Q18" s="18"/>
      <c r="R18" s="18"/>
      <c r="S18" s="18"/>
      <c r="T18" s="18"/>
      <c r="U18" s="18"/>
      <c r="V18" s="18"/>
      <c r="W18" s="18"/>
      <c r="X18" s="94"/>
      <c r="Y18" s="23"/>
    </row>
    <row r="19" spans="1:25" s="3" customFormat="1" ht="30" customHeight="1" x14ac:dyDescent="0.25">
      <c r="A19" s="13"/>
      <c r="B19" s="14"/>
      <c r="C19" s="561"/>
      <c r="D19" s="35" t="s">
        <v>16</v>
      </c>
      <c r="E19" s="10">
        <f ca="1">IFERROR(INDEX(INDIRECT(SUBSTITUTE(RIGHT($D$15,LEN($D$15)-4)," ","_")),MATCH($D$14&amp;E$16,'LACO2 data'!$B$2:$B$577,0),MATCH($D19,'LACO2 data'!$A$1:$AB$1,0)),"")</f>
        <v>77.650997881570788</v>
      </c>
      <c r="F19" s="10">
        <f ca="1">IFERROR(INDEX(INDIRECT(SUBSTITUTE(RIGHT($D$15,LEN($D$15)-4)," ","_")),MATCH($D$14&amp;F$16,'LACO2 data'!$B$2:$B$577,0),MATCH($D19,'LACO2 data'!$A$1:$AB$1,0)),"")</f>
        <v>82.153631258352078</v>
      </c>
      <c r="G19" s="10">
        <f ca="1">IFERROR(INDEX(INDIRECT(SUBSTITUTE(RIGHT($D$15,LEN($D$15)-4)," ","_")),MATCH($D$14&amp;G$16,'LACO2 data'!$B$2:$B$577,0),MATCH($D19,'LACO2 data'!$A$1:$AB$1,0)),"")</f>
        <v>79.820446290824691</v>
      </c>
      <c r="H19" s="10">
        <f ca="1">IFERROR(INDEX(INDIRECT(SUBSTITUTE(RIGHT($D$15,LEN($D$15)-4)," ","_")),MATCH($D$14&amp;H$16,'LACO2 data'!$B$2:$B$577,0),MATCH($D19,'LACO2 data'!$A$1:$AB$1,0)),"")</f>
        <v>81.288292957108041</v>
      </c>
      <c r="I19" s="10">
        <f ca="1">IFERROR(INDEX(INDIRECT(SUBSTITUTE(RIGHT($D$15,LEN($D$15)-4)," ","_")),MATCH($D$14&amp;I$16,'LACO2 data'!$B$2:$B$577,0),MATCH($D19,'LACO2 data'!$A$1:$AB$1,0)),"")</f>
        <v>73.891474295038705</v>
      </c>
      <c r="J19" s="10">
        <f ca="1">IFERROR(INDEX(INDIRECT(SUBSTITUTE(RIGHT($D$15,LEN($D$15)-4)," ","_")),MATCH($D$14&amp;J$16,'LACO2 data'!$B$2:$B$577,0),MATCH($D19,'LACO2 data'!$A$1:$AB$1,0)),"")</f>
        <v>79.697713208493468</v>
      </c>
      <c r="K19" s="10">
        <f ca="1">IFERROR(INDEX(INDIRECT(SUBSTITUTE(RIGHT($D$15,LEN($D$15)-4)," ","_")),MATCH($D$14&amp;K$16,'LACO2 data'!$B$2:$B$577,0),MATCH($D19,'LACO2 data'!$A$1:$AB$1,0)),"")</f>
        <v>71.440889755761901</v>
      </c>
      <c r="L19" s="10">
        <f ca="1">IFERROR(INDEX(INDIRECT(SUBSTITUTE(RIGHT($D$15,LEN($D$15)-4)," ","_")),MATCH($D$14&amp;L$16,'LACO2 data'!$B$2:$B$577,0),MATCH($D19,'LACO2 data'!$A$1:$AB$1,0)),"")</f>
        <v>73.240761655781839</v>
      </c>
      <c r="M19" s="10">
        <f ca="1">IFERROR(INDEX(INDIRECT(SUBSTITUTE(RIGHT($D$15,LEN($D$15)-4)," ","_")),MATCH($D$14&amp;M$16,'LACO2 data'!$B$2:$B$577,0),MATCH($D19,'LACO2 data'!$A$1:$AB$1,0)),"")</f>
        <v>67.259305370847187</v>
      </c>
      <c r="N19" s="9" t="s">
        <v>304</v>
      </c>
      <c r="O19" s="64"/>
      <c r="P19" s="18"/>
      <c r="Q19" s="18"/>
      <c r="R19" s="18"/>
      <c r="S19" s="18"/>
      <c r="T19" s="18"/>
      <c r="U19" s="18"/>
      <c r="V19" s="18"/>
      <c r="W19" s="18"/>
      <c r="X19" s="94"/>
      <c r="Y19" s="23"/>
    </row>
    <row r="20" spans="1:25" s="3" customFormat="1" ht="28.5" customHeight="1" x14ac:dyDescent="0.25">
      <c r="A20" s="13"/>
      <c r="B20" s="14"/>
      <c r="C20" s="561"/>
      <c r="D20" s="35" t="s">
        <v>17</v>
      </c>
      <c r="E20" s="10">
        <f ca="1">IFERROR(INDEX(INDIRECT(SUBSTITUTE(RIGHT($D$15,LEN($D$15)-4)," ","_")),MATCH($D$14&amp;E$16,'LACO2 data'!$B$2:$B$577,0),MATCH($D20,'LACO2 data'!$A$1:$AB$1,0)),"")</f>
        <v>33.500748108846437</v>
      </c>
      <c r="F20" s="10">
        <f ca="1">IFERROR(INDEX(INDIRECT(SUBSTITUTE(RIGHT($D$15,LEN($D$15)-4)," ","_")),MATCH($D$14&amp;F$16,'LACO2 data'!$B$2:$B$577,0),MATCH($D20,'LACO2 data'!$A$1:$AB$1,0)),"")</f>
        <v>34.636814771483564</v>
      </c>
      <c r="G20" s="10">
        <f ca="1">IFERROR(INDEX(INDIRECT(SUBSTITUTE(RIGHT($D$15,LEN($D$15)-4)," ","_")),MATCH($D$14&amp;G$16,'LACO2 data'!$B$2:$B$577,0),MATCH($D20,'LACO2 data'!$A$1:$AB$1,0)),"")</f>
        <v>35.176298608696563</v>
      </c>
      <c r="H20" s="10">
        <f ca="1">IFERROR(INDEX(INDIRECT(SUBSTITUTE(RIGHT($D$15,LEN($D$15)-4)," ","_")),MATCH($D$14&amp;H$16,'LACO2 data'!$B$2:$B$577,0),MATCH($D20,'LACO2 data'!$A$1:$AB$1,0)),"")</f>
        <v>34.302626871626508</v>
      </c>
      <c r="I20" s="10">
        <f ca="1">IFERROR(INDEX(INDIRECT(SUBSTITUTE(RIGHT($D$15,LEN($D$15)-4)," ","_")),MATCH($D$14&amp;I$16,'LACO2 data'!$B$2:$B$577,0),MATCH($D20,'LACO2 data'!$A$1:$AB$1,0)),"")</f>
        <v>33.180910753904236</v>
      </c>
      <c r="J20" s="10">
        <f ca="1">IFERROR(INDEX(INDIRECT(SUBSTITUTE(RIGHT($D$15,LEN($D$15)-4)," ","_")),MATCH($D$14&amp;J$16,'LACO2 data'!$B$2:$B$577,0),MATCH($D20,'LACO2 data'!$A$1:$AB$1,0)),"")</f>
        <v>33.614030175772172</v>
      </c>
      <c r="K20" s="10">
        <f ca="1">IFERROR(INDEX(INDIRECT(SUBSTITUTE(RIGHT($D$15,LEN($D$15)-4)," ","_")),MATCH($D$14&amp;K$16,'LACO2 data'!$B$2:$B$577,0),MATCH($D20,'LACO2 data'!$A$1:$AB$1,0)),"")</f>
        <v>32.774346168472391</v>
      </c>
      <c r="L20" s="10">
        <f ca="1">IFERROR(INDEX(INDIRECT(SUBSTITUTE(RIGHT($D$15,LEN($D$15)-4)," ","_")),MATCH($D$14&amp;L$16,'LACO2 data'!$B$2:$B$577,0),MATCH($D20,'LACO2 data'!$A$1:$AB$1,0)),"")</f>
        <v>32.108179247482752</v>
      </c>
      <c r="M20" s="10">
        <f ca="1">IFERROR(INDEX(INDIRECT(SUBSTITUTE(RIGHT($D$15,LEN($D$15)-4)," ","_")),MATCH($D$14&amp;M$16,'LACO2 data'!$B$2:$B$577,0),MATCH($D20,'LACO2 data'!$A$1:$AB$1,0)),"")</f>
        <v>32.264461069403787</v>
      </c>
      <c r="N20" s="9" t="s">
        <v>304</v>
      </c>
      <c r="O20" s="64"/>
      <c r="P20" s="18"/>
      <c r="Q20" s="18"/>
      <c r="R20" s="18"/>
      <c r="S20" s="18"/>
      <c r="T20" s="18"/>
      <c r="U20" s="18"/>
      <c r="V20" s="18"/>
      <c r="W20" s="18"/>
      <c r="X20" s="94"/>
      <c r="Y20" s="23"/>
    </row>
    <row r="21" spans="1:25" s="3" customFormat="1" ht="36.75" customHeight="1" thickBot="1" x14ac:dyDescent="0.3">
      <c r="A21" s="13"/>
      <c r="B21" s="14"/>
      <c r="C21" s="562"/>
      <c r="D21" s="65" t="s">
        <v>18</v>
      </c>
      <c r="E21" s="60">
        <f ca="1">IFERROR(INDEX(INDIRECT(SUBSTITUTE(RIGHT($D$15,LEN($D$15)-4)," ","_")),MATCH($D$14&amp;E$16,'LACO2 data'!$B$2:$B$577,0),MATCH($D21,'LACO2 data'!$A$1:$AB$1,0)),"")</f>
        <v>14.536122900556489</v>
      </c>
      <c r="F21" s="60">
        <f ca="1">IFERROR(INDEX(INDIRECT(SUBSTITUTE(RIGHT($D$15,LEN($D$15)-4)," ","_")),MATCH($D$14&amp;F$16,'LACO2 data'!$B$2:$B$577,0),MATCH($D21,'LACO2 data'!$A$1:$AB$1,0)),"")</f>
        <v>14.412280781463235</v>
      </c>
      <c r="G21" s="60">
        <f ca="1">IFERROR(INDEX(INDIRECT(SUBSTITUTE(RIGHT($D$15,LEN($D$15)-4)," ","_")),MATCH($D$14&amp;G$16,'LACO2 data'!$B$2:$B$577,0),MATCH($D21,'LACO2 data'!$A$1:$AB$1,0)),"")</f>
        <v>14.155357307271414</v>
      </c>
      <c r="H21" s="60">
        <f ca="1">IFERROR(INDEX(INDIRECT(SUBSTITUTE(RIGHT($D$15,LEN($D$15)-4)," ","_")),MATCH($D$14&amp;H$16,'LACO2 data'!$B$2:$B$577,0),MATCH($D21,'LACO2 data'!$A$1:$AB$1,0)),"")</f>
        <v>13.265249442549806</v>
      </c>
      <c r="I21" s="60">
        <f ca="1">IFERROR(INDEX(INDIRECT(SUBSTITUTE(RIGHT($D$15,LEN($D$15)-4)," ","_")),MATCH($D$14&amp;I$16,'LACO2 data'!$B$2:$B$577,0),MATCH($D21,'LACO2 data'!$A$1:$AB$1,0)),"")</f>
        <v>12.682617903776697</v>
      </c>
      <c r="J21" s="60">
        <f ca="1">IFERROR(INDEX(INDIRECT(SUBSTITUTE(RIGHT($D$15,LEN($D$15)-4)," ","_")),MATCH($D$14&amp;J$16,'LACO2 data'!$B$2:$B$577,0),MATCH($D21,'LACO2 data'!$A$1:$AB$1,0)),"")</f>
        <v>13.173107244002811</v>
      </c>
      <c r="K21" s="60">
        <f ca="1">IFERROR(INDEX(INDIRECT(SUBSTITUTE(RIGHT($D$15,LEN($D$15)-4)," ","_")),MATCH($D$14&amp;K$16,'LACO2 data'!$B$2:$B$577,0),MATCH($D21,'LACO2 data'!$A$1:$AB$1,0)),"")</f>
        <v>12.234550883030156</v>
      </c>
      <c r="L21" s="60">
        <f ca="1">IFERROR(INDEX(INDIRECT(SUBSTITUTE(RIGHT($D$15,LEN($D$15)-4)," ","_")),MATCH($D$14&amp;L$16,'LACO2 data'!$B$2:$B$577,0),MATCH($D21,'LACO2 data'!$A$1:$AB$1,0)),"")</f>
        <v>11.963669993573266</v>
      </c>
      <c r="M21" s="60">
        <f ca="1">IFERROR(INDEX(INDIRECT(SUBSTITUTE(RIGHT($D$15,LEN($D$15)-4)," ","_")),MATCH($D$14&amp;M$16,'LACO2 data'!$B$2:$B$577,0),MATCH($D21,'LACO2 data'!$A$1:$AB$1,0)),"")</f>
        <v>11.576895316213614</v>
      </c>
      <c r="N21" s="61" t="s">
        <v>307</v>
      </c>
      <c r="O21" s="66"/>
      <c r="P21" s="18"/>
      <c r="Q21" s="18"/>
      <c r="R21" s="18"/>
      <c r="S21" s="18"/>
      <c r="T21" s="18"/>
      <c r="U21" s="18"/>
      <c r="V21" s="18"/>
      <c r="W21" s="18"/>
      <c r="X21" s="94"/>
      <c r="Y21" s="23"/>
    </row>
    <row r="22" spans="1:25" s="3" customFormat="1" ht="29.25" customHeight="1" x14ac:dyDescent="0.25">
      <c r="A22" s="13"/>
      <c r="B22" s="14"/>
      <c r="C22" s="563"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64"/>
      <c r="D23" s="36" t="s">
        <v>247</v>
      </c>
      <c r="E23" s="10">
        <f ca="1">IFERROR(INDEX(INDIRECT(SUBSTITUTE(RIGHT($D$15,LEN($D$15)-4)," ","_")),MATCH($D$14&amp;E$16,'LACO2 data'!$B$2:$B$577,0),MATCH($D23,'LACO2 data'!$A$1:$AB$1,0)),"")</f>
        <v>79.409491161692998</v>
      </c>
      <c r="F23" s="10">
        <f ca="1">IFERROR(INDEX(INDIRECT(SUBSTITUTE(RIGHT($D$15,LEN($D$15)-4)," ","_")),MATCH($D$14&amp;F$16,'LACO2 data'!$B$2:$B$577,0),MATCH($D23,'LACO2 data'!$A$1:$AB$1,0)),"")</f>
        <v>77.599610709683333</v>
      </c>
      <c r="G23" s="10">
        <f ca="1">IFERROR(INDEX(INDIRECT(SUBSTITUTE(RIGHT($D$15,LEN($D$15)-4)," ","_")),MATCH($D$14&amp;G$16,'LACO2 data'!$B$2:$B$577,0),MATCH($D23,'LACO2 data'!$A$1:$AB$1,0)),"")</f>
        <v>75.843673700865367</v>
      </c>
      <c r="H23" s="10">
        <f ca="1">IFERROR(INDEX(INDIRECT(SUBSTITUTE(RIGHT($D$15,LEN($D$15)-4)," ","_")),MATCH($D$14&amp;H$16,'LACO2 data'!$B$2:$B$577,0),MATCH($D23,'LACO2 data'!$A$1:$AB$1,0)),"")</f>
        <v>74.212482964183181</v>
      </c>
      <c r="I23" s="10">
        <f ca="1">IFERROR(INDEX(INDIRECT(SUBSTITUTE(RIGHT($D$15,LEN($D$15)-4)," ","_")),MATCH($D$14&amp;I$16,'LACO2 data'!$B$2:$B$577,0),MATCH($D23,'LACO2 data'!$A$1:$AB$1,0)),"")</f>
        <v>75.348594836046047</v>
      </c>
      <c r="J23" s="10">
        <f ca="1">IFERROR(INDEX(INDIRECT(SUBSTITUTE(RIGHT($D$15,LEN($D$15)-4)," ","_")),MATCH($D$14&amp;J$16,'LACO2 data'!$B$2:$B$577,0),MATCH($D23,'LACO2 data'!$A$1:$AB$1,0)),"")</f>
        <v>74.675360869305038</v>
      </c>
      <c r="K23" s="10">
        <f ca="1">IFERROR(INDEX(INDIRECT(SUBSTITUTE(RIGHT($D$15,LEN($D$15)-4)," ","_")),MATCH($D$14&amp;K$16,'LACO2 data'!$B$2:$B$577,0),MATCH($D23,'LACO2 data'!$A$1:$AB$1,0)),"")</f>
        <v>72.070749375376451</v>
      </c>
      <c r="L23" s="10">
        <f ca="1">IFERROR(INDEX(INDIRECT(SUBSTITUTE(RIGHT($D$15,LEN($D$15)-4)," ","_")),MATCH($D$14&amp;L$16,'LACO2 data'!$B$2:$B$577,0),MATCH($D23,'LACO2 data'!$A$1:$AB$1,0)),"")</f>
        <v>68.947493584430603</v>
      </c>
      <c r="M23" s="10">
        <f ca="1">IFERROR(INDEX(INDIRECT(SUBSTITUTE(RIGHT($D$15,LEN($D$15)-4)," ","_")),MATCH($D$14&amp;M$16,'LACO2 data'!$B$2:$B$577,0),MATCH($D23,'LACO2 data'!$A$1:$AB$1,0)),"")</f>
        <v>67.502168225746175</v>
      </c>
      <c r="N23" s="9" t="s">
        <v>304</v>
      </c>
      <c r="O23" s="58"/>
      <c r="P23" s="18"/>
      <c r="Q23" s="18"/>
      <c r="R23" s="18"/>
      <c r="S23" s="18"/>
      <c r="T23" s="18"/>
      <c r="U23" s="18"/>
      <c r="V23" s="18"/>
      <c r="W23" s="18"/>
      <c r="X23" s="94"/>
      <c r="Y23" s="23"/>
    </row>
    <row r="24" spans="1:25" s="3" customFormat="1" ht="26.25" customHeight="1" thickBot="1" x14ac:dyDescent="0.3">
      <c r="A24" s="13"/>
      <c r="B24" s="14"/>
      <c r="C24" s="565"/>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70" t="s">
        <v>131</v>
      </c>
      <c r="F29" s="571"/>
      <c r="G29" s="567"/>
      <c r="H29" s="121" t="s">
        <v>140</v>
      </c>
      <c r="I29" s="72" t="s">
        <v>139</v>
      </c>
      <c r="J29" s="72" t="s">
        <v>10</v>
      </c>
      <c r="K29" s="72" t="s">
        <v>135</v>
      </c>
      <c r="L29" s="72" t="s">
        <v>138</v>
      </c>
      <c r="M29" s="72" t="s">
        <v>155</v>
      </c>
      <c r="N29" s="72" t="s">
        <v>153</v>
      </c>
      <c r="O29" s="566" t="s">
        <v>8</v>
      </c>
      <c r="P29" s="567"/>
      <c r="Q29" s="18"/>
      <c r="R29" s="18"/>
      <c r="S29" s="18"/>
      <c r="T29" s="18"/>
      <c r="U29" s="18"/>
      <c r="V29" s="18"/>
      <c r="W29" s="18"/>
      <c r="X29" s="94"/>
      <c r="Y29" s="23"/>
    </row>
    <row r="30" spans="1:25" s="3" customFormat="1" ht="32.25" customHeight="1" x14ac:dyDescent="0.25">
      <c r="A30" s="13"/>
      <c r="B30" s="14"/>
      <c r="C30" s="307"/>
      <c r="D30" s="308"/>
      <c r="E30" s="572"/>
      <c r="F30" s="572"/>
      <c r="G30" s="572"/>
      <c r="H30" s="309"/>
      <c r="I30" s="310"/>
      <c r="J30" s="311"/>
      <c r="K30" s="311"/>
      <c r="L30" s="311"/>
      <c r="M30" s="312"/>
      <c r="N30" s="311"/>
      <c r="O30" s="568"/>
      <c r="P30" s="569"/>
      <c r="Q30" s="18"/>
      <c r="R30" s="18"/>
      <c r="S30" s="18"/>
      <c r="T30" s="18"/>
      <c r="U30" s="18"/>
      <c r="V30" s="18"/>
      <c r="W30" s="18"/>
      <c r="X30" s="94"/>
      <c r="Y30" s="23"/>
    </row>
    <row r="31" spans="1:25" s="38" customFormat="1" ht="46.5" customHeight="1" thickBot="1" x14ac:dyDescent="0.3">
      <c r="A31" s="37"/>
      <c r="B31" s="14"/>
      <c r="C31" s="313"/>
      <c r="D31" s="314"/>
      <c r="E31" s="532"/>
      <c r="F31" s="532"/>
      <c r="G31" s="532"/>
      <c r="H31" s="315"/>
      <c r="I31" s="316"/>
      <c r="J31" s="317"/>
      <c r="K31" s="317"/>
      <c r="L31" s="317"/>
      <c r="M31" s="318"/>
      <c r="N31" s="317"/>
      <c r="O31" s="532"/>
      <c r="P31" s="573"/>
      <c r="Q31" s="18"/>
      <c r="R31" s="18"/>
      <c r="S31" s="18"/>
      <c r="T31" s="18"/>
      <c r="U31" s="18"/>
      <c r="V31" s="18"/>
      <c r="W31" s="18"/>
      <c r="X31" s="94"/>
      <c r="Y31" s="77"/>
    </row>
    <row r="32" spans="1:25" s="16" customFormat="1" ht="18" customHeight="1" x14ac:dyDescent="0.25">
      <c r="B32" s="14"/>
      <c r="C32" s="5"/>
      <c r="D32" s="5"/>
      <c r="E32" s="5"/>
      <c r="F32" s="5"/>
      <c r="G32" s="5"/>
      <c r="H32" s="5"/>
      <c r="I32" s="5"/>
      <c r="J32" s="5"/>
      <c r="K32" s="5"/>
      <c r="L32" s="5"/>
      <c r="M32" s="5"/>
      <c r="N32" s="5"/>
      <c r="O32" s="5"/>
      <c r="P32" s="5"/>
      <c r="Q32" s="18"/>
      <c r="R32" s="18"/>
      <c r="S32" s="18"/>
      <c r="T32" s="18"/>
      <c r="U32" s="18"/>
      <c r="V32" s="18"/>
      <c r="W32" s="18"/>
      <c r="X32" s="94"/>
    </row>
    <row r="33" spans="1:25" s="25" customFormat="1" ht="18" customHeight="1" x14ac:dyDescent="0.25">
      <c r="A33" s="15"/>
      <c r="B33" s="14" t="s">
        <v>11</v>
      </c>
      <c r="C33" s="122" t="s">
        <v>955</v>
      </c>
      <c r="D33" s="12"/>
      <c r="E33" s="12"/>
      <c r="F33" s="12"/>
      <c r="G33" s="12"/>
      <c r="H33" s="12"/>
      <c r="I33" s="12"/>
      <c r="J33" s="5"/>
      <c r="K33" s="11"/>
      <c r="L33" s="12"/>
      <c r="M33" s="5"/>
      <c r="N33" s="5"/>
      <c r="O33" s="5"/>
      <c r="P33" s="5"/>
      <c r="Q33" s="18"/>
      <c r="R33" s="18"/>
      <c r="S33" s="18"/>
      <c r="T33" s="18"/>
      <c r="U33" s="18"/>
      <c r="V33" s="18"/>
      <c r="W33" s="18"/>
      <c r="X33" s="94"/>
      <c r="Y33" s="39"/>
    </row>
    <row r="34" spans="1:25" s="25" customFormat="1" ht="18" customHeight="1" x14ac:dyDescent="0.25">
      <c r="A34" s="15"/>
      <c r="B34" s="14"/>
      <c r="C34" s="11"/>
      <c r="D34" s="11"/>
      <c r="E34" s="11"/>
      <c r="F34" s="11"/>
      <c r="G34" s="11"/>
      <c r="H34" s="11"/>
      <c r="I34" s="11"/>
      <c r="J34" s="11"/>
      <c r="K34" s="11"/>
      <c r="L34" s="11"/>
      <c r="M34" s="5"/>
      <c r="N34" s="5"/>
      <c r="O34" s="5"/>
      <c r="P34" s="5"/>
      <c r="Q34" s="18"/>
      <c r="R34" s="18"/>
      <c r="S34" s="18"/>
      <c r="T34" s="18"/>
      <c r="U34" s="18"/>
      <c r="V34" s="18"/>
      <c r="W34" s="18"/>
      <c r="X34" s="94"/>
      <c r="Y34" s="39"/>
    </row>
    <row r="35" spans="1:25" s="3" customFormat="1" ht="18" customHeight="1" x14ac:dyDescent="0.25">
      <c r="A35" s="13"/>
      <c r="B35" s="14"/>
      <c r="C35" s="533"/>
      <c r="D35" s="534"/>
      <c r="E35" s="534"/>
      <c r="F35" s="534"/>
      <c r="G35" s="534"/>
      <c r="H35" s="534"/>
      <c r="I35" s="535"/>
      <c r="J35" s="5"/>
      <c r="K35" s="11"/>
      <c r="L35" s="12"/>
      <c r="M35" s="12"/>
      <c r="N35" s="12"/>
      <c r="O35" s="12"/>
      <c r="P35" s="12"/>
      <c r="Q35" s="18"/>
      <c r="R35" s="18"/>
      <c r="S35" s="18"/>
      <c r="T35" s="18"/>
      <c r="U35" s="18"/>
      <c r="V35" s="18"/>
      <c r="W35" s="18"/>
      <c r="X35" s="94"/>
      <c r="Y35" s="23"/>
    </row>
    <row r="36" spans="1:25" s="3" customFormat="1" ht="18" customHeight="1" x14ac:dyDescent="0.25">
      <c r="A36" s="13"/>
      <c r="B36" s="14"/>
      <c r="C36" s="536"/>
      <c r="D36" s="537"/>
      <c r="E36" s="537"/>
      <c r="F36" s="537"/>
      <c r="G36" s="537"/>
      <c r="H36" s="537"/>
      <c r="I36" s="538"/>
      <c r="J36" s="5"/>
      <c r="K36" s="11"/>
      <c r="L36" s="12"/>
      <c r="M36" s="12"/>
      <c r="N36" s="12"/>
      <c r="O36" s="12"/>
      <c r="P36" s="12"/>
      <c r="Q36" s="18"/>
      <c r="R36" s="18"/>
      <c r="S36" s="18"/>
      <c r="T36" s="18"/>
      <c r="U36" s="18"/>
      <c r="V36" s="18"/>
      <c r="W36" s="18"/>
      <c r="X36" s="94"/>
      <c r="Y36" s="23"/>
    </row>
    <row r="37" spans="1:25" s="3" customFormat="1" ht="18" customHeight="1" x14ac:dyDescent="0.25">
      <c r="A37" s="13"/>
      <c r="B37" s="14"/>
      <c r="C37" s="536"/>
      <c r="D37" s="537"/>
      <c r="E37" s="537"/>
      <c r="F37" s="537"/>
      <c r="G37" s="537"/>
      <c r="H37" s="537"/>
      <c r="I37" s="538"/>
      <c r="J37" s="5"/>
      <c r="K37" s="11"/>
      <c r="L37" s="12"/>
      <c r="M37" s="12"/>
      <c r="N37" s="12"/>
      <c r="O37" s="12"/>
      <c r="P37" s="12"/>
      <c r="Q37" s="18"/>
      <c r="R37" s="18"/>
      <c r="S37" s="18"/>
      <c r="T37" s="18"/>
      <c r="U37" s="18"/>
      <c r="V37" s="18"/>
      <c r="W37" s="18"/>
      <c r="X37" s="94"/>
      <c r="Y37" s="23"/>
    </row>
    <row r="38" spans="1:25" s="3" customFormat="1" ht="18" customHeight="1" x14ac:dyDescent="0.25">
      <c r="A38" s="13"/>
      <c r="B38" s="14"/>
      <c r="C38" s="536"/>
      <c r="D38" s="537"/>
      <c r="E38" s="537"/>
      <c r="F38" s="537"/>
      <c r="G38" s="537"/>
      <c r="H38" s="537"/>
      <c r="I38" s="538"/>
      <c r="J38" s="5"/>
      <c r="K38" s="11"/>
      <c r="L38" s="12"/>
      <c r="M38" s="12"/>
      <c r="N38" s="12"/>
      <c r="O38" s="12"/>
      <c r="P38" s="12"/>
      <c r="Q38" s="18"/>
      <c r="R38" s="18"/>
      <c r="S38" s="18"/>
      <c r="T38" s="18"/>
      <c r="U38" s="18"/>
      <c r="V38" s="18"/>
      <c r="W38" s="18"/>
      <c r="X38" s="94"/>
      <c r="Y38" s="23"/>
    </row>
    <row r="39" spans="1:25" s="3" customFormat="1" ht="18" customHeight="1" x14ac:dyDescent="0.25">
      <c r="A39" s="13"/>
      <c r="B39" s="14"/>
      <c r="C39" s="539"/>
      <c r="D39" s="540"/>
      <c r="E39" s="540"/>
      <c r="F39" s="540"/>
      <c r="G39" s="540"/>
      <c r="H39" s="540"/>
      <c r="I39" s="541"/>
      <c r="J39" s="5"/>
      <c r="K39" s="11"/>
      <c r="L39" s="12"/>
      <c r="M39" s="12"/>
      <c r="N39" s="12"/>
      <c r="O39" s="12"/>
      <c r="P39" s="12"/>
      <c r="Q39" s="18"/>
      <c r="R39" s="18"/>
      <c r="S39" s="18"/>
      <c r="T39" s="18"/>
      <c r="U39" s="18"/>
      <c r="V39" s="18"/>
      <c r="W39" s="18"/>
      <c r="X39" s="94"/>
      <c r="Y39" s="23"/>
    </row>
    <row r="40" spans="1:25" s="3" customFormat="1" ht="18" customHeight="1" x14ac:dyDescent="0.25">
      <c r="A40" s="13"/>
      <c r="B40" s="14"/>
      <c r="C40" s="19"/>
      <c r="D40" s="12"/>
      <c r="E40" s="12"/>
      <c r="F40" s="12"/>
      <c r="G40" s="12"/>
      <c r="H40" s="12"/>
      <c r="I40" s="5"/>
      <c r="J40" s="5"/>
      <c r="K40" s="11"/>
      <c r="L40" s="12"/>
      <c r="M40" s="12"/>
      <c r="N40" s="12"/>
      <c r="O40" s="12"/>
      <c r="P40" s="12"/>
      <c r="Q40" s="18"/>
      <c r="R40" s="18"/>
      <c r="S40" s="18"/>
      <c r="T40" s="18"/>
      <c r="U40" s="18"/>
      <c r="V40" s="18"/>
      <c r="W40" s="18"/>
      <c r="X40" s="94"/>
      <c r="Y40" s="23"/>
    </row>
    <row r="41" spans="1:25" s="3" customFormat="1" ht="18" customHeight="1" x14ac:dyDescent="0.25">
      <c r="A41" s="13"/>
      <c r="B41" s="14">
        <v>3</v>
      </c>
      <c r="C41" s="20" t="s">
        <v>162</v>
      </c>
      <c r="D41" s="12"/>
      <c r="E41" s="12"/>
      <c r="F41" s="12"/>
      <c r="G41" s="12"/>
      <c r="H41" s="12"/>
      <c r="I41" s="5"/>
      <c r="J41" s="5"/>
      <c r="K41" s="11"/>
      <c r="L41" s="12"/>
      <c r="M41" s="12"/>
      <c r="N41" s="12"/>
      <c r="O41" s="12"/>
      <c r="P41" s="12"/>
      <c r="Q41" s="18"/>
      <c r="R41" s="18"/>
      <c r="S41" s="18"/>
      <c r="T41" s="18"/>
      <c r="U41" s="18"/>
      <c r="V41" s="18"/>
      <c r="W41" s="18"/>
      <c r="X41" s="94"/>
      <c r="Y41" s="23"/>
    </row>
    <row r="42" spans="1:25" s="3" customFormat="1" ht="18" customHeight="1" x14ac:dyDescent="0.25">
      <c r="A42" s="13"/>
      <c r="B42" s="14"/>
      <c r="C42" s="20" t="s">
        <v>145</v>
      </c>
      <c r="D42" s="12"/>
      <c r="E42" s="12"/>
      <c r="F42" s="12"/>
      <c r="G42" s="12"/>
      <c r="H42" s="12"/>
      <c r="I42" s="5"/>
      <c r="J42" s="5"/>
      <c r="K42" s="11"/>
      <c r="L42" s="12"/>
      <c r="M42" s="12"/>
      <c r="N42" s="12"/>
      <c r="O42" s="12"/>
      <c r="P42" s="12"/>
      <c r="Q42" s="18"/>
      <c r="R42" s="18"/>
      <c r="S42" s="18"/>
      <c r="T42" s="18"/>
      <c r="U42" s="18"/>
      <c r="V42" s="18"/>
      <c r="W42" s="18"/>
      <c r="X42" s="94"/>
      <c r="Y42" s="23"/>
    </row>
    <row r="43" spans="1:25" s="3" customFormat="1" ht="33" customHeight="1" thickBot="1" x14ac:dyDescent="0.3">
      <c r="A43" s="13"/>
      <c r="B43" s="14"/>
      <c r="C43" s="123" t="s">
        <v>308</v>
      </c>
      <c r="D43" s="12"/>
      <c r="E43" s="12"/>
      <c r="F43" s="12"/>
      <c r="G43" s="12"/>
      <c r="H43" s="12"/>
      <c r="I43" s="5"/>
      <c r="J43" s="5"/>
      <c r="K43" s="11"/>
      <c r="L43" s="12"/>
      <c r="M43" s="12"/>
      <c r="N43" s="12"/>
      <c r="O43" s="12"/>
      <c r="P43" s="12"/>
      <c r="Q43" s="18"/>
      <c r="R43" s="18"/>
      <c r="S43" s="18"/>
      <c r="T43" s="18"/>
      <c r="U43" s="18"/>
      <c r="V43" s="18"/>
      <c r="W43" s="18"/>
      <c r="X43" s="94"/>
      <c r="Y43" s="23"/>
    </row>
    <row r="44" spans="1:25" s="3" customFormat="1" ht="91.5" customHeight="1" thickBot="1" x14ac:dyDescent="0.3">
      <c r="A44" s="13"/>
      <c r="B44" s="14"/>
      <c r="C44" s="320" t="s">
        <v>66</v>
      </c>
      <c r="D44" s="300" t="s">
        <v>74</v>
      </c>
      <c r="E44" s="557" t="s">
        <v>131</v>
      </c>
      <c r="F44" s="557"/>
      <c r="G44" s="300" t="s">
        <v>149</v>
      </c>
      <c r="H44" s="300" t="s">
        <v>148</v>
      </c>
      <c r="I44" s="300" t="s">
        <v>147</v>
      </c>
      <c r="J44" s="300" t="s">
        <v>157</v>
      </c>
      <c r="K44" s="300" t="s">
        <v>957</v>
      </c>
      <c r="L44" s="574" t="s">
        <v>146</v>
      </c>
      <c r="M44" s="575"/>
      <c r="N44" s="574" t="s">
        <v>163</v>
      </c>
      <c r="O44" s="575"/>
      <c r="P44" s="300" t="s">
        <v>84</v>
      </c>
      <c r="Q44" s="300" t="s">
        <v>89</v>
      </c>
      <c r="R44" s="300" t="s">
        <v>86</v>
      </c>
      <c r="S44" s="300" t="s">
        <v>62</v>
      </c>
      <c r="T44" s="300" t="s">
        <v>156</v>
      </c>
      <c r="U44" s="300" t="s">
        <v>181</v>
      </c>
      <c r="V44" s="300" t="s">
        <v>150</v>
      </c>
      <c r="W44" s="80" t="s">
        <v>8</v>
      </c>
      <c r="X44" s="29"/>
      <c r="Y44" s="23"/>
    </row>
    <row r="45" spans="1:25" s="3" customFormat="1" ht="45.75" customHeight="1" x14ac:dyDescent="0.25">
      <c r="A45" s="13"/>
      <c r="B45" s="14"/>
      <c r="C45" s="302"/>
      <c r="D45" s="301"/>
      <c r="E45" s="558"/>
      <c r="F45" s="559"/>
      <c r="G45" s="303">
        <v>2014</v>
      </c>
      <c r="H45" s="303">
        <v>2015</v>
      </c>
      <c r="I45" s="304"/>
      <c r="J45" s="303"/>
      <c r="K45" s="304"/>
      <c r="L45" s="576"/>
      <c r="M45" s="576"/>
      <c r="N45" s="577"/>
      <c r="O45" s="578"/>
      <c r="P45" s="303"/>
      <c r="Q45" s="303"/>
      <c r="R45" s="303"/>
      <c r="S45" s="305"/>
      <c r="T45" s="305"/>
      <c r="U45" s="303"/>
      <c r="V45" s="303"/>
      <c r="W45" s="306"/>
      <c r="X45" s="29"/>
      <c r="Y45" s="23"/>
    </row>
    <row r="46" spans="1:25" s="3" customFormat="1" ht="18" customHeight="1" x14ac:dyDescent="0.25">
      <c r="A46" s="13"/>
      <c r="B46" s="14"/>
      <c r="C46" s="11"/>
      <c r="D46" s="18"/>
      <c r="E46" s="18"/>
      <c r="F46" s="18"/>
      <c r="G46" s="18"/>
      <c r="H46" s="18"/>
      <c r="I46" s="18"/>
      <c r="J46" s="18"/>
      <c r="K46" s="18"/>
      <c r="L46" s="18"/>
      <c r="M46" s="18"/>
      <c r="N46" s="18"/>
      <c r="O46" s="18"/>
      <c r="P46" s="18"/>
      <c r="Q46" s="18"/>
      <c r="R46" s="18"/>
      <c r="S46" s="18"/>
      <c r="T46" s="18"/>
      <c r="U46" s="18"/>
      <c r="V46" s="18"/>
      <c r="W46" s="18"/>
      <c r="X46" s="29"/>
      <c r="Y46" s="23"/>
    </row>
    <row r="47" spans="1:25" s="16" customFormat="1" ht="18" customHeight="1" x14ac:dyDescent="0.25">
      <c r="B47" s="14"/>
      <c r="C47" s="122" t="s">
        <v>174</v>
      </c>
      <c r="D47" s="18"/>
      <c r="E47" s="18"/>
      <c r="F47" s="18"/>
      <c r="G47" s="18"/>
      <c r="H47" s="18"/>
      <c r="I47" s="18"/>
      <c r="J47" s="18"/>
      <c r="K47" s="18"/>
      <c r="L47" s="18"/>
      <c r="M47" s="18"/>
      <c r="N47" s="18"/>
      <c r="O47" s="18"/>
      <c r="P47" s="18"/>
      <c r="Q47" s="18"/>
      <c r="R47" s="18"/>
      <c r="S47" s="18"/>
      <c r="T47" s="18"/>
      <c r="U47" s="18"/>
      <c r="V47" s="18"/>
      <c r="W47" s="18"/>
      <c r="X47" s="29"/>
    </row>
    <row r="48" spans="1:25" s="16" customFormat="1" ht="18" customHeight="1" x14ac:dyDescent="0.25">
      <c r="B48" s="14"/>
      <c r="C48" s="11"/>
      <c r="D48" s="18"/>
      <c r="E48" s="18"/>
      <c r="F48" s="18"/>
      <c r="G48" s="18"/>
      <c r="H48" s="18"/>
      <c r="I48" s="18"/>
      <c r="J48" s="18"/>
      <c r="K48" s="18"/>
      <c r="L48" s="18"/>
      <c r="M48" s="18"/>
      <c r="N48" s="18"/>
      <c r="O48" s="18"/>
      <c r="P48" s="18"/>
      <c r="Q48" s="18"/>
      <c r="R48" s="18"/>
      <c r="S48" s="18"/>
      <c r="T48" s="18"/>
      <c r="U48" s="18"/>
      <c r="V48" s="18"/>
      <c r="W48" s="18"/>
      <c r="X48" s="29"/>
    </row>
    <row r="49" spans="1:24" s="16" customFormat="1" ht="18" customHeight="1" x14ac:dyDescent="0.25">
      <c r="B49" s="14"/>
      <c r="C49" s="542"/>
      <c r="D49" s="543"/>
      <c r="E49" s="543"/>
      <c r="F49" s="543"/>
      <c r="G49" s="543"/>
      <c r="H49" s="543"/>
      <c r="I49" s="544"/>
      <c r="J49" s="18"/>
      <c r="K49" s="18"/>
      <c r="L49" s="18"/>
      <c r="M49" s="18"/>
      <c r="N49" s="18"/>
      <c r="O49" s="18"/>
      <c r="P49" s="18"/>
      <c r="Q49" s="18"/>
      <c r="R49" s="18"/>
      <c r="S49" s="18"/>
      <c r="T49" s="18"/>
      <c r="U49" s="18"/>
      <c r="V49" s="18"/>
      <c r="W49" s="18"/>
      <c r="X49" s="29"/>
    </row>
    <row r="50" spans="1:24" s="16" customFormat="1" ht="18" customHeight="1" x14ac:dyDescent="0.25">
      <c r="B50" s="14"/>
      <c r="C50" s="545"/>
      <c r="D50" s="546"/>
      <c r="E50" s="546"/>
      <c r="F50" s="546"/>
      <c r="G50" s="546"/>
      <c r="H50" s="546"/>
      <c r="I50" s="547"/>
      <c r="J50" s="18"/>
      <c r="K50" s="18"/>
      <c r="L50" s="18"/>
      <c r="M50" s="18"/>
      <c r="N50" s="18"/>
      <c r="O50" s="18"/>
      <c r="P50" s="18"/>
      <c r="Q50" s="18"/>
      <c r="R50" s="18"/>
      <c r="S50" s="18"/>
      <c r="T50" s="18"/>
      <c r="U50" s="18"/>
      <c r="V50" s="18"/>
      <c r="W50" s="18"/>
      <c r="X50" s="29"/>
    </row>
    <row r="51" spans="1:24" s="16" customFormat="1" ht="18" customHeight="1" x14ac:dyDescent="0.25">
      <c r="B51" s="14"/>
      <c r="C51" s="545"/>
      <c r="D51" s="546"/>
      <c r="E51" s="546"/>
      <c r="F51" s="546"/>
      <c r="G51" s="546"/>
      <c r="H51" s="546"/>
      <c r="I51" s="547"/>
      <c r="J51" s="18"/>
      <c r="K51" s="18"/>
      <c r="L51" s="18"/>
      <c r="M51" s="18"/>
      <c r="N51" s="18"/>
      <c r="O51" s="18"/>
      <c r="P51" s="18"/>
      <c r="Q51" s="18"/>
      <c r="R51" s="18"/>
      <c r="S51" s="18"/>
      <c r="T51" s="18"/>
      <c r="U51" s="18"/>
      <c r="V51" s="18"/>
      <c r="W51" s="18"/>
      <c r="X51" s="29"/>
    </row>
    <row r="52" spans="1:24" s="16" customFormat="1" ht="18" customHeight="1" x14ac:dyDescent="0.25">
      <c r="B52" s="14"/>
      <c r="C52" s="545"/>
      <c r="D52" s="546"/>
      <c r="E52" s="546"/>
      <c r="F52" s="546"/>
      <c r="G52" s="546"/>
      <c r="H52" s="546"/>
      <c r="I52" s="547"/>
      <c r="J52" s="18"/>
      <c r="K52" s="18"/>
      <c r="L52" s="18"/>
      <c r="M52" s="18"/>
      <c r="N52" s="18"/>
      <c r="O52" s="18"/>
      <c r="P52" s="18"/>
      <c r="Q52" s="18"/>
      <c r="R52" s="18"/>
      <c r="S52" s="18"/>
      <c r="T52" s="18"/>
      <c r="U52" s="18"/>
      <c r="V52" s="18"/>
      <c r="W52" s="18"/>
      <c r="X52" s="29"/>
    </row>
    <row r="53" spans="1:24" ht="18.75" x14ac:dyDescent="0.25">
      <c r="A53" s="1"/>
      <c r="B53" s="30"/>
      <c r="C53" s="548"/>
      <c r="D53" s="549"/>
      <c r="E53" s="549"/>
      <c r="F53" s="549"/>
      <c r="G53" s="549"/>
      <c r="H53" s="549"/>
      <c r="I53" s="550"/>
      <c r="J53" s="18"/>
      <c r="K53" s="18"/>
      <c r="L53" s="18"/>
      <c r="M53" s="18"/>
      <c r="N53" s="18"/>
      <c r="O53" s="18"/>
      <c r="P53" s="18"/>
      <c r="Q53" s="18"/>
      <c r="R53" s="18"/>
      <c r="S53" s="18"/>
      <c r="T53" s="18"/>
      <c r="U53" s="18"/>
      <c r="V53" s="18"/>
      <c r="W53" s="18"/>
      <c r="X53" s="29"/>
    </row>
    <row r="54" spans="1:24" ht="18.75" x14ac:dyDescent="0.25">
      <c r="A54" s="1"/>
      <c r="B54" s="30"/>
      <c r="C54" s="92"/>
      <c r="D54" s="18"/>
      <c r="E54" s="18"/>
      <c r="F54" s="18"/>
      <c r="G54" s="18"/>
      <c r="H54" s="18"/>
      <c r="I54" s="18"/>
      <c r="J54" s="18"/>
      <c r="K54" s="18"/>
      <c r="L54" s="18"/>
      <c r="M54" s="18"/>
      <c r="N54" s="18"/>
      <c r="O54" s="18"/>
      <c r="P54" s="18"/>
      <c r="Q54" s="18"/>
      <c r="R54" s="18"/>
      <c r="S54" s="18"/>
      <c r="T54" s="18"/>
      <c r="U54" s="18"/>
      <c r="V54" s="18"/>
      <c r="W54" s="18"/>
      <c r="X54" s="29"/>
    </row>
    <row r="55" spans="1:24" ht="18.75" x14ac:dyDescent="0.25">
      <c r="A55" s="1"/>
      <c r="B55" s="31">
        <v>4</v>
      </c>
      <c r="C55" s="20" t="s">
        <v>19</v>
      </c>
      <c r="D55" s="18"/>
      <c r="E55" s="18"/>
      <c r="F55" s="18"/>
      <c r="G55" s="18"/>
      <c r="H55" s="18"/>
      <c r="I55" s="18"/>
      <c r="J55" s="18"/>
      <c r="K55" s="18"/>
      <c r="L55" s="18"/>
      <c r="M55" s="18"/>
      <c r="N55" s="18"/>
      <c r="O55" s="18"/>
      <c r="P55" s="18"/>
      <c r="Q55" s="18"/>
      <c r="R55" s="18"/>
      <c r="S55" s="18"/>
      <c r="T55" s="18"/>
      <c r="U55" s="18"/>
      <c r="V55" s="18"/>
      <c r="W55" s="18"/>
      <c r="X55" s="29"/>
    </row>
    <row r="56" spans="1:24" ht="18.75" x14ac:dyDescent="0.25">
      <c r="A56" s="1"/>
      <c r="B56" s="31"/>
      <c r="C56" s="20" t="s">
        <v>958</v>
      </c>
      <c r="D56" s="18"/>
      <c r="E56" s="18"/>
      <c r="F56" s="18"/>
      <c r="G56" s="18"/>
      <c r="H56" s="18"/>
      <c r="I56" s="18"/>
      <c r="J56" s="18"/>
      <c r="K56" s="18"/>
      <c r="L56" s="18"/>
      <c r="M56" s="18"/>
      <c r="N56" s="18"/>
      <c r="O56" s="18"/>
      <c r="P56" s="18"/>
      <c r="Q56" s="18"/>
      <c r="R56" s="18"/>
      <c r="S56" s="18"/>
      <c r="T56" s="18"/>
      <c r="U56" s="18"/>
      <c r="V56" s="18"/>
      <c r="W56" s="18"/>
      <c r="X56" s="29"/>
    </row>
    <row r="57" spans="1:24" ht="19.5" thickBot="1" x14ac:dyDescent="0.3">
      <c r="A57" s="1"/>
      <c r="B57" s="31"/>
      <c r="C57" s="20" t="s">
        <v>311</v>
      </c>
      <c r="D57" s="18"/>
      <c r="E57" s="18"/>
      <c r="F57" s="18"/>
      <c r="G57" s="18"/>
      <c r="H57" s="18"/>
      <c r="I57" s="18"/>
      <c r="J57" s="18"/>
      <c r="K57" s="18"/>
      <c r="L57" s="18"/>
      <c r="M57" s="18"/>
      <c r="N57" s="18"/>
      <c r="O57" s="18"/>
      <c r="P57" s="18"/>
      <c r="Q57" s="18"/>
      <c r="R57" s="18"/>
      <c r="S57" s="18"/>
      <c r="T57" s="18"/>
      <c r="U57" s="18"/>
      <c r="V57" s="18"/>
      <c r="W57" s="18"/>
      <c r="X57" s="29"/>
    </row>
    <row r="58" spans="1:24" ht="45.75" thickBot="1" x14ac:dyDescent="0.3">
      <c r="A58" s="1"/>
      <c r="B58" s="30"/>
      <c r="C58" s="320" t="s">
        <v>87</v>
      </c>
      <c r="D58" s="557" t="s">
        <v>74</v>
      </c>
      <c r="E58" s="557"/>
      <c r="F58" s="557"/>
      <c r="G58" s="557"/>
      <c r="H58" s="557"/>
      <c r="I58" s="300" t="s">
        <v>88</v>
      </c>
      <c r="J58" s="300" t="s">
        <v>175</v>
      </c>
      <c r="K58" s="300" t="s">
        <v>176</v>
      </c>
      <c r="L58" s="300" t="s">
        <v>177</v>
      </c>
      <c r="M58" s="300" t="s">
        <v>178</v>
      </c>
      <c r="N58" s="300" t="s">
        <v>85</v>
      </c>
      <c r="O58" s="299" t="s">
        <v>179</v>
      </c>
      <c r="P58" s="80" t="s">
        <v>180</v>
      </c>
      <c r="Q58" s="80" t="s">
        <v>8</v>
      </c>
      <c r="R58" s="18"/>
      <c r="S58" s="18"/>
      <c r="T58" s="18"/>
      <c r="U58" s="18"/>
      <c r="V58" s="18"/>
      <c r="W58" s="18"/>
      <c r="X58" s="29"/>
    </row>
    <row r="59" spans="1:24" ht="201" customHeight="1" x14ac:dyDescent="0.25">
      <c r="A59" s="1"/>
      <c r="B59" s="30"/>
      <c r="C59" s="319" t="s">
        <v>5</v>
      </c>
      <c r="D59" s="551" t="s">
        <v>81</v>
      </c>
      <c r="E59" s="552"/>
      <c r="F59" s="552"/>
      <c r="G59" s="552"/>
      <c r="H59" s="553"/>
      <c r="I59" s="388" t="s">
        <v>71</v>
      </c>
      <c r="J59" s="388"/>
      <c r="K59" s="388" t="s">
        <v>1105</v>
      </c>
      <c r="L59" s="388" t="s">
        <v>1106</v>
      </c>
      <c r="M59" s="388" t="s">
        <v>1107</v>
      </c>
      <c r="N59" s="388" t="s">
        <v>1108</v>
      </c>
      <c r="O59" s="388" t="s">
        <v>1034</v>
      </c>
      <c r="P59" s="306" t="s">
        <v>154</v>
      </c>
      <c r="Q59" s="306"/>
      <c r="R59" s="18"/>
      <c r="S59" s="18"/>
      <c r="T59" s="18"/>
      <c r="U59" s="18"/>
      <c r="V59" s="18"/>
      <c r="W59" s="18"/>
      <c r="X59" s="29"/>
    </row>
    <row r="60" spans="1:24" ht="158.25" customHeight="1" x14ac:dyDescent="0.25">
      <c r="A60" s="1"/>
      <c r="B60" s="30"/>
      <c r="C60" s="389" t="s">
        <v>5</v>
      </c>
      <c r="D60" s="554" t="s">
        <v>81</v>
      </c>
      <c r="E60" s="555"/>
      <c r="F60" s="555"/>
      <c r="G60" s="555"/>
      <c r="H60" s="556"/>
      <c r="I60" s="387" t="s">
        <v>71</v>
      </c>
      <c r="J60" s="387"/>
      <c r="K60" s="387" t="s">
        <v>1102</v>
      </c>
      <c r="L60" s="387" t="s">
        <v>1103</v>
      </c>
      <c r="M60" s="387" t="s">
        <v>1104</v>
      </c>
      <c r="N60" s="409" t="s">
        <v>1033</v>
      </c>
      <c r="O60" s="387" t="s">
        <v>1034</v>
      </c>
      <c r="P60" s="390" t="s">
        <v>154</v>
      </c>
      <c r="Q60" s="390"/>
      <c r="R60" s="18"/>
      <c r="S60" s="18"/>
      <c r="T60" s="18"/>
      <c r="U60" s="18"/>
      <c r="V60" s="18"/>
      <c r="W60" s="18"/>
      <c r="X60" s="29"/>
    </row>
    <row r="61" spans="1:24" ht="18.75" x14ac:dyDescent="0.25">
      <c r="B61" s="41"/>
      <c r="C61" s="40"/>
      <c r="D61" s="40"/>
      <c r="E61" s="40"/>
      <c r="F61" s="40"/>
      <c r="G61" s="40"/>
      <c r="H61" s="40"/>
      <c r="I61" s="40"/>
      <c r="J61" s="40"/>
      <c r="K61" s="40"/>
      <c r="L61" s="40"/>
      <c r="M61" s="40"/>
      <c r="N61" s="40"/>
      <c r="O61" s="40"/>
      <c r="P61" s="40"/>
      <c r="Q61" s="40"/>
      <c r="R61" s="40"/>
      <c r="S61" s="40"/>
      <c r="T61" s="40"/>
      <c r="U61" s="40"/>
      <c r="V61" s="40"/>
      <c r="W61" s="40"/>
      <c r="X61" s="78"/>
    </row>
    <row r="63" spans="1:24" ht="15.75" thickBot="1" x14ac:dyDescent="0.3"/>
    <row r="64" spans="1:24" ht="15.75" thickBot="1" x14ac:dyDescent="0.3">
      <c r="B64" s="108"/>
      <c r="C64" s="529" t="s">
        <v>295</v>
      </c>
      <c r="D64" s="529"/>
      <c r="E64" s="529"/>
      <c r="F64" s="529"/>
      <c r="G64" s="529"/>
      <c r="H64" s="109"/>
      <c r="I64" s="109"/>
      <c r="J64" s="529"/>
      <c r="K64" s="529"/>
      <c r="L64" s="529"/>
      <c r="M64" s="529"/>
      <c r="N64" s="529"/>
      <c r="O64" s="109"/>
      <c r="P64" s="109"/>
      <c r="Q64" s="529"/>
      <c r="R64" s="529"/>
      <c r="S64" s="529"/>
      <c r="T64" s="529"/>
      <c r="U64" s="109"/>
      <c r="V64" s="109"/>
      <c r="W64" s="118"/>
      <c r="X64" s="119"/>
    </row>
    <row r="65" spans="2:24" x14ac:dyDescent="0.25">
      <c r="B65" s="110"/>
      <c r="C65" s="111"/>
      <c r="D65" s="112"/>
      <c r="E65" s="112"/>
      <c r="F65" s="112"/>
      <c r="G65" s="112"/>
      <c r="H65" s="112"/>
      <c r="I65" s="112"/>
      <c r="J65" s="112"/>
      <c r="K65" s="112"/>
      <c r="L65" s="112"/>
      <c r="M65" s="112"/>
      <c r="N65" s="112"/>
      <c r="O65" s="112"/>
      <c r="P65" s="112"/>
      <c r="Q65" s="112"/>
      <c r="R65" s="112"/>
      <c r="S65" s="112"/>
      <c r="T65" s="112"/>
      <c r="U65" s="112"/>
      <c r="V65" s="112"/>
      <c r="W65" s="112"/>
      <c r="X65" s="113"/>
    </row>
    <row r="66" spans="2:24" x14ac:dyDescent="0.25">
      <c r="B66" s="110">
        <v>5</v>
      </c>
      <c r="C66" s="111" t="s">
        <v>302</v>
      </c>
      <c r="D66" s="111"/>
      <c r="E66" s="111"/>
      <c r="F66" s="112"/>
      <c r="G66" s="112"/>
      <c r="H66" s="112"/>
      <c r="I66" s="112"/>
      <c r="J66" s="112"/>
      <c r="K66" s="112"/>
      <c r="L66" s="112"/>
      <c r="M66" s="112"/>
      <c r="N66" s="112"/>
      <c r="O66" s="112"/>
      <c r="P66" s="112"/>
      <c r="Q66" s="112"/>
      <c r="R66" s="112"/>
      <c r="S66" s="112"/>
      <c r="T66" s="112"/>
      <c r="U66" s="112"/>
      <c r="V66" s="112"/>
      <c r="W66" s="112"/>
      <c r="X66" s="113"/>
    </row>
    <row r="67" spans="2:24" ht="23.25" customHeight="1" thickBot="1" x14ac:dyDescent="0.3">
      <c r="B67" s="114"/>
      <c r="C67" s="111" t="s">
        <v>312</v>
      </c>
      <c r="D67" s="112"/>
      <c r="E67" s="112"/>
      <c r="F67" s="112"/>
      <c r="G67" s="112"/>
      <c r="H67" s="112"/>
      <c r="I67" s="112"/>
      <c r="J67" s="112"/>
      <c r="K67" s="112"/>
      <c r="L67" s="112"/>
      <c r="M67" s="112"/>
      <c r="N67" s="112"/>
      <c r="O67" s="112"/>
      <c r="P67" s="112"/>
      <c r="Q67" s="112"/>
      <c r="R67" s="112"/>
      <c r="S67" s="112"/>
      <c r="T67" s="112"/>
      <c r="U67" s="112"/>
      <c r="V67" s="112"/>
      <c r="W67" s="112"/>
      <c r="X67" s="113"/>
    </row>
    <row r="68" spans="2:24" ht="51.75" customHeight="1" x14ac:dyDescent="0.25">
      <c r="B68" s="114"/>
      <c r="C68" s="321" t="s">
        <v>87</v>
      </c>
      <c r="D68" s="497" t="s">
        <v>296</v>
      </c>
      <c r="E68" s="497"/>
      <c r="F68" s="497"/>
      <c r="G68" s="497"/>
      <c r="H68" s="497"/>
      <c r="I68" s="497" t="s">
        <v>954</v>
      </c>
      <c r="J68" s="497"/>
      <c r="K68" s="497" t="s">
        <v>953</v>
      </c>
      <c r="L68" s="497"/>
      <c r="M68" s="497" t="s">
        <v>8</v>
      </c>
      <c r="N68" s="498"/>
      <c r="O68" s="112"/>
      <c r="P68" s="112"/>
      <c r="Q68" s="112"/>
      <c r="R68" s="112"/>
      <c r="S68" s="112"/>
      <c r="T68" s="112"/>
      <c r="U68" s="112"/>
      <c r="V68" s="112"/>
      <c r="W68" s="112"/>
      <c r="X68" s="113"/>
    </row>
    <row r="69" spans="2:24" ht="102" customHeight="1" thickBot="1" x14ac:dyDescent="0.3">
      <c r="B69" s="114"/>
      <c r="C69" s="391" t="s">
        <v>298</v>
      </c>
      <c r="D69" s="520" t="s">
        <v>1005</v>
      </c>
      <c r="E69" s="520"/>
      <c r="F69" s="520"/>
      <c r="G69" s="520"/>
      <c r="H69" s="520"/>
      <c r="I69" s="525" t="s">
        <v>73</v>
      </c>
      <c r="J69" s="525"/>
      <c r="K69" s="530" t="s">
        <v>994</v>
      </c>
      <c r="L69" s="531"/>
      <c r="M69" s="499"/>
      <c r="N69" s="500"/>
      <c r="O69" s="112"/>
      <c r="P69" s="112"/>
      <c r="Q69" s="112"/>
      <c r="R69" s="112"/>
      <c r="S69" s="112"/>
      <c r="T69" s="112"/>
      <c r="U69" s="112"/>
      <c r="V69" s="112"/>
      <c r="W69" s="112"/>
      <c r="X69" s="113"/>
    </row>
    <row r="70" spans="2:24" ht="111.75" customHeight="1" thickBot="1" x14ac:dyDescent="0.3">
      <c r="B70" s="114"/>
      <c r="C70" s="391" t="s">
        <v>298</v>
      </c>
      <c r="D70" s="521" t="s">
        <v>1012</v>
      </c>
      <c r="E70" s="522"/>
      <c r="F70" s="522"/>
      <c r="G70" s="522"/>
      <c r="H70" s="522"/>
      <c r="I70" s="524" t="s">
        <v>73</v>
      </c>
      <c r="J70" s="524"/>
      <c r="K70" s="530" t="s">
        <v>994</v>
      </c>
      <c r="L70" s="531"/>
      <c r="M70" s="501"/>
      <c r="N70" s="502"/>
      <c r="O70" s="112"/>
      <c r="P70" s="112"/>
      <c r="Q70" s="112"/>
      <c r="R70" s="112"/>
      <c r="S70" s="112"/>
      <c r="T70" s="112"/>
      <c r="U70" s="112"/>
      <c r="V70" s="112"/>
      <c r="W70" s="112"/>
      <c r="X70" s="113"/>
    </row>
    <row r="71" spans="2:24" ht="152.25" customHeight="1" x14ac:dyDescent="0.25">
      <c r="B71" s="114"/>
      <c r="C71" s="391" t="s">
        <v>5</v>
      </c>
      <c r="D71" s="521" t="s">
        <v>996</v>
      </c>
      <c r="E71" s="521"/>
      <c r="F71" s="521"/>
      <c r="G71" s="521"/>
      <c r="H71" s="521"/>
      <c r="I71" s="524" t="s">
        <v>72</v>
      </c>
      <c r="J71" s="524"/>
      <c r="K71" s="509" t="s">
        <v>995</v>
      </c>
      <c r="L71" s="510"/>
      <c r="M71" s="501"/>
      <c r="N71" s="502"/>
      <c r="O71" s="112"/>
      <c r="P71" s="112"/>
      <c r="Q71" s="112"/>
      <c r="R71" s="112"/>
      <c r="S71" s="112"/>
      <c r="T71" s="112"/>
      <c r="U71" s="112"/>
      <c r="V71" s="112"/>
      <c r="W71" s="112"/>
      <c r="X71" s="113"/>
    </row>
    <row r="72" spans="2:24" ht="75.75" customHeight="1" x14ac:dyDescent="0.25">
      <c r="B72" s="114"/>
      <c r="C72" s="391" t="s">
        <v>298</v>
      </c>
      <c r="D72" s="521" t="s">
        <v>1000</v>
      </c>
      <c r="E72" s="521"/>
      <c r="F72" s="521"/>
      <c r="G72" s="521"/>
      <c r="H72" s="521"/>
      <c r="I72" s="524" t="s">
        <v>73</v>
      </c>
      <c r="J72" s="524"/>
      <c r="K72" s="507" t="s">
        <v>998</v>
      </c>
      <c r="L72" s="508"/>
      <c r="M72" s="503" t="s">
        <v>999</v>
      </c>
      <c r="N72" s="504"/>
      <c r="O72" s="112"/>
      <c r="P72" s="112"/>
      <c r="Q72" s="112"/>
      <c r="R72" s="112"/>
      <c r="S72" s="112"/>
      <c r="T72" s="112"/>
      <c r="U72" s="112"/>
      <c r="V72" s="112"/>
      <c r="W72" s="112"/>
      <c r="X72" s="113"/>
    </row>
    <row r="73" spans="2:24" ht="51" customHeight="1" x14ac:dyDescent="0.25">
      <c r="B73" s="114"/>
      <c r="C73" s="391" t="s">
        <v>299</v>
      </c>
      <c r="D73" s="521" t="s">
        <v>1022</v>
      </c>
      <c r="E73" s="521"/>
      <c r="F73" s="521"/>
      <c r="G73" s="521"/>
      <c r="H73" s="521"/>
      <c r="I73" s="524" t="s">
        <v>71</v>
      </c>
      <c r="J73" s="524"/>
      <c r="K73" s="495" t="s">
        <v>1015</v>
      </c>
      <c r="L73" s="496"/>
      <c r="M73" s="501"/>
      <c r="N73" s="502"/>
      <c r="O73" s="112"/>
      <c r="P73" s="112"/>
      <c r="Q73" s="112"/>
      <c r="R73" s="112"/>
      <c r="S73" s="112"/>
      <c r="T73" s="112"/>
      <c r="U73" s="112"/>
      <c r="V73" s="112"/>
      <c r="W73" s="112"/>
      <c r="X73" s="113"/>
    </row>
    <row r="74" spans="2:24" ht="96.75" customHeight="1" x14ac:dyDescent="0.25">
      <c r="B74" s="114"/>
      <c r="C74" s="391" t="s">
        <v>5</v>
      </c>
      <c r="D74" s="521" t="s">
        <v>1023</v>
      </c>
      <c r="E74" s="521"/>
      <c r="F74" s="521"/>
      <c r="G74" s="521"/>
      <c r="H74" s="521"/>
      <c r="I74" s="524" t="s">
        <v>71</v>
      </c>
      <c r="J74" s="524"/>
      <c r="K74" s="507" t="s">
        <v>1024</v>
      </c>
      <c r="L74" s="508"/>
      <c r="M74" s="501"/>
      <c r="N74" s="502"/>
      <c r="O74" s="112"/>
      <c r="P74" s="112"/>
      <c r="Q74" s="112"/>
      <c r="R74" s="112"/>
      <c r="S74" s="112"/>
      <c r="T74" s="112"/>
      <c r="U74" s="112"/>
      <c r="V74" s="112"/>
      <c r="W74" s="112"/>
      <c r="X74" s="113"/>
    </row>
    <row r="75" spans="2:24" ht="99.75" customHeight="1" x14ac:dyDescent="0.25">
      <c r="B75" s="114"/>
      <c r="C75" s="391" t="s">
        <v>5</v>
      </c>
      <c r="D75" s="521" t="s">
        <v>1025</v>
      </c>
      <c r="E75" s="521"/>
      <c r="F75" s="521"/>
      <c r="G75" s="521"/>
      <c r="H75" s="521"/>
      <c r="I75" s="524" t="s">
        <v>71</v>
      </c>
      <c r="J75" s="524"/>
      <c r="K75" s="495" t="s">
        <v>1026</v>
      </c>
      <c r="L75" s="496"/>
      <c r="M75" s="501"/>
      <c r="N75" s="502"/>
      <c r="O75" s="112"/>
      <c r="P75" s="112"/>
      <c r="Q75" s="112"/>
      <c r="R75" s="112"/>
      <c r="S75" s="112"/>
      <c r="T75" s="112"/>
      <c r="U75" s="112"/>
      <c r="V75" s="112"/>
      <c r="W75" s="112"/>
      <c r="X75" s="113"/>
    </row>
    <row r="76" spans="2:24" ht="187.5" customHeight="1" x14ac:dyDescent="0.25">
      <c r="B76" s="114"/>
      <c r="C76" s="392" t="s">
        <v>299</v>
      </c>
      <c r="D76" s="521" t="s">
        <v>1095</v>
      </c>
      <c r="E76" s="521"/>
      <c r="F76" s="521"/>
      <c r="G76" s="521"/>
      <c r="H76" s="521"/>
      <c r="I76" s="524" t="s">
        <v>71</v>
      </c>
      <c r="J76" s="524"/>
      <c r="K76" s="495" t="s">
        <v>1096</v>
      </c>
      <c r="L76" s="496"/>
      <c r="M76" s="501"/>
      <c r="N76" s="502"/>
      <c r="O76" s="112"/>
      <c r="P76" s="112"/>
      <c r="Q76" s="112"/>
      <c r="R76" s="112"/>
      <c r="S76" s="112"/>
      <c r="T76" s="112"/>
      <c r="U76" s="112"/>
      <c r="V76" s="112"/>
      <c r="W76" s="112"/>
      <c r="X76" s="113"/>
    </row>
    <row r="77" spans="2:24" ht="64.5" customHeight="1" x14ac:dyDescent="0.25">
      <c r="B77" s="114"/>
      <c r="C77" s="392" t="s">
        <v>299</v>
      </c>
      <c r="D77" s="521" t="s">
        <v>1098</v>
      </c>
      <c r="E77" s="521"/>
      <c r="F77" s="521"/>
      <c r="G77" s="521"/>
      <c r="H77" s="521"/>
      <c r="I77" s="524" t="s">
        <v>73</v>
      </c>
      <c r="J77" s="524"/>
      <c r="K77" s="507" t="s">
        <v>1099</v>
      </c>
      <c r="L77" s="508"/>
      <c r="M77" s="501"/>
      <c r="N77" s="502"/>
      <c r="O77" s="112"/>
      <c r="P77" s="112"/>
      <c r="Q77" s="112"/>
      <c r="R77" s="112"/>
      <c r="S77" s="112"/>
      <c r="T77" s="112"/>
      <c r="U77" s="112"/>
      <c r="V77" s="112"/>
      <c r="W77" s="112"/>
      <c r="X77" s="113"/>
    </row>
    <row r="78" spans="2:24" ht="64.5" customHeight="1" x14ac:dyDescent="0.25">
      <c r="B78" s="114"/>
      <c r="C78" s="392" t="s">
        <v>299</v>
      </c>
      <c r="D78" s="527" t="s">
        <v>1100</v>
      </c>
      <c r="E78" s="528"/>
      <c r="F78" s="415"/>
      <c r="G78" s="415"/>
      <c r="H78" s="415"/>
      <c r="I78" s="579" t="s">
        <v>73</v>
      </c>
      <c r="J78" s="528"/>
      <c r="K78" s="507" t="s">
        <v>1101</v>
      </c>
      <c r="L78" s="582"/>
      <c r="M78" s="580"/>
      <c r="N78" s="581"/>
      <c r="O78" s="112"/>
      <c r="P78" s="112"/>
      <c r="Q78" s="112"/>
      <c r="R78" s="112"/>
      <c r="S78" s="112"/>
      <c r="T78" s="112"/>
      <c r="U78" s="112"/>
      <c r="V78" s="112"/>
      <c r="W78" s="112"/>
      <c r="X78" s="113"/>
    </row>
    <row r="79" spans="2:24" ht="81.75" customHeight="1" thickBot="1" x14ac:dyDescent="0.3">
      <c r="B79" s="114"/>
      <c r="C79" s="392" t="s">
        <v>299</v>
      </c>
      <c r="D79" s="523" t="s">
        <v>1097</v>
      </c>
      <c r="E79" s="523"/>
      <c r="F79" s="523"/>
      <c r="G79" s="523"/>
      <c r="H79" s="523"/>
      <c r="I79" s="526" t="s">
        <v>73</v>
      </c>
      <c r="J79" s="526"/>
      <c r="K79" s="495" t="s">
        <v>1015</v>
      </c>
      <c r="L79" s="496"/>
      <c r="M79" s="505"/>
      <c r="N79" s="506"/>
      <c r="O79" s="112"/>
      <c r="P79" s="112"/>
      <c r="Q79" s="112"/>
      <c r="R79" s="112"/>
      <c r="S79" s="112"/>
      <c r="T79" s="112"/>
      <c r="U79" s="112"/>
      <c r="V79" s="112"/>
      <c r="W79" s="112"/>
      <c r="X79" s="113"/>
    </row>
    <row r="80" spans="2:24" x14ac:dyDescent="0.25">
      <c r="B80" s="114"/>
      <c r="C80" s="112"/>
      <c r="D80" s="112"/>
      <c r="E80" s="112"/>
      <c r="F80" s="112"/>
      <c r="G80" s="112"/>
      <c r="H80" s="112"/>
      <c r="I80" s="112"/>
      <c r="J80" s="112"/>
      <c r="K80" s="112"/>
      <c r="L80" s="112"/>
      <c r="M80" s="112"/>
      <c r="N80" s="112"/>
      <c r="O80" s="112"/>
      <c r="P80" s="112"/>
      <c r="Q80" s="112"/>
      <c r="R80" s="112"/>
      <c r="S80" s="112"/>
      <c r="T80" s="112"/>
      <c r="U80" s="112"/>
      <c r="V80" s="112"/>
      <c r="W80" s="112"/>
      <c r="X80" s="113"/>
    </row>
    <row r="81" spans="2:24" x14ac:dyDescent="0.25">
      <c r="B81" s="114"/>
      <c r="C81" s="112"/>
      <c r="D81" s="112"/>
      <c r="E81" s="112"/>
      <c r="F81" s="112"/>
      <c r="G81" s="112"/>
      <c r="H81" s="112"/>
      <c r="I81" s="112"/>
      <c r="J81" s="112"/>
      <c r="K81" s="112"/>
      <c r="L81" s="112"/>
      <c r="M81" s="112"/>
      <c r="N81" s="112"/>
      <c r="O81" s="112"/>
      <c r="P81" s="112"/>
      <c r="Q81" s="112"/>
      <c r="R81" s="112"/>
      <c r="S81" s="112"/>
      <c r="T81" s="112"/>
      <c r="U81" s="112"/>
      <c r="V81" s="112"/>
      <c r="W81" s="112"/>
      <c r="X81" s="113"/>
    </row>
    <row r="82" spans="2:24" x14ac:dyDescent="0.25">
      <c r="B82" s="110">
        <v>6</v>
      </c>
      <c r="C82" s="111" t="s">
        <v>297</v>
      </c>
      <c r="D82" s="112"/>
      <c r="E82" s="112"/>
      <c r="F82" s="112"/>
      <c r="G82" s="112"/>
      <c r="H82" s="112"/>
      <c r="I82" s="112"/>
      <c r="J82" s="112"/>
      <c r="K82" s="112"/>
      <c r="L82" s="112"/>
      <c r="M82" s="112"/>
      <c r="N82" s="112"/>
      <c r="O82" s="112"/>
      <c r="P82" s="112"/>
      <c r="Q82" s="112"/>
      <c r="R82" s="112"/>
      <c r="S82" s="112"/>
      <c r="T82" s="112"/>
      <c r="U82" s="112"/>
      <c r="V82" s="112"/>
      <c r="W82" s="112"/>
      <c r="X82" s="113"/>
    </row>
    <row r="83" spans="2:24" ht="15.75" thickBot="1" x14ac:dyDescent="0.3">
      <c r="B83" s="114"/>
      <c r="C83" s="112"/>
      <c r="D83" s="112"/>
      <c r="E83" s="112"/>
      <c r="F83" s="112"/>
      <c r="G83" s="112"/>
      <c r="H83" s="112"/>
      <c r="I83" s="112"/>
      <c r="J83" s="112"/>
      <c r="K83" s="112"/>
      <c r="L83" s="112"/>
      <c r="M83" s="112"/>
      <c r="N83" s="112"/>
      <c r="O83" s="112"/>
      <c r="P83" s="112"/>
      <c r="Q83" s="112"/>
      <c r="R83" s="112"/>
      <c r="S83" s="112"/>
      <c r="T83" s="112"/>
      <c r="U83" s="112"/>
      <c r="V83" s="112"/>
      <c r="W83" s="112"/>
      <c r="X83" s="113"/>
    </row>
    <row r="84" spans="2:24" x14ac:dyDescent="0.25">
      <c r="B84" s="114"/>
      <c r="C84" s="511" t="s">
        <v>1037</v>
      </c>
      <c r="D84" s="512"/>
      <c r="E84" s="512"/>
      <c r="F84" s="512"/>
      <c r="G84" s="512"/>
      <c r="H84" s="512"/>
      <c r="I84" s="513"/>
      <c r="J84" s="112"/>
      <c r="K84" s="112"/>
      <c r="L84" s="112"/>
      <c r="M84" s="112"/>
      <c r="N84" s="112"/>
      <c r="O84" s="112"/>
      <c r="P84" s="112"/>
      <c r="Q84" s="112"/>
      <c r="R84" s="112"/>
      <c r="S84" s="112"/>
      <c r="T84" s="112"/>
      <c r="U84" s="112"/>
      <c r="V84" s="112"/>
      <c r="W84" s="112"/>
      <c r="X84" s="113"/>
    </row>
    <row r="85" spans="2:24" x14ac:dyDescent="0.25">
      <c r="B85" s="114"/>
      <c r="C85" s="514"/>
      <c r="D85" s="515"/>
      <c r="E85" s="515"/>
      <c r="F85" s="515"/>
      <c r="G85" s="515"/>
      <c r="H85" s="515"/>
      <c r="I85" s="516"/>
      <c r="J85" s="112"/>
      <c r="K85" s="112"/>
      <c r="L85" s="112"/>
      <c r="M85" s="112"/>
      <c r="N85" s="112"/>
      <c r="O85" s="112"/>
      <c r="P85" s="112"/>
      <c r="Q85" s="112"/>
      <c r="R85" s="112"/>
      <c r="S85" s="112"/>
      <c r="T85" s="112"/>
      <c r="U85" s="112"/>
      <c r="V85" s="112"/>
      <c r="W85" s="112"/>
      <c r="X85" s="113"/>
    </row>
    <row r="86" spans="2:24" x14ac:dyDescent="0.25">
      <c r="B86" s="114"/>
      <c r="C86" s="514"/>
      <c r="D86" s="515"/>
      <c r="E86" s="515"/>
      <c r="F86" s="515"/>
      <c r="G86" s="515"/>
      <c r="H86" s="515"/>
      <c r="I86" s="516"/>
      <c r="J86" s="112"/>
      <c r="K86" s="112"/>
      <c r="L86" s="112"/>
      <c r="M86" s="112"/>
      <c r="N86" s="112"/>
      <c r="O86" s="112"/>
      <c r="P86" s="112"/>
      <c r="Q86" s="112"/>
      <c r="R86" s="112"/>
      <c r="S86" s="112"/>
      <c r="T86" s="112"/>
      <c r="U86" s="112"/>
      <c r="V86" s="112"/>
      <c r="W86" s="112"/>
      <c r="X86" s="113"/>
    </row>
    <row r="87" spans="2:24" x14ac:dyDescent="0.25">
      <c r="B87" s="114"/>
      <c r="C87" s="514"/>
      <c r="D87" s="515"/>
      <c r="E87" s="515"/>
      <c r="F87" s="515"/>
      <c r="G87" s="515"/>
      <c r="H87" s="515"/>
      <c r="I87" s="516"/>
      <c r="J87" s="112"/>
      <c r="K87" s="112"/>
      <c r="L87" s="112"/>
      <c r="M87" s="112"/>
      <c r="N87" s="112"/>
      <c r="O87" s="112"/>
      <c r="P87" s="112"/>
      <c r="Q87" s="112"/>
      <c r="R87" s="112"/>
      <c r="S87" s="112"/>
      <c r="T87" s="112"/>
      <c r="U87" s="112"/>
      <c r="V87" s="112"/>
      <c r="W87" s="112"/>
      <c r="X87" s="113"/>
    </row>
    <row r="88" spans="2:24" x14ac:dyDescent="0.25">
      <c r="B88" s="114"/>
      <c r="C88" s="514"/>
      <c r="D88" s="515"/>
      <c r="E88" s="515"/>
      <c r="F88" s="515"/>
      <c r="G88" s="515"/>
      <c r="H88" s="515"/>
      <c r="I88" s="516"/>
      <c r="J88" s="112"/>
      <c r="K88" s="112"/>
      <c r="L88" s="112"/>
      <c r="M88" s="112"/>
      <c r="N88" s="112"/>
      <c r="O88" s="112"/>
      <c r="P88" s="112"/>
      <c r="Q88" s="112"/>
      <c r="R88" s="112"/>
      <c r="S88" s="112"/>
      <c r="T88" s="112"/>
      <c r="U88" s="112"/>
      <c r="V88" s="112"/>
      <c r="W88" s="112"/>
      <c r="X88" s="113"/>
    </row>
    <row r="89" spans="2:24" ht="248.25" customHeight="1" thickBot="1" x14ac:dyDescent="0.3">
      <c r="B89" s="114"/>
      <c r="C89" s="517"/>
      <c r="D89" s="518"/>
      <c r="E89" s="518"/>
      <c r="F89" s="518"/>
      <c r="G89" s="518"/>
      <c r="H89" s="518"/>
      <c r="I89" s="519"/>
      <c r="J89" s="112"/>
      <c r="K89" s="112"/>
      <c r="L89" s="112"/>
      <c r="M89" s="112"/>
      <c r="N89" s="112"/>
      <c r="O89" s="112"/>
      <c r="P89" s="112"/>
      <c r="Q89" s="112"/>
      <c r="R89" s="112"/>
      <c r="S89" s="112"/>
      <c r="T89" s="112"/>
      <c r="U89" s="112"/>
      <c r="V89" s="112"/>
      <c r="W89" s="112"/>
      <c r="X89" s="113"/>
    </row>
    <row r="90" spans="2:24" x14ac:dyDescent="0.25">
      <c r="B90" s="115"/>
      <c r="C90" s="116"/>
      <c r="D90" s="116"/>
      <c r="E90" s="116"/>
      <c r="F90" s="116"/>
      <c r="G90" s="116"/>
      <c r="H90" s="116"/>
      <c r="I90" s="116"/>
      <c r="J90" s="116"/>
      <c r="K90" s="116"/>
      <c r="L90" s="116"/>
      <c r="M90" s="116"/>
      <c r="N90" s="116"/>
      <c r="O90" s="116"/>
      <c r="P90" s="116"/>
      <c r="Q90" s="116"/>
      <c r="R90" s="116"/>
      <c r="S90" s="116"/>
      <c r="T90" s="116"/>
      <c r="U90" s="116"/>
      <c r="V90" s="116"/>
      <c r="W90" s="116"/>
      <c r="X90" s="117"/>
    </row>
    <row r="91" spans="2:24" x14ac:dyDescent="0.25">
      <c r="V91" s="4"/>
    </row>
    <row r="92" spans="2:24" x14ac:dyDescent="0.25">
      <c r="V92" s="4"/>
    </row>
    <row r="93" spans="2:24" x14ac:dyDescent="0.25">
      <c r="V93" s="4"/>
    </row>
    <row r="94" spans="2:24" x14ac:dyDescent="0.25">
      <c r="V94" s="4"/>
    </row>
    <row r="95" spans="2:24" x14ac:dyDescent="0.25">
      <c r="V95" s="4"/>
    </row>
    <row r="96" spans="2:24" x14ac:dyDescent="0.25">
      <c r="V96" s="4"/>
    </row>
    <row r="97" spans="22:22" x14ac:dyDescent="0.25">
      <c r="V97" s="4"/>
    </row>
    <row r="98" spans="22:22" x14ac:dyDescent="0.25">
      <c r="V98" s="4"/>
    </row>
    <row r="99" spans="22:22" x14ac:dyDescent="0.25">
      <c r="V99" s="4"/>
    </row>
    <row r="100" spans="22:22" x14ac:dyDescent="0.25">
      <c r="V100" s="4"/>
    </row>
    <row r="101" spans="22:22" x14ac:dyDescent="0.25">
      <c r="V101" s="4"/>
    </row>
    <row r="102" spans="22:22" x14ac:dyDescent="0.25">
      <c r="V102" s="4"/>
    </row>
    <row r="103" spans="22:22" x14ac:dyDescent="0.25">
      <c r="V103" s="4"/>
    </row>
    <row r="104" spans="22:22" x14ac:dyDescent="0.25">
      <c r="V104" s="4"/>
    </row>
    <row r="105" spans="22:22" x14ac:dyDescent="0.25">
      <c r="V105" s="4"/>
    </row>
    <row r="106" spans="22:22" x14ac:dyDescent="0.25">
      <c r="V10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71">
    <mergeCell ref="I78:J78"/>
    <mergeCell ref="M78:N78"/>
    <mergeCell ref="K78:L78"/>
    <mergeCell ref="I71:J71"/>
    <mergeCell ref="I72:J72"/>
    <mergeCell ref="K74:L74"/>
    <mergeCell ref="K75:L75"/>
    <mergeCell ref="K76:L76"/>
    <mergeCell ref="O31:P31"/>
    <mergeCell ref="L44:M44"/>
    <mergeCell ref="N44:O44"/>
    <mergeCell ref="L45:M45"/>
    <mergeCell ref="N45:O45"/>
    <mergeCell ref="C17:C21"/>
    <mergeCell ref="C22:C24"/>
    <mergeCell ref="O29:P29"/>
    <mergeCell ref="O30:P30"/>
    <mergeCell ref="E29:G29"/>
    <mergeCell ref="E30:G30"/>
    <mergeCell ref="E31:G31"/>
    <mergeCell ref="I68:J68"/>
    <mergeCell ref="I73:J73"/>
    <mergeCell ref="I74:J74"/>
    <mergeCell ref="I75:J75"/>
    <mergeCell ref="D68:H68"/>
    <mergeCell ref="C35:I39"/>
    <mergeCell ref="C49:I53"/>
    <mergeCell ref="I70:J70"/>
    <mergeCell ref="C64:G64"/>
    <mergeCell ref="J64:N64"/>
    <mergeCell ref="D59:H59"/>
    <mergeCell ref="D60:H60"/>
    <mergeCell ref="E44:F44"/>
    <mergeCell ref="E45:F45"/>
    <mergeCell ref="D58:H58"/>
    <mergeCell ref="Q64:T64"/>
    <mergeCell ref="K68:L68"/>
    <mergeCell ref="K69:L69"/>
    <mergeCell ref="K70:L70"/>
    <mergeCell ref="K73:L73"/>
    <mergeCell ref="C84:I89"/>
    <mergeCell ref="D69:H69"/>
    <mergeCell ref="D70:H70"/>
    <mergeCell ref="D71:H71"/>
    <mergeCell ref="D72:H72"/>
    <mergeCell ref="D73:H73"/>
    <mergeCell ref="D79:H79"/>
    <mergeCell ref="D74:H74"/>
    <mergeCell ref="D75:H75"/>
    <mergeCell ref="D76:H76"/>
    <mergeCell ref="D77:H77"/>
    <mergeCell ref="I77:J77"/>
    <mergeCell ref="I69:J69"/>
    <mergeCell ref="I79:J79"/>
    <mergeCell ref="I76:J76"/>
    <mergeCell ref="D78:E78"/>
    <mergeCell ref="K79:L79"/>
    <mergeCell ref="M68:N68"/>
    <mergeCell ref="M69:N69"/>
    <mergeCell ref="M70:N70"/>
    <mergeCell ref="M71:N71"/>
    <mergeCell ref="M72:N72"/>
    <mergeCell ref="M73:N73"/>
    <mergeCell ref="M74:N74"/>
    <mergeCell ref="M75:N75"/>
    <mergeCell ref="M76:N76"/>
    <mergeCell ref="M77:N77"/>
    <mergeCell ref="M79:N79"/>
    <mergeCell ref="K77:L77"/>
    <mergeCell ref="K71:L71"/>
    <mergeCell ref="K72:L7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5">
    <dataValidation allowBlank="1" sqref="Q44 O58:Q60 R44:R45"/>
    <dataValidation sqref="U44 M58:N60 V44:V45"/>
    <dataValidation type="list" allowBlank="1" showInputMessage="1" sqref="I59:I60 I69:I79">
      <formula1>PartnershipRole</formula1>
    </dataValidation>
    <dataValidation type="list" allowBlank="1" sqref="N25:O28 N35:O43 N1:O2 N14:O15 N6:O7 N61:N67 N80:N1048576 O61:O1048576 Q45">
      <formula1>Behaviour</formula1>
    </dataValidation>
    <dataValidation type="list" sqref="M14:M15 M25:M28 M35:M43 M6:M7 M1:M2 M61:M67 M80:M1048576 L45">
      <formula1>ProjectStatus</formula1>
    </dataValidation>
    <dataValidation type="list" sqref="R6:U7 R1:U2 R62:U63 R107:U1048576 R64:T106">
      <formula1>"FundingStatus"</formula1>
    </dataValidation>
    <dataValidation type="list" sqref="Q6:Q7 Q1:Q2 Q62:Q1048576">
      <formula1>FundingSource</formula1>
    </dataValidation>
    <dataValidation type="decimal" operator="greaterThan" allowBlank="1" showInputMessage="1" showErrorMessage="1" sqref="I45 K30:K31 I30:I31">
      <formula1>0</formula1>
    </dataValidation>
    <dataValidation type="decimal" operator="greaterThanOrEqual" allowBlank="1" showInputMessage="1" showErrorMessage="1" sqref="K45 S45:T45 M30:M31">
      <formula1>0</formula1>
    </dataValidation>
    <dataValidation type="list" allowBlank="1" showInputMessage="1" showErrorMessage="1" sqref="D30:D31 D45">
      <formula1>INDIRECT(C30)</formula1>
    </dataValidation>
    <dataValidation type="list" allowBlank="1" showInputMessage="1" showErrorMessage="1" sqref="C45 C30:C31">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D59:H60">
      <formula1>ActionTypePartnership</formula1>
    </dataValidation>
    <dataValidation type="list" allowBlank="1" showInputMessage="1" showErrorMessage="1" sqref="P45">
      <formula1>actiontype</formula1>
    </dataValidation>
  </dataValidations>
  <pageMargins left="0.70866141732283472" right="0.70866141732283472" top="0.74803149606299213" bottom="0.74803149606299213" header="0.31496062992125984" footer="0.31496062992125984"/>
  <pageSetup paperSize="8" scale="21" orientation="landscape" r:id="rId2"/>
  <rowBreaks count="6" manualBreakCount="6">
    <brk id="1" max="16383" man="1"/>
    <brk id="38" max="23" man="1"/>
    <brk id="47" max="16383" man="1"/>
    <brk id="54" max="16383" man="1"/>
    <brk id="55" max="16383" man="1"/>
    <brk id="66"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4">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ListsRec!$E$37:$E$88</xm:f>
          </x14:formula1>
          <xm:sqref>J45</xm:sqref>
        </x14:dataValidation>
        <x14:dataValidation type="list" allowBlank="1" showInputMessage="1" showErrorMessage="1">
          <x14:formula1>
            <xm:f>ListsRec!$I$18:$O$18</xm:f>
          </x14:formula1>
          <xm:sqref>C45 C30:C31</xm:sqref>
        </x14:dataValidation>
        <x14:dataValidation type="list" allowBlank="1" showInputMessage="1" showErrorMessage="1">
          <x14:formula1>
            <xm:f>ListsRec!$P$3:$P$9</xm:f>
          </x14:formula1>
          <xm:sqref>C69:C75</xm:sqref>
        </x14:dataValidation>
        <x14:dataValidation type="list" allowBlank="1" showInputMessage="1" showErrorMessage="1">
          <x14:formula1>
            <xm:f>ListsRec!$I$35:$I$44</xm:f>
          </x14:formula1>
          <xm:sqref>C59:C60</xm:sqref>
        </x14:dataValidation>
        <x14:dataValidation type="list" allowBlank="1" showInputMessage="1" showErrorMessage="1">
          <x14:formula1>
            <xm:f>[2]Lists!#REF!</xm:f>
          </x14:formula1>
          <xm:sqref>C76:C79</xm:sqref>
        </x14:dataValidation>
        <x14:dataValidation type="list" allowBlank="1" showInputMessage="1" showErrorMessage="1">
          <x14:formula1>
            <xm:f>ListsRec!$E$38:$E$88</xm:f>
          </x14:formula1>
          <xm:sqref>G45:H45</xm:sqref>
        </x14:dataValidation>
        <x14:dataValidation type="list">
          <x14:formula1>
            <xm:f>ListsRec!$I$3:$I$14</xm:f>
          </x14:formula1>
          <xm:sqref>U45</xm:sqref>
        </x14:dataValidation>
        <x14:dataValidation type="list" allowBlank="1" showInputMessage="1" showErrorMessage="1">
          <x14:formula1>
            <xm:f>ListsRec!$E$38:$E$62</xm:f>
          </x14:formula1>
          <xm:sqref>J30:J31 N30:N31</xm:sqref>
        </x14:dataValidation>
        <x14:dataValidation type="list" allowBlank="1" showInputMessage="1" showErrorMessage="1">
          <x14:formula1>
            <xm:f>ListsRec!$E$63:$E$88</xm:f>
          </x14:formula1>
          <xm:sqref>L30:L31</xm:sqref>
        </x14:dataValidation>
        <x14:dataValidation type="list" allowBlank="1" showInputMessage="1" showErrorMessage="1">
          <x14:formula1>
            <xm:f>ListsRec!$E$27:$E$31</xm:f>
          </x14:formula1>
          <xm:sqref>H30:H31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vt:i4>
      </vt:variant>
      <vt:variant>
        <vt:lpstr>Charts</vt:lpstr>
      </vt:variant>
      <vt:variant>
        <vt:i4>1</vt:i4>
      </vt:variant>
      <vt:variant>
        <vt:lpstr>Named Ranges</vt:lpstr>
      </vt:variant>
      <vt:variant>
        <vt:i4>62</vt:i4>
      </vt:variant>
    </vt:vector>
  </HeadingPairs>
  <TitlesOfParts>
    <vt:vector size="69" baseType="lpstr">
      <vt:lpstr>Required section</vt:lpstr>
      <vt:lpstr>ListsReq</vt:lpstr>
      <vt:lpstr>ListsRec</vt:lpstr>
      <vt:lpstr>Recommended - Wider Influence</vt:lpstr>
      <vt:lpstr>LACO2 data</vt:lpstr>
      <vt:lpstr>Sheet2</vt:lpstr>
      <vt:lpstr>Chart1</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2016-01-08T11:04:17Z</dcterms:modified>
</cp:coreProperties>
</file>