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53222"/>
  <mc:AlternateContent xmlns:mc="http://schemas.openxmlformats.org/markup-compatibility/2006">
    <mc:Choice Requires="x15">
      <x15ac:absPath xmlns:x15ac="http://schemas.microsoft.com/office/spreadsheetml/2010/11/ac" url="H:\carbon\SSN reports\2019-20\"/>
    </mc:Choice>
  </mc:AlternateContent>
  <bookViews>
    <workbookView xWindow="0" yWindow="0" windowWidth="19200" windowHeight="7305" activeTab="2"/>
  </bookViews>
  <sheets>
    <sheet name="Required section" sheetId="7" r:id="rId1"/>
    <sheet name="ListsReq" sheetId="8" state="hidden"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section'!$A$1:$M$473</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1" i="7" l="1"/>
  <c r="F150" i="7" l="1"/>
  <c r="H150" i="7" s="1"/>
  <c r="F151" i="7"/>
  <c r="H151" i="7" s="1"/>
  <c r="F153" i="7"/>
  <c r="H153" i="7" s="1"/>
  <c r="F160" i="7"/>
  <c r="H160" i="7" s="1"/>
  <c r="F152" i="7"/>
  <c r="H152" i="7" s="1"/>
  <c r="F131" i="7" s="1"/>
  <c r="F154" i="7"/>
  <c r="H154" i="7" s="1"/>
  <c r="F155" i="7"/>
  <c r="H155" i="7" s="1"/>
  <c r="F156" i="7"/>
  <c r="H156" i="7" s="1"/>
  <c r="F157" i="7"/>
  <c r="H157" i="7" s="1"/>
  <c r="F158" i="7"/>
  <c r="H158" i="7" s="1"/>
  <c r="F159" i="7"/>
  <c r="H159"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H127" i="7"/>
  <c r="H128" i="7"/>
  <c r="H129" i="7"/>
  <c r="H130" i="7"/>
  <c r="F174" i="7"/>
  <c r="H174" i="7" s="1"/>
  <c r="F175" i="7"/>
  <c r="H175" i="7" s="1"/>
  <c r="F176" i="7"/>
  <c r="H176" i="7" s="1"/>
  <c r="F177" i="7"/>
  <c r="H177" i="7" s="1"/>
  <c r="F178" i="7"/>
  <c r="H178" i="7" s="1"/>
  <c r="F179" i="7"/>
  <c r="H179" i="7" s="1"/>
  <c r="F180" i="7"/>
  <c r="F181" i="7"/>
  <c r="H181" i="7" s="1"/>
  <c r="F182" i="7"/>
  <c r="H182" i="7" s="1"/>
  <c r="F183" i="7"/>
  <c r="H183" i="7" s="1"/>
  <c r="F184" i="7"/>
  <c r="H184" i="7" s="1"/>
  <c r="F185" i="7"/>
  <c r="H185" i="7" s="1"/>
  <c r="F186" i="7"/>
  <c r="H186" i="7" s="1"/>
  <c r="F187" i="7"/>
  <c r="H187" i="7" s="1"/>
  <c r="F188" i="7"/>
  <c r="F189" i="7"/>
  <c r="H189" i="7" s="1"/>
  <c r="F190" i="7"/>
  <c r="H190" i="7" s="1"/>
  <c r="F191" i="7"/>
  <c r="H191" i="7" s="1"/>
  <c r="F192" i="7"/>
  <c r="H192" i="7" s="1"/>
  <c r="F193" i="7"/>
  <c r="H193" i="7" s="1"/>
  <c r="F194" i="7"/>
  <c r="H194" i="7" s="1"/>
  <c r="F195" i="7"/>
  <c r="H195" i="7" s="1"/>
  <c r="F196" i="7"/>
  <c r="F197" i="7"/>
  <c r="F198" i="7"/>
  <c r="H198" i="7" s="1"/>
  <c r="F199" i="7"/>
  <c r="H199" i="7" s="1"/>
  <c r="F200" i="7"/>
  <c r="H200" i="7" s="1"/>
  <c r="F201" i="7"/>
  <c r="H201" i="7" s="1"/>
  <c r="F202" i="7"/>
  <c r="H202" i="7" s="1"/>
  <c r="F203" i="7"/>
  <c r="H203" i="7" s="1"/>
  <c r="F204" i="7"/>
  <c r="F205" i="7"/>
  <c r="F206" i="7"/>
  <c r="H206" i="7" s="1"/>
  <c r="F207" i="7"/>
  <c r="H207" i="7" s="1"/>
  <c r="F208" i="7"/>
  <c r="H208" i="7" s="1"/>
  <c r="F209" i="7"/>
  <c r="H209" i="7" s="1"/>
  <c r="F210" i="7"/>
  <c r="H210" i="7" s="1"/>
  <c r="F211" i="7"/>
  <c r="H211" i="7" s="1"/>
  <c r="F212" i="7"/>
  <c r="F213" i="7"/>
  <c r="H213" i="7" s="1"/>
  <c r="F214" i="7"/>
  <c r="H214" i="7" s="1"/>
  <c r="F215" i="7"/>
  <c r="F216" i="7"/>
  <c r="H216" i="7" s="1"/>
  <c r="F217" i="7"/>
  <c r="H217" i="7" s="1"/>
  <c r="F218" i="7"/>
  <c r="H218" i="7" s="1"/>
  <c r="F219" i="7"/>
  <c r="H219" i="7" s="1"/>
  <c r="F220" i="7"/>
  <c r="F221" i="7"/>
  <c r="H221" i="7" s="1"/>
  <c r="F222" i="7"/>
  <c r="H222" i="7" s="1"/>
  <c r="F223" i="7"/>
  <c r="H223" i="7" s="1"/>
  <c r="F224" i="7"/>
  <c r="H224" i="7" s="1"/>
  <c r="F225" i="7"/>
  <c r="H225" i="7" s="1"/>
  <c r="F226" i="7"/>
  <c r="H226" i="7" s="1"/>
  <c r="F227" i="7"/>
  <c r="H227" i="7" s="1"/>
  <c r="F228" i="7"/>
  <c r="F229" i="7"/>
  <c r="F230" i="7"/>
  <c r="H230" i="7" s="1"/>
  <c r="F231" i="7"/>
  <c r="H231" i="7" s="1"/>
  <c r="F232" i="7"/>
  <c r="H232" i="7" s="1"/>
  <c r="F233" i="7"/>
  <c r="H233" i="7" s="1"/>
  <c r="F234" i="7"/>
  <c r="H234" i="7" s="1"/>
  <c r="F235" i="7"/>
  <c r="H235" i="7" s="1"/>
  <c r="F236" i="7"/>
  <c r="H236" i="7" s="1"/>
  <c r="F237" i="7"/>
  <c r="H237" i="7" s="1"/>
  <c r="F238" i="7"/>
  <c r="H238" i="7" s="1"/>
  <c r="F239" i="7"/>
  <c r="H239" i="7" s="1"/>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E211" i="7"/>
  <c r="E212" i="7"/>
  <c r="E213" i="7"/>
  <c r="E214" i="7"/>
  <c r="E215" i="7"/>
  <c r="E216" i="7"/>
  <c r="E217" i="7"/>
  <c r="E218" i="7"/>
  <c r="E219" i="7"/>
  <c r="E220" i="7"/>
  <c r="E221" i="7"/>
  <c r="E222" i="7"/>
  <c r="E223" i="7"/>
  <c r="E224" i="7"/>
  <c r="E225" i="7"/>
  <c r="E226" i="7"/>
  <c r="E227" i="7"/>
  <c r="E228" i="7"/>
  <c r="E229" i="7"/>
  <c r="E230" i="7"/>
  <c r="E231" i="7"/>
  <c r="E232" i="7"/>
  <c r="E233" i="7"/>
  <c r="E234" i="7"/>
  <c r="E235" i="7"/>
  <c r="E236" i="7"/>
  <c r="E237" i="7"/>
  <c r="E238" i="7"/>
  <c r="E239" i="7"/>
  <c r="G150"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C128" i="7"/>
  <c r="C129" i="7"/>
  <c r="C130" i="7"/>
  <c r="C131" i="7"/>
  <c r="C132" i="7"/>
  <c r="H132" i="7"/>
  <c r="C133" i="7"/>
  <c r="H133" i="7"/>
  <c r="C134" i="7"/>
  <c r="H134" i="7"/>
  <c r="C135" i="7"/>
  <c r="H135" i="7"/>
  <c r="C136" i="7"/>
  <c r="H136" i="7"/>
  <c r="C137" i="7"/>
  <c r="H137" i="7"/>
  <c r="C138" i="7"/>
  <c r="H138" i="7"/>
  <c r="C139" i="7"/>
  <c r="H139" i="7"/>
  <c r="C140" i="7"/>
  <c r="H140" i="7"/>
  <c r="C141" i="7"/>
  <c r="H141" i="7"/>
  <c r="C142" i="7"/>
  <c r="H142" i="7"/>
  <c r="H180" i="7"/>
  <c r="H188" i="7"/>
  <c r="H196" i="7"/>
  <c r="H197" i="7"/>
  <c r="H204" i="7"/>
  <c r="H205" i="7"/>
  <c r="H212" i="7"/>
  <c r="H215" i="7"/>
  <c r="H220" i="7"/>
  <c r="H228" i="7"/>
  <c r="H229" i="7"/>
  <c r="C280" i="7"/>
  <c r="D304" i="7"/>
  <c r="C319" i="7"/>
  <c r="D330" i="7"/>
  <c r="H257" i="7" l="1"/>
  <c r="H256" i="7"/>
  <c r="G131" i="7"/>
  <c r="E131" i="7"/>
  <c r="H240" i="7"/>
  <c r="H131" i="7" l="1"/>
  <c r="K257" i="7" s="1"/>
  <c r="K256" i="7" l="1"/>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<sst xmlns="http://schemas.openxmlformats.org/spreadsheetml/2006/main" count="2281" uniqueCount="1096">
  <si>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</si>
  <si>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</si>
  <si>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</si>
  <si>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</si>
  <si>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</si>
  <si>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</si>
  <si>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</si>
  <si>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</si>
  <si>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</si>
  <si>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</si>
  <si>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</si>
  <si>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</si>
  <si>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</si>
  <si>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</si>
  <si>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</si>
  <si>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</si>
  <si>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</si>
  <si>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</si>
  <si>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</si>
  <si>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</si>
  <si>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</si>
  <si>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</si>
  <si>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</si>
  <si>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</si>
  <si>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</si>
  <si>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</si>
  <si>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</si>
  <si>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</si>
  <si>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</si>
  <si>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</si>
  <si>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</si>
  <si>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</si>
  <si>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</si>
  <si>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</si>
  <si>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</si>
  <si>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</si>
  <si>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</si>
  <si>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</si>
  <si>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</si>
  <si>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</si>
  <si>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</si>
  <si>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</si>
  <si>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</si>
  <si>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</si>
  <si>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</si>
  <si>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</si>
  <si>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</si>
  <si>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</si>
  <si>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</si>
  <si>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</si>
  <si>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</si>
  <si>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</si>
  <si>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</si>
  <si>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</si>
  <si>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</si>
  <si>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</si>
  <si>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</si>
  <si>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</si>
  <si>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</si>
  <si>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</si>
  <si>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</si>
  <si>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</si>
  <si>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</si>
  <si>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</si>
  <si>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</si>
  <si>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</si>
  <si>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</si>
  <si>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</si>
  <si>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</si>
  <si>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</si>
  <si>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</si>
  <si>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</si>
  <si>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</si>
  <si>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</si>
  <si>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</si>
  <si>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</si>
  <si>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</si>
  <si>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</si>
  <si>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</si>
  <si>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</si>
  <si>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</si>
  <si>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</si>
  <si>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</si>
  <si>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</si>
  <si>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</si>
  <si>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</si>
  <si>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</si>
  <si>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</si>
  <si>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</si>
  <si>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</si>
  <si>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</si>
  <si>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</si>
  <si>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</si>
  <si>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</si>
  <si>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</si>
  <si>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</si>
  <si>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</si>
  <si>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</si>
  <si>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</si>
  <si>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</si>
  <si>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</si>
  <si>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</si>
  <si>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</si>
  <si>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</si>
  <si>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</si>
  <si>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</si>
  <si>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</si>
  <si>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</si>
  <si>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</si>
  <si>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</si>
  <si>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</si>
  <si>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</si>
  <si>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</si>
  <si>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</si>
  <si>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</si>
  <si>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</si>
  <si>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</si>
  <si>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</si>
  <si>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</si>
  <si>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</si>
  <si>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</si>
  <si>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</si>
  <si>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</si>
  <si>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</si>
  <si>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</si>
  <si>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</si>
  <si>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</si>
  <si>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</si>
  <si>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</si>
  <si>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</si>
  <si>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</si>
  <si>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</si>
  <si>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</si>
  <si>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</si>
  <si>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</si>
  <si>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</si>
  <si>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</si>
  <si>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</si>
  <si>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</si>
  <si>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</si>
  <si>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</si>
  <si>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</si>
  <si>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</si>
  <si>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</si>
  <si>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</si>
  <si>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</si>
  <si>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</si>
  <si>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</si>
  <si>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</si>
  <si>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</si>
  <si>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</si>
  <si>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</si>
  <si>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</si>
  <si>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</si>
  <si>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</si>
  <si>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</si>
  <si>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</si>
  <si>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</si>
  <si>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</si>
  <si>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</si>
  <si>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</si>
  <si>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</si>
  <si>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</si>
  <si>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</si>
  <si>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</si>
  <si>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</si>
  <si>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</si>
  <si>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</si>
  <si>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</si>
  <si>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</si>
  <si>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</si>
  <si>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</si>
  <si>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</si>
  <si>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</si>
  <si>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</si>
  <si>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</si>
  <si>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</si>
  <si>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</si>
  <si>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</si>
  <si>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</si>
  <si>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</si>
  <si>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</si>
  <si>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</si>
  <si>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</si>
  <si>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</si>
  <si>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</si>
  <si>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</si>
  <si>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</si>
  <si>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</si>
  <si>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</si>
  <si>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</si>
  <si>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</si>
  <si>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</si>
  <si>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</si>
  <si>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</si>
  <si>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</si>
  <si>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</si>
  <si>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</si>
  <si>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</si>
  <si>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</si>
  <si>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</si>
  <si>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</si>
  <si>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</si>
  <si>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</si>
  <si>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</si>
  <si>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</si>
  <si>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</si>
  <si>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</si>
  <si>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</si>
  <si>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</si>
  <si>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</si>
  <si>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</si>
  <si>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</si>
  <si>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</si>
  <si>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</si>
  <si>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</si>
  <si>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</si>
  <si>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</si>
  <si>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</si>
  <si>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</si>
  <si>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</si>
  <si>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</si>
  <si>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</si>
  <si>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</si>
  <si>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</si>
  <si>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</si>
  <si>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</si>
  <si>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</si>
  <si>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</si>
  <si>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</si>
  <si>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</si>
  <si>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</si>
  <si>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</si>
  <si>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</si>
  <si>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</si>
  <si>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</si>
  <si>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</si>
  <si>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</si>
  <si>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</si>
  <si>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</si>
  <si>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</si>
  <si>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</si>
  <si>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</si>
  <si>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</si>
  <si>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</si>
  <si>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</si>
  <si>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</si>
  <si>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</si>
  <si>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</si>
  <si>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</si>
  <si>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</si>
  <si>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</si>
  <si>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</si>
  <si>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</si>
  <si>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</si>
  <si>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</si>
  <si>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</si>
  <si>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</si>
  <si>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</si>
  <si>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</si>
  <si>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</si>
  <si>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</si>
  <si>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</si>
  <si>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</si>
  <si>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</si>
  <si>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</si>
  <si>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</si>
  <si>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</si>
  <si>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</si>
  <si>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</si>
  <si>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</si>
  <si>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</si>
  <si>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</si>
  <si>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</si>
  <si>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</si>
  <si>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</si>
  <si>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</si>
  <si>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</si>
  <si>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</si>
  <si>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</si>
  <si>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</si>
  <si>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</si>
  <si>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</si>
  <si>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</si>
  <si>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</si>
  <si>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</si>
  <si>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</si>
  <si>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</si>
  <si>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</si>
  <si>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</si>
  <si>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</si>
  <si>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</si>
  <si>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</si>
  <si>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</si>
  <si>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</si>
  <si>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</si>
  <si>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</si>
  <si>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</si>
  <si>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</si>
  <si>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</si>
  <si>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</si>
  <si>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</si>
  <si>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</si>
  <si>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</si>
  <si>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</si>
  <si>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</si>
  <si>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</si>
  <si>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</si>
  <si>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</si>
  <si>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</si>
  <si>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</si>
  <si>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</si>
  <si>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</si>
  <si>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</si>
  <si>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</si>
  <si>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</si>
  <si>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</si>
  <si>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</si>
  <si>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</si>
  <si>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</si>
  <si>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</si>
  <si>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</si>
  <si>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</si>
  <si>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</si>
  <si>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</si>
  <si>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</si>
  <si>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</si>
  <si>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</si>
  <si>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</si>
  <si>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</si>
  <si>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</si>
  <si>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</si>
  <si>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</si>
  <si>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</si>
  <si>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</si>
  <si>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</si>
  <si>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</si>
  <si>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</si>
  <si>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</si>
  <si>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</si>
  <si>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</si>
  <si>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</si>
  <si>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</si>
  <si>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</si>
  <si>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</si>
  <si>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</si>
  <si>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</si>
  <si>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</si>
  <si>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</si>
  <si>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</si>
  <si>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</si>
  <si>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</si>
  <si>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</si>
  <si>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</si>
  <si>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</si>
  <si>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</si>
  <si>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</si>
  <si>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</si>
  <si>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</si>
  <si>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</si>
  <si>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</si>
  <si>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</si>
  <si>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</si>
  <si>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</si>
  <si>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</si>
  <si>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</si>
  <si>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</si>
  <si>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</si>
  <si>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</si>
  <si>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</si>
  <si>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</si>
  <si>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</si>
  <si>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</si>
  <si>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</si>
  <si>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</si>
  <si>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</si>
  <si>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</si>
  <si>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</si>
  <si>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</si>
  <si>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</si>
  <si>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</si>
  <si>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</si>
  <si>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</si>
  <si>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</si>
  <si>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</si>
  <si>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</si>
  <si>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</si>
  <si>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</si>
  <si>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</si>
  <si>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</si>
  <si>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</si>
  <si>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</si>
  <si>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</si>
  <si>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</si>
  <si>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</si>
  <si>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</si>
  <si>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</si>
  <si>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</si>
  <si>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</si>
  <si>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</si>
  <si>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</si>
  <si>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</si>
  <si>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</si>
  <si>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</si>
  <si>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</si>
  <si>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</si>
  <si>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</si>
  <si>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</si>
  <si>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</si>
  <si>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</si>
  <si>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</si>
  <si>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</si>
  <si>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</si>
  <si>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</si>
  <si>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</si>
  <si>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</si>
  <si>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</si>
  <si>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</si>
  <si>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</si>
  <si>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</si>
  <si>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</si>
  <si>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</si>
  <si>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</si>
  <si>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</si>
  <si>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</si>
  <si>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</si>
  <si>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</si>
  <si>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</si>
  <si>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</si>
  <si>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</si>
  <si>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</si>
  <si>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</si>
  <si>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</si>
  <si>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</si>
  <si>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</si>
  <si>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</si>
  <si>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</si>
  <si>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</si>
  <si>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</si>
  <si>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</si>
  <si>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</si>
  <si>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</si>
  <si>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</si>
  <si>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</si>
  <si>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</si>
  <si>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</si>
  <si>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</si>
  <si>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</si>
  <si>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</si>
  <si>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</si>
  <si>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</si>
  <si>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</si>
  <si>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</si>
  <si>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</si>
  <si>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</si>
  <si>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</si>
  <si>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</si>
  <si>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</si>
  <si>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</si>
  <si>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</si>
  <si>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</si>
  <si>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</si>
  <si>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</si>
  <si>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</si>
  <si>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</si>
  <si>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</si>
  <si>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</si>
  <si>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</si>
  <si>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</si>
  <si>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</si>
  <si>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</si>
  <si>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</si>
  <si>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</si>
  <si>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</si>
  <si>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</si>
  <si>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</si>
  <si>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</si>
  <si>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</si>
  <si>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</si>
  <si>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</si>
  <si>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</si>
  <si>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</si>
  <si>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</si>
  <si>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</si>
  <si>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</si>
  <si>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</si>
  <si>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</si>
  <si>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</si>
  <si>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</si>
  <si>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</si>
  <si>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</si>
  <si>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</si>
  <si>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</si>
  <si>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</si>
  <si>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</si>
  <si>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</si>
  <si>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</si>
  <si>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</si>
  <si>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</si>
  <si>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</si>
  <si>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</si>
  <si>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</si>
  <si>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</si>
  <si>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</si>
  <si>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</si>
  <si>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</si>
  <si>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</si>
  <si>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</si>
  <si>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</si>
  <si>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</si>
  <si>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</si>
  <si>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</si>
  <si>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</si>
  <si>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</si>
  <si>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</si>
  <si>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</si>
  <si>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</si>
  <si>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</si>
  <si>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</si>
  <si>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</si>
  <si>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</si>
  <si>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</si>
  <si>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</si>
  <si>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</si>
  <si>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</si>
  <si>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</si>
  <si>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</si>
  <si>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</si>
  <si>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</si>
  <si>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</si>
  <si>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</si>
  <si>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</si>
  <si>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</si>
  <si>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</si>
  <si>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</si>
  <si>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</si>
  <si>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</si>
  <si>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</si>
  <si>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</si>
  <si>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</si>
  <si>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</si>
  <si>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</si>
  <si>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</si>
  <si>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</si>
  <si>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</si>
  <si>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</si>
  <si>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</si>
  <si>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</si>
  <si>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</si>
  <si>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</si>
  <si>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</si>
  <si>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</si>
  <si>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</si>
  <si>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</si>
  <si>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</si>
  <si>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</si>
  <si>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</si>
  <si>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</si>
  <si>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</si>
  <si>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</si>
  <si>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</si>
  <si>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</si>
  <si>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</si>
  <si>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</si>
  <si>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</si>
  <si>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</si>
  <si>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</si>
  <si>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</si>
  <si>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</si>
  <si>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</si>
  <si>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</si>
  <si>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</si>
  <si>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</si>
  <si>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</si>
  <si>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</si>
  <si>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</si>
  <si>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</si>
  <si>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</si>
  <si>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</si>
  <si>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</si>
  <si>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</si>
  <si>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</si>
  <si>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</si>
  <si>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</si>
  <si>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</si>
  <si>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</si>
  <si>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</si>
  <si>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</si>
  <si>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</si>
  <si>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</si>
  <si>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</si>
  <si>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</si>
  <si>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</si>
  <si>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</si>
  <si>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</si>
  <si>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</si>
  <si>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</si>
  <si>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</si>
  <si>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</si>
  <si>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</si>
  <si>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</si>
  <si>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</si>
  <si>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</si>
  <si>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</si>
  <si>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</si>
  <si>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</si>
  <si>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</si>
  <si>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</si>
  <si>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</si>
  <si>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</si>
  <si>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</si>
  <si>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</si>
  <si>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</si>
  <si>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</si>
  <si>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</si>
  <si>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</si>
  <si>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</si>
  <si>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</si>
  <si>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</si>
  <si>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</si>
  <si>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</si>
  <si>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</si>
  <si>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</si>
  <si>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</si>
  <si>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</si>
  <si>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</si>
  <si>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</si>
  <si>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</si>
  <si>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</si>
  <si>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</si>
  <si>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</si>
  <si>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</si>
  <si>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</si>
  <si>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</si>
  <si>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</si>
  <si>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</si>
  <si>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</si>
  <si>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</si>
  <si>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</si>
  <si>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</si>
  <si>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</si>
  <si>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</si>
  <si>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</si>
  <si>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</si>
  <si>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</si>
  <si>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</si>
  <si>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</si>
  <si>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</si>
  <si>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</si>
  <si>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</si>
  <si>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</si>
  <si>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</si>
  <si>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</si>
  <si>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</si>
  <si>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</si>
  <si>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</si>
  <si>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</si>
  <si>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</si>
  <si>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</si>
  <si>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</si>
  <si>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</si>
  <si>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</si>
  <si>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</si>
  <si>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</si>
  <si>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</si>
  <si>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</si>
  <si>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</si>
  <si>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</si>
  <si>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</si>
  <si>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</si>
  <si>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</si>
  <si>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</si>
  <si>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</si>
  <si>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</si>
  <si>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</si>
  <si>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</si>
  <si>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</si>
  <si>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</si>
  <si>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</si>
  <si>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</si>
  <si>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</si>
  <si>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</si>
  <si>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</si>
  <si>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</si>
  <si>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</si>
  <si>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</si>
  <si>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</si>
  <si>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</si>
  <si>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</si>
  <si>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</si>
  <si>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</si>
  <si>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</si>
  <si>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</si>
  <si>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</si>
  <si>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</si>
  <si>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</si>
  <si>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</si>
  <si>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</si>
  <si>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</si>
  <si>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</si>
  <si>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</si>
  <si>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</si>
  <si>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</si>
  <si>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</si>
  <si>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</si>
  <si>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</si>
  <si>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</si>
  <si>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</si>
  <si>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</si>
  <si>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</si>
  <si>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</si>
  <si>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</si>
  <si>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</si>
  <si>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</si>
  <si>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</si>
  <si>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</si>
  <si>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</si>
  <si>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</si>
  <si>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</si>
  <si>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</si>
  <si>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</si>
  <si>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</si>
  <si>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</si>
  <si>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</si>
  <si>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</si>
  <si>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</si>
  <si>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</si>
  <si>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</si>
  <si>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</si>
  <si>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</si>
  <si>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</si>
  <si>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</si>
  <si>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</si>
  <si>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</si>
  <si>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</si>
  <si>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</si>
  <si>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</si>
  <si>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</si>
  <si>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</si>
  <si>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</si>
  <si>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</si>
  <si>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</si>
  <si>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</si>
  <si>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</si>
  <si>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</si>
  <si>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</si>
  <si>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</si>
  <si>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</si>
  <si>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</si>
  <si>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</si>
  <si>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</si>
  <si>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</si>
  <si>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</si>
  <si>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</si>
  <si>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</si>
  <si>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</si>
  <si>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</si>
  <si>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</si>
  <si>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</si>
  <si>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</si>
  <si>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</si>
  <si>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</si>
  <si>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</si>
  <si>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</si>
  <si>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</si>
  <si>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</si>
  <si>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</si>
  <si>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</si>
  <si>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</si>
  <si>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</si>
  <si>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</si>
  <si>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</si>
  <si>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</si>
  <si>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</si>
  <si>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</si>
  <si>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</si>
  <si>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</si>
  <si>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</si>
  <si>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</si>
  <si>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</si>
  <si>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</si>
  <si>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</si>
  <si>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</si>
  <si>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</si>
  <si>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</si>
  <si>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</si>
  <si>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</si>
  <si>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</si>
  <si>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</si>
  <si>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</si>
  <si>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</si>
  <si>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</si>
  <si>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</si>
  <si>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</si>
  <si>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</si>
  <si>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</si>
  <si>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</si>
  <si>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</si>
  <si>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</si>
  <si>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</si>
  <si>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</si>
  <si>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</si>
  <si>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</si>
  <si>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</si>
  <si>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</si>
  <si>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</si>
  <si>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</si>
  <si>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</si>
  <si>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</si>
  <si>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</si>
  <si>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</si>
  <si>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LULUCF Net Emissions</t>
  </si>
  <si>
    <t xml:space="preserve">Public Sector Report on Compliance with Climate Change Duties 2020 Template (excel format) - 2019-2020 Factors </t>
  </si>
  <si>
    <t>North Lanarkshire Council</t>
  </si>
  <si>
    <t>Error in total corrected from previous year's report</t>
  </si>
  <si>
    <t>combined figure of Energy Team and Fleet</t>
  </si>
  <si>
    <t>Fleet figures only</t>
  </si>
  <si>
    <t>Combined with domestic food waste</t>
  </si>
  <si>
    <t>Commercial food waste only</t>
  </si>
  <si>
    <t>Glass banks only. Domestic glass captured in mixed recycling</t>
  </si>
  <si>
    <t>Landfill Gas CHP</t>
  </si>
  <si>
    <t>Auchinlea Site, note figures are calendar year.</t>
  </si>
  <si>
    <t>Biomass (Woodchip)</t>
  </si>
  <si>
    <t>Solar Thermal</t>
  </si>
  <si>
    <t>Wind Turbine</t>
  </si>
  <si>
    <t>Solar PV</t>
  </si>
  <si>
    <t>Based on consumed 85% of actual generated</t>
  </si>
  <si>
    <t>0.3% of total kwh is based on estimate as there was a gap in the utility statement data.</t>
  </si>
  <si>
    <t>as above</t>
  </si>
  <si>
    <t>mid2019 population estimates</t>
  </si>
  <si>
    <t>Approved net expenditure budget in Feb 2019 for next financial year (2019/20) adjusted during year for minor movements of funding.</t>
  </si>
  <si>
    <t xml:space="preserve">North Lanarkshire Council (NLC) is Scotland's fourth most populated local authority in Scotland with a population of 341,370 (2019 mid-year estimate from National Register of Scotland - NRS), living with 152,443 household (2019 projected estimate from National Register of Scotland - NRS). North Lanarkshire covers an approximate land area of 47,231.9 hectares with a population density of 7.2 people per hectare.  The council has a number of responsibilities (duties) such as educational provision for children and young people, and waste management which contribute to the emissions contained within the council boundary (stationary, waste and transportation).
The Plan for North Lanarkshire is the council’s shared ambition for inclusive growth and prosperity for all - where North Lanarkshire is the place to ‘Live – Learn – Work – Invest – Visit’.  It sets the direction for the council, its partners and stakeholders.  The Plan incorporates both its mandatory duties as well as it powers (permissive and regulatory). The following is a summary relevant ‘activities’:
- To deliver on the shared ambition and improve North Lanarkshire’s resource base requires a one council approach to property management and a property estate that meets the needs of communities and services, while ensuring the sustainability of ongoing property costs.  
- The ‘Asset review and rationalisation’, aims to radically change how the council uses its office accommodation portfolio, reducing the requirement for many existing premises through more flexible working practices and improved space utilisation.
- The ‘Integrated community hubs campuses’, will facilitate further asset rationalisation across the school estate.
- The ‘Schools new build programme’, will ensure continued delivery of educational projects currently under consideration.  This will deliver more modern buildings which will replace less efficient community type facilities and ensure that in most communities the school will become the focus of education and community activities.  This will allow the closure of less efficient under-utilised community buildings.  Going forward the programme will align with the community hub / campus model.
- The ‘Rationalisation of operational base’, contributes to the asset rationalisation priority as depots will be reduced, with the entire waste management service operating from a single base.
The council has an obligation to continually improve its carbon management and also to improve the air quality of the environment. A significant contributing factor to air pollution within North Lanarkshire is from its own vehicles and properties.  Through the ‘Energy and carbon management’, the council fleet will be reviewed to ensure that, wherever possible, a cleaner form of engine is deployed. This will include the provision of alternative fuel sources, including electrical vehicles. Further to this will be an increase in the overall number of electrical charging locations throughout the council area.  
In terms of properties, further reductions in the carbon footprint can be achieved as a consequence of the asset review and rationalisation work and by rolling out energy saving measures.  This includes improvements to heating and lighting, insulation of buildings, installation of more fuel efficient boilers, and installation of building energy management systems (BEMS) across all the council’s major buildings.
Overall the council has a number of strategies, action plans and policies which all contribute to the development and protection of the environment within North Lanarkshire.
</t>
  </si>
  <si>
    <t>Elected members and senior officers within the council are responsible for checking that proper arrangements for the governance of the council's affairs and the stewardship of its resources are in place and operating effectively. The work of the council is supported by its Services, Locality Partnerships and Arms-length or External Bodies (ALEOs).  Each service reports to committee, sub-committee, convener, corporate management team and to all staff through reports, policies, plans, campaigns, team briefings and chief executive update. Elected Members consider all reports seeking political approval or policy change. All committees monitor the ‘environmental impact’ of its reports and this includes impact on consumption/carbon emissions. Work continues to develop new carbon activities to maintain the council's momentum in terms of improving its carbon footprint. A further review of carbon management governance is underway in parallel to a review of dedicated staffing resources with an overall aim to strengthen and embed carbon management (and climate change) within the organisation.</t>
  </si>
  <si>
    <t>See file NLC Carbon Boundary and Local Strategic Context</t>
  </si>
  <si>
    <t>See file Climate Change Group Structure</t>
  </si>
  <si>
    <t>The Climate Change Group, originally known as the Carbon Management Group, was formed in June 2016. The role of the group is to ensure carbon and climate actions are integrated within the council activities including:- the implementation of the carbon management plan; participation in Climate Ready Clyde; the development of a wider climate strategy; and, having an input to any other arising relevant council policies, plans, actions and targets. The group is comprised of a Chair, senior management and council officers, supported by a lead officer for climate change. Ensuring that the climate agenda is developed and progressed throughout the organisation, the Group mainly has a strategic role, while individual services are responsible for their respective policy and project delivery.  Meeting on a quarterly basis, the group’s strategy is to ensure that the council achieves the Climate Emergency Target for 2030.  The group reports to the Environment and Transportation Committee, as well other aspects of the governance structure referred to in section 2a. The group reports the council's footprint on an annual basis via the Public Sector Duties Climate Change reporting.
The Plan for North Lanarkshire identifies a sustainable North Lanarkshire as a strategic priority with a clear focus on improving energy efficiency; reducing CO2; improving the quality and energy efficiency of home; contributing to meeting the climate change target. 
The council’s Carbon Management Plan is contained within the Environmental Strategy. The strategy also incorporates the following:- Local Transport Strategy;  Walking and Cycling Strategy; Open Space Strategy; Core Path Plan; and Biodiversity Action Plan. Other supporting documents are:- Tree Asset Management Strategy; and Single Use Plastic Action Plan. All are under the government of the Environment and Transportation Committee.</t>
  </si>
  <si>
    <t xml:space="preserve">PO29 : Energy and carbon management  - Review council's fleet and property assets to reduce energy costs and improve carbon management and air quality
</t>
  </si>
  <si>
    <t>The Plan for North Lanarkshire : Programme of Work (Committee Report)</t>
  </si>
  <si>
    <t>https://mars.northlanarkshire.gov.uk/egenda/images/att90396.pdf</t>
  </si>
  <si>
    <t>Investigate different communication tools with a view to designing and implementing a council wide engaging communication plan to target and encourage potential areas of carbon savings</t>
  </si>
  <si>
    <t>Carbon Management Plan 2019-2022</t>
  </si>
  <si>
    <t>Continue to develop the council's asset information to inform and underpin future project development and carbon savings</t>
  </si>
  <si>
    <t>Continue to evaluate further use of technologies to continually improve the council's energy efficiency, resulting in the reduction of the council's carbon footprint and improvement in source data</t>
  </si>
  <si>
    <t>Support the review of the use of 'Grey Fleet' for business travel</t>
  </si>
  <si>
    <t>Sites of special scientific interest' sites to be in a local bogs management scheme</t>
  </si>
  <si>
    <t>Refuse new applications for extraction consents on all European, national and locally designated peatlands</t>
  </si>
  <si>
    <t>Promote awareness of biological and cultural importance of mosses to local communities adjacent to lowland, raised\intermediate bogs</t>
  </si>
  <si>
    <t>North Lanarkshire Biodiversity Action Plan 2015- 2020</t>
  </si>
  <si>
    <t>Undertake favourable management works to improve council owned bog sites</t>
  </si>
  <si>
    <t>Collate information on council owned bogs regarding their condition and management</t>
  </si>
  <si>
    <t>The council will strive to reduce car journeys for work purposes e.g. by tele conferencing. For instances where work travel is necessary the council's pool car fleet will be utilised with electric/hybrid vehicles provided where possible</t>
  </si>
  <si>
    <t>Air Quality Action Plan 2018-2021</t>
  </si>
  <si>
    <t>https://mars.northlanarkshire.gov.uk/egenda/images/att89171.pdf</t>
  </si>
  <si>
    <t>Further consideration will be given to reduce the number of private vehicles used for council business, introducing bus/sustainable transport where possible</t>
  </si>
  <si>
    <t>Tracking devices will continue to be fitted to NLC fleet vehicles in order to provide information on managing idling/speeding and unnecessary journeys</t>
  </si>
  <si>
    <t>Driver certificate of professional competence training will be provided for all council drivers, including modules on safe and efficient driving</t>
  </si>
  <si>
    <t>The council will continue to increase the provision of electric vehicle (EV) charging points, where possible ensuring these are accessible to both council staff and the general public. The council will engage with other public sector agencies (e.g. NHS Lanarkshire) to encourage similar provision to ensure adequate coverage of EV charge points across the North Lanarkshire area</t>
  </si>
  <si>
    <t>The council will abide by their statutory duty of sustainable procurement and include vehicle standards in the sustainability section of the sourcing methodology documentation, which will consequently feed through into the specification / award criteria where appropriate</t>
  </si>
  <si>
    <t>The council will continue to progress their work place travel plan, especially in view of other relevant NLC policies, such as property rationalisation, homeworking policy etc.</t>
  </si>
  <si>
    <t>Improving access by public transport, cycling and walking</t>
  </si>
  <si>
    <t>To increase the role of walking and cycling as a transport mode, particularly for short trips within town centres and around urban fringes</t>
  </si>
  <si>
    <t>Walking and cycling strategy</t>
  </si>
  <si>
    <t>To encourage and facilitate walking and cycling as a leisure and tourist activity in order to realise the benefits gained to health, environment and the local economy</t>
  </si>
  <si>
    <t>To develop a safe, convenient, efficient and attractive transport infrastructure, which encourages and facilitates the use of walking, cycling and public transport</t>
  </si>
  <si>
    <t>To maintain and expand the current extent of woodland in North Lanarkshire</t>
  </si>
  <si>
    <t>To improve the quality of woodland within North Lanarkshire</t>
  </si>
  <si>
    <t>To improve the quality of access to woodlands</t>
  </si>
  <si>
    <t>To improve the biodiversity of woodlands</t>
  </si>
  <si>
    <t>Conserve and enhance suitable pine martin habitat</t>
  </si>
  <si>
    <t>Maintain and expand the pine martin population in North Lanarkshire</t>
  </si>
  <si>
    <t>Maintain and enhance the population and distribution of native bluebells in North Lanarkshire</t>
  </si>
  <si>
    <t>Improve public and employee knowledge of the threats posed to native bluebell populations</t>
  </si>
  <si>
    <t>Woodland Management Plan</t>
  </si>
  <si>
    <t>The council supports recycling centres, all forms of renewable energy generation and telecommunication proposals (p.39)</t>
  </si>
  <si>
    <t>North Lanarkshire Local Plan Policy document (2012-onwards)</t>
  </si>
  <si>
    <t>The Council will maintain community wellbeing in residential areas by protecting community facilities (p.53)</t>
  </si>
  <si>
    <t>The Council will enhance the community wellbeing of residential areas by supporting the development of new schools (p.54)</t>
  </si>
  <si>
    <t>The Council will safeguard sites of importance for natural heritage and biodiversity from development (p. 62)</t>
  </si>
  <si>
    <t>The Council will promote green networks of natural environment assets by requiring proposals affecting them to contribute to their enhancement (p. 66 &amp; 67)</t>
  </si>
  <si>
    <t>The Council will protect the character and promote development in the green belt and the rural investment area by restricting development to acceptable types and operating assessment criteria (p. 68 &amp; 70)</t>
  </si>
  <si>
    <t>The Council and its partners will continue to guide resources towards improvement of our historic environment and green network of parks and other open spaces (p. 73 &amp; 74)</t>
  </si>
  <si>
    <t>North Lanarkshire Local Plan</t>
  </si>
  <si>
    <t>Local Transport Strategy</t>
  </si>
  <si>
    <t>The strategy includes continuing to publicise the car sharing database for workplaces, colleges and schools. This includes email drops to staff consulting on events such as car sharing days to raise the profile of the initiative etc. In addition, staff are encouraged to complete electric car examinations to allow them to use the fleet of pool cars available to all council staff. In addition, the organisations promotes the Cycle to Work Scheme.</t>
  </si>
  <si>
    <t>Carbon Management Plan</t>
  </si>
  <si>
    <t>2019-2022</t>
  </si>
  <si>
    <t>Air Quality Action Plan</t>
  </si>
  <si>
    <t>2018-2021</t>
  </si>
  <si>
    <t>The plan focuses on mitigation in terms of climate change, with the focus of fleet actions and grey fleet is to reduce emissions.</t>
  </si>
  <si>
    <t>Digital and IT Strategy</t>
  </si>
  <si>
    <t>2019-2024</t>
  </si>
  <si>
    <t>Local Housing Strategy</t>
  </si>
  <si>
    <t>2016-2021</t>
  </si>
  <si>
    <t>In line with Scottish Government LHS guidance, the document incorporates climate change as a key priority. Some notable actions within the strategy include developing and implementing technologies to reduce energy consumption.</t>
  </si>
  <si>
    <t>Waste Collection Plan</t>
  </si>
  <si>
    <t>Fresh Water Action Plan</t>
  </si>
  <si>
    <t>https://www.northlanarkshire.gov.uk/CHttpHandler.ashx?id=16569&amp;p=0</t>
  </si>
  <si>
    <t>2010-onwards</t>
  </si>
  <si>
    <t>2012-onwards</t>
  </si>
  <si>
    <t>2017-onwards</t>
  </si>
  <si>
    <t>ongoing</t>
  </si>
  <si>
    <t>North Lanarkshire Local Plan (as above)
Contaminated Land Guidance</t>
  </si>
  <si>
    <t>This strategy supports and encourages developing a digital economy and place that will improve connectivity within North Lanarkshire’s communities and support inward investment and economic regeneration. It brings together related policies to ensure each takes account of common factors and delivers the best possible outcomes for North Lanarkshire's communities.</t>
  </si>
  <si>
    <t>The council are prioritising off gas grid villages for the use of air source heat pumps coupled (potentially) with solar photovoltaic panels. The council has also taken part in phase 2 of the LHEES project and now awaits guidance on how to progress further.</t>
  </si>
  <si>
    <t>A series of actions to protect our fresh water areas.  The Freshwater Plan aims to protect and safeguard existing freshwater sites and help to enhance and encourage future projects that will increase wetland sites and prevent fragmentation between habitats.</t>
  </si>
  <si>
    <t>It is council policy to reduce the amount of vacant and derelict land in North Lanarkshire and this means allowing such sites to be re-developed. This ensures efficient use of space in urban areas and assists regeneration initiatives in North Lanarkshire. It is imperative, however, that any development of land does not impact on human health or the environment and is developed in a safe, carefully considered manner in line with current best practice. Guidance is provided for developers in respect of contaminated land.</t>
  </si>
  <si>
    <t>The council have recently joined Adaptation Scotland Benchmarking Peer Group. The intention is to apply the toolkit to develop an adaptation strategy.</t>
  </si>
  <si>
    <t>The Local Transport Strategy details how the council intend to deliver national objectives at a local level, and provides an action plan for meeting local challenges and objectives.  The LTS document sets out the principles by which North Lanarkshire Council will maintain and improve all of it's transport networks, as well as demonstrate how the Council has applied national and regional transport policy locally.</t>
  </si>
  <si>
    <t>To be revised and extended to 2030. Energy efficiency savings is the main delivery vehicle for the carbon management plan. Energy efficiency projects are delivered with a view to achieving specified carbon reductions. The replacement of existing streetlights by a LED light source will reduce the Councils street lighting energy consumption and associated CO2 (greenhouse gas) production.</t>
  </si>
  <si>
    <t>A new system was introduced to streamline waste collection in North Lanarkshire and result in a reduction of waste to landfill, approximately 130,000 properties have moved to a four bin system. The Clyde Valley Residual Waste project commenced late 2019/early 2020. The project diverts waste from landfill and is incinerated.</t>
  </si>
  <si>
    <t>Renewable Electricity</t>
  </si>
  <si>
    <t>The council declared a climate emergency in June 2019. The following May (2020) the council approved the redevelopment of the Carbon Management Plan, extending it to 2030, and the development of an area wide climate strategy for North Lanarkshire. (See 'Response to declaring a climate emergency' https://mars.northlanarkshire.gov.uk/egenda/images/att93934.pdf )</t>
  </si>
  <si>
    <t>1. Review staffing resourcing for climate change
2. Redevelop the Carbon Management Plan and begin work on develop an Adaptation Strategy and wider area climate strategy
3. Publish an energy policy for the corporate estate
4. Facilitate the expansion of EV charging in Lanarkshire
5. Continue to rationalise our corporate assets to positively impact on emissions</t>
  </si>
  <si>
    <t>There is a corporate and strategic commitment to climate change embedded within The Plan for North Lanarkshire. The programme of works which is the delivery vehicle for the plan is not exhaustive of all carbon activities. However, the introduction of an environment impact section within the council's committee report template captures positive, negative and neutral impacts from activities on carbon emissions and the wider environment. The council has joined Adaptation Scotland's Benchmarking Peer Group and is a supporting member of Sustainable Scotland Network. Membership of both collaborative groups will enable the council to benefit from peers experiences as well as sharing of information.</t>
  </si>
  <si>
    <t>Emissions increased  in transitioning phase of new bin collection service delivery</t>
  </si>
  <si>
    <t>This is green waste only (predominantly from Household Waste Recycling Centres and land management)</t>
  </si>
  <si>
    <t>Previously unreported consumption of landfill gas chp in this section. (Landfill Gas)</t>
  </si>
  <si>
    <t>Carbon footprint for the council - tCO2e</t>
  </si>
  <si>
    <t>tCO2e = units and target is 'net' zero
Boundary = council's identified carbon boundary which includes Scope 1, 2 and some 3 emissions</t>
  </si>
  <si>
    <t>carbon emissions per FTE employee</t>
  </si>
  <si>
    <t>2015/116</t>
  </si>
  <si>
    <t>Boundary = council's identified carbon boundary which includes Scope 1, 2 and some 3 emissions</t>
  </si>
  <si>
    <t xml:space="preserve">Recycling - % household waste collected during the year that was recycled </t>
  </si>
  <si>
    <t xml:space="preserve"> Vacant and derelict land - number of hectares improved, remediated or developed using the Vacant and Derelict Land Fund </t>
  </si>
  <si>
    <t>units = hectares removed from register</t>
  </si>
  <si>
    <t>Number of second hand purchases / buy back (domestic)</t>
  </si>
  <si>
    <t>units = number of houses/properties
domestic dwellings are outwith the scope of the council's carbon boundary.</t>
  </si>
  <si>
    <t xml:space="preserve">Procurement contracts - % qualifying contracts awarded to clients who meet fair work criteria
</t>
  </si>
  <si>
    <t>2021/22</t>
  </si>
  <si>
    <t>units is number of contractors</t>
  </si>
  <si>
    <t xml:space="preserve">Energy Efficiency Standard for Social Housing (EESSH) - % of properties in scope that meet the standard
</t>
  </si>
  <si>
    <t>units is number of houses. %  increase.
Emission lie out with the scope of the council's carbon boundary.</t>
  </si>
  <si>
    <t>Decarbonisation of fleet vehicles</t>
  </si>
  <si>
    <t>petrol and diesel light commercial vehicles to phased out by 2025. Heavier vehicles by 2030.</t>
  </si>
  <si>
    <t>NLC K_H 01 DHW Boiler Replacement</t>
  </si>
  <si>
    <t>NLC MOS 01 DHW Boiler Replacement</t>
  </si>
  <si>
    <t>NLC BELL 02 Lighting upgrade</t>
  </si>
  <si>
    <t>NLC C_C 02 Lighting Upgrade Offices</t>
  </si>
  <si>
    <t>NLC C_C 03 Lighting Upgrade Concert Hall</t>
  </si>
  <si>
    <t>NLC RSC 02 Floodlighting upgrade</t>
  </si>
  <si>
    <t>NLC SLC 02 Lighting Upgrade</t>
  </si>
  <si>
    <t>COVID-19 Impact</t>
  </si>
  <si>
    <t>Scientific forecast of between 4%-7%. Lesser value estimate applied.</t>
  </si>
  <si>
    <t>Clyde Valley Residual Waste Project</t>
  </si>
  <si>
    <t>Waste is diverted from landfill to the project's incineration plant</t>
  </si>
  <si>
    <t>Calculated using NDEEF projects, LED project to date and waste project</t>
  </si>
  <si>
    <t>Salix/NLC capital fund</t>
  </si>
  <si>
    <t>With regard to environmental assets, internal monitoring programmes are in place for sites. Audits are also carried out by an external source such as SEPA and ISO organisations. 
(As per 4a, the council has commenced progressing the development of its own adaptation plan.)</t>
  </si>
  <si>
    <t>Taken from 3f projects</t>
  </si>
  <si>
    <t>This partnership project between Buglife and North Lanarkshire Council transformed five areas of amenity grassland, totalling 5.2 hectares, into colourful species-rich wildflower grasslands. These wildflower and grassland meadows were created with the help of the local community who were also involved in bug walks, survey days and workshops.</t>
  </si>
  <si>
    <t>Flood risk management. Management of flood risk through partnership working in compliance with the flood risk management act (partnership Clyde, Loch Lomond, local plan district, and Forth Estuary).</t>
  </si>
  <si>
    <t>The organisation signed the concordat in August 2013 and supports the work of the GCV Green Network Partnership. The GCVGN is embedded in all relevant policies, strategies and plans most notably the community plan, development plans and local biodiversity action plan.</t>
  </si>
  <si>
    <t>Our objectives are to maintain and enhance:* population and natural ranges of native species and the quality and range of wildlife habitats;* internally and nationally important and threatened species, habitats and eco systems;* species, habitats and managed eco systems that are characteristic of North Lanarkshire or are of local importance;* the biodiversity of natural and semi natural habitats where this has diminished over recent decades.</t>
  </si>
  <si>
    <t>The seven loch project continues to explore opportunities to deliver green infrastructure in key areas.</t>
  </si>
  <si>
    <t>Seven Lochs Wetland Park :The Seven Loch Wetland Park is a Green Network Project bringing together 20sq km of lochs, parks, nature reserves and woodlands between Glasgow and Coatbridge to create a major new heritage park for Scotland. In early 2014, £250K of development funding from HLF were secured to take forward plans for the park. Led by the Glasgow Clyde Valley Green Network Partnership, other partners include Glasgow City Council and Forestry Commission Scotland. The project has led to several biodiversity improvements in the area, and has contributed to local knowledge and appreciation of greenspaces.</t>
  </si>
  <si>
    <t>North Lanarkshire Local Plan was adopted 28 September 2012 and has a 5-10 year strategy for physical development. Its policies and development proposals are intended to ensure that:* there are enough different land uses to allow North Lanarkshire to be a successful place;* facilities are in the right place for people to access them;* development does not harm the environment.</t>
  </si>
  <si>
    <t>North Lanarkshire is home to varied landscapes, habitats, and areas of open space and lies within the central Scotland forest. The programme of tree planting and environment improvements is helping to form a attractive mosaic of woodland, farmland, shelter belts, hedgerows, lochs and reservoirs.</t>
  </si>
  <si>
    <t>Garrel burn water environment fund project in feasibility stages.  Delivery will start in early 2020 improving flood storage and biodiversity around Drumbeck Marsh.</t>
  </si>
  <si>
    <t>Refer to 4a and 4c with regard to flood risk /surface water.</t>
  </si>
  <si>
    <t>The North Lanarkshire Local Plan contains a range of land use policies. Many of these are supported by a range of supplementary planning guidance documents, which continue to be developed.</t>
  </si>
  <si>
    <t>Supplementary planning guidance 09 flooding and drainage.</t>
  </si>
  <si>
    <t>The supplementary planning guidance accompanies the local plan and provides support in this area, e.g. SPG01 landscaping.</t>
  </si>
  <si>
    <t>The organisation continues to deliver installation of energy measures, complimented by energy advice and this is additional supported via the council website Saving Energy, Saving Money.</t>
  </si>
  <si>
    <t>This informative website page is in line with the priorities embedded within the plan for North Lanarkshire.  North Lanarkshire Council has a vision to inclusive growth across each community. It also contributes to our carbon management approach and vision, to prevent further climate breakdown.</t>
  </si>
  <si>
    <t xml:space="preserve">North Lanarkshire Council continues to be an active member of Climate Ready Clyde, which includes looking to develop a Climate Adaptation Strategy with supporting action plan for Glasgow City Region. In November 2018, ‘Towards a Climate Ready Clyde: Climate Risks and Opportunities for Glasgow City Region’ was published. 
As a new member of Adaptation Scotland's Benchmarking Peer Group, the council's intends to progress the adaptation toolkit. An early phase of this is to review climate risks.  </t>
  </si>
  <si>
    <t>As per 4e</t>
  </si>
  <si>
    <t>Flooding -
• Maintain and repair watercourses, emergency response planning, focus on particularly vulnerable areas.  Site Protection Plan Reduce the risk of river flooding to non-residential properties in Bothwellhaugh. Sustainable Drainage The council continues to follow the regulations under the Water Environment (Controlled Activities) (Scotland) Regulations 2011 to ensure that reasonable protection is provided to the water environment, and have a memorandum of understanding with Scottish Water in terms of adoption.
Flood protection studies include:
• Reduce the risk of floods from the Luggie Water to residential properties in Cumbernauld  • Reduce the risk of river flooding to residential properties and non-residential properties in Kilsyth  • Reduce the risk of river flooding to residential properties in Greenacres • Reduce the risk of flooding to residential properties in Holytown.
Surface Water Plan/Studies include:
• Reduce the economic damages and risk to people from surface water flooding in Cumbernauld  • Surface Water Management Plan for Cumbernauld (East) • Reduce the economic damages and risk to people from surface water flooding in Kilsyth  • Reduce the economic damages and risk to people from surface water flooding in Motherwell and Wishaw  • Reduce the economic damages and risk to people from surface water flooding in Coatbridge and Airdrie. Within the corporate property portfolio a number of activities have taken place to adapt to climate change including:* the council provides advice via a number of mediums to various stakeholders in how to prepare and respond to disruptive weather such as travel advice/safe routes home. Our involvement in the Climate Ready Clyde partnership continues to develop an overall strategy for the city region.
The Plan for North Lanarkshire
Within the Plan for North Lanarkshire, there is a recognised programme of works, which focus on: • Co-ordinating the councils environmental assets (e.g. trees, flower beds, open spaces, bridges, lighting columns, and carparks) to enable a holistic overview of the management and maintenance of environmental assets • Developing a five-year parks master plan (with timetabling and resources), initially focussing on Strathclyde, Drumpellier and Palacerigg Country Parks. Ensuring further development of the use of greenspace to improve health, wellbeing, and social outcomes as the council recognises the value of both green and blue space in the future health outcomes of its residents • Sharing services and developing Auchinlea as a dedicated waste transfer facility and investigating extension of shared Clyde Valley waste arrangements • Undertaking and developing community asset mapping (e.g. on human, social, environmental, place, financial, and physical assets), and ensuring this contributes to town centre regeneration and wider vision plans. This work will contribute to future adaptation planning. 
The programme of works contribute and support our ambitions embedded within the Plan for North Lanarkshire. Some of our ambitions include:
• Transforming our natural environment to support wellbeing and inward investment and enhance it for current and future generations 
• Ensuring the council keep our environment clean, safe, and attractive
• Refocusing our town centres and communities to be multi-functional connected places, which maximise social, economic, and environmental opportunities
• Ensuring intelligent use of data and information to support fully evidence based decision-making and future planning
• Improving engagement with communities and develop their capacity to help themselves.</t>
  </si>
  <si>
    <t>The Council has a number of contracts that are delivering sustainable benefits, these include utilities, fleet, waste and construction.</t>
  </si>
  <si>
    <t>Council procurement procedures require the development of a Sourcing Methodology at an early stage of the procurement process for all significant procurements. The Sourcing Methodology requires early consideration of sustainability and how to drive maximum benefit for the Council across the agreed strategic sustainable commitments. In the last year the Council has adopted the 'Scottish Governments Prioritisation Tool' approach. The Councils Procurement Strategy sets out how the Council intends to fulfil the Sustainable Procurement Duty contained within the Procurement Reform (Scotland) Act 2014.</t>
  </si>
  <si>
    <t>Review of previous submissions from peer local authorities (available on SSN website) enables the council to review its own content.</t>
  </si>
  <si>
    <t>Less than 1% of utility consumption data has been estimated due to a gap in supplier's statement. The estimate calculations have went through a process of verification however this is in the absence of the actual consumption data.</t>
  </si>
  <si>
    <t>Baseline figure is percentage of respective total waste</t>
  </si>
  <si>
    <t>Within the council's risk register, climate change has been identified as a key risk and has presently a number of key controls and actions whose focus is mitigation. As a new member of Adaptation Scotland's Benchmarking Peer Group, the council will now begin to progress and apply the toolkit. As a member of Climate Ready Clyde the council was a stakeholder in the development of the identification of risks and opportunities for the Glasgow region.
Flooding is an identified risk for parts of North Lanarkshire and is incorporated within both the 'Clyde and Loch Lomond Local Flood Risk Management Plan' and the 'Forth Estuary Local Flood Risk Management Plan'. http://www.northlanarkshire.gov.uk/index.aspx?articleid=32600 The above plans will link strategically to the council's new Local Development Plan, which is currently awaiting further consultation. the council continue to fully participate in the Climate Ready Clyde Partnership, which will assist to further drive this agenda.</t>
  </si>
  <si>
    <t>To develop corporate knowledge and understanding, including via peer shared learning, representatives regularly attend events held by Adaptation Scotland as well as specific events and training sessions hosted by the Benchmarking Peer Group. The council is a member of the regional adaptation body 'Climate Ready Clyde' and is a full participant in its activities. The council is represented at board level by a member of the senior management team.</t>
  </si>
  <si>
    <t>The Councils published Procurement Strategy makes a clear commitment to sustainable procurement which includes specific commitments in relation to:-1. job creation:2. reducing carbon emissions and waste;3. adoption of a Whole Lifecycle approach;4. energy efficient and environmentally friendly specifications;5. community benefits; 6. ethical sourcing practices; and7. fair work practices. The Council follows the principles and guidance set out in the Scottish Governments Procurement Journey which includes specific guidance on how to incorporate sustainability in the procurement process. All senior members of the Councils Corporate Procurement have undertaken the Scottish Governments ‘Marrakech’ sustainable procurement training. The Council aims to secure community benefit from all contracts with a total value greater than £1 million.</t>
  </si>
  <si>
    <t>For the purpose of this submission;
1. responsible officers identified
2. internal indicator template checked and gaps are identified for action.
3. Internal verification and valid process apparent in most sources. These are in place as there is other external reporting requirements e.g. SEPA, Zero Waste Scotland.
4. areas of improvement identified, along with areas of good practice
Data validation process:
1. Energy supplier information checked by corporate Energy Team. Data includes both metered and unmetered non domestic supplies.
2. Fuel data from the fuel system (Triscan) downloaded into the fleet system (Tranman) on a daily basis. The pool car petrol usage (shell file) is downloaded into Tranman once per month. The validation is a continuous exercise.
3. Waste: Weighbridge reports and processor returns for disposal outlets used for disposal of waste and recycling stream. Figures are obtained from HMRC approved weighing systems.
4. Internal Audit. An audit was completed early 2020 which included the data collection process.</t>
  </si>
  <si>
    <t>No external validation has been carried out on the reporting year's data.</t>
  </si>
  <si>
    <t>Scope 3 emissions significantly reduced due to waste to incineration project which has diverted significant proportion from landfill.</t>
  </si>
  <si>
    <t>Not at this time. An internal audit was carried out and resulted in some recommendations to further improve carbon management/climate change within the council. These recommendations are being progressed over the next year.</t>
  </si>
  <si>
    <t>https://www.northlanarkshire.gov.uk/your-council/council-strategies-and-plans/council-strategies/environment-strategy/carbon-management</t>
  </si>
  <si>
    <t>https://www.northlanarkshire.gov.uk/your-council/council-strategies-and-plans/council-strategies/environment-strategy/biodiversity</t>
  </si>
  <si>
    <t>https://www.northlanarkshire.gov.uk/your-council/council-strategies-and-plans/council-strategies/environment-strategy/transport</t>
  </si>
  <si>
    <t>https://www.northlanarkshire.gov.uk/your-council/council-strategies-and-plans/council-strategies/environment-strategy/walking-and</t>
  </si>
  <si>
    <t>https://www.northlanarkshire.gov.uk/sites/default/files/2020-09/NLC%20Local%20Plan%202012.pdf</t>
  </si>
  <si>
    <t>https://www.northlanarkshire.gov.uk/sites/default/files/2020-11/Digital%20and%20IT%20Strategy%202020%20review.pdf</t>
  </si>
  <si>
    <t>https://www.northlanarkshire.gov.uk/sites/default/files/2020-06/Local%20Housing%20Strategy%202016%20-%202021.pdf</t>
  </si>
  <si>
    <t>https://www.northlanarkshire.gov.uk/sites/default/files/2020-10/ConLandPlanningGuidanceInaccessible_0.pdf</t>
  </si>
  <si>
    <t>https://mars.northlanarkshire.gov.uk/egenda/images/att79823.pdf</t>
  </si>
  <si>
    <t>https://mars.northlanarkshire.gov.uk/egenda/images/att87897.pdf</t>
  </si>
  <si>
    <t>https://mars.northlanarkshire.gov.uk/egenda/images/att86414.pdf</t>
  </si>
  <si>
    <t>Local Plan: addressing energy, resources and waste issues in order to create a sustainable development with a low ecological footprint including:
reducing energy need; encouraging sustainable construction; promoting health and wellbeing; reducing waste and resources used through effective storage collecting and composting of waste and recyclable materials, and measures which reduce CO2 emissions and encourage low and zero-carbon approaches. 
In June 2019 the council committed to carbon reduction target for 2030 - the target was confirmed in May 2020 as net zero. The committee report in May committed to exploring the development of an area wide climate strategy. Within this the council intends to engage with the main sectors responsible for emissions in the area. The strategy will include housing and will align with the Local Housing Strategy.</t>
  </si>
  <si>
    <t>Biodiversity</t>
  </si>
  <si>
    <t>Phoenix Futures Partnership Projects (Enhanced network of greenspace and woodland for local communities and wildlife)</t>
  </si>
  <si>
    <t>Supporting</t>
  </si>
  <si>
    <t>Contributes to employability, health and wellbeing, protection of biodiversity and delivery of better places.</t>
  </si>
  <si>
    <t>This project allows volunteers to work within the natural environment (generally those who are not near employability status)</t>
  </si>
  <si>
    <t>Seven lochs wetland park (Enhanced network of greenspace and woodland for local communities and wildlife)</t>
  </si>
  <si>
    <t>Participant</t>
  </si>
  <si>
    <t>Contributes to protection of biodiversity and delivery of better places.</t>
  </si>
  <si>
    <t>This involves the development of the largest natural wetland park in Scotland which spans across North Lanarkshire and Glasgow.</t>
  </si>
  <si>
    <t>Clyde and Avon Valley Landscape partnership (Enhanced network of greenspace and woodland for local communities and wildlife)</t>
  </si>
  <si>
    <t>Contributes to protection of biodiversity, lifelong learning, employability and delivering better places.</t>
  </si>
  <si>
    <t>This project provides volunteering and educational opportunities for local residents and has just completed a successful 6 year project.  Legacy work is no on-going to maintain impact.</t>
  </si>
  <si>
    <t>Core path and access strategy project and Get Walking Lanarkshire (Enhanced network of greenspace and woodland for local communities and wildlife)</t>
  </si>
  <si>
    <t>Lead</t>
  </si>
  <si>
    <t>Contribute to protection of biodiversity and health and wellbeing.</t>
  </si>
  <si>
    <t>This project strives on the protection of biodiversity and is recognised as the main key factor to manage outdoor access on sensitive sites. The project also delivers on the national physical exercise outcome.</t>
  </si>
  <si>
    <t>Local biodiversity Projects (Enhanced network of greenspace and woodland for local communities and wildlife)</t>
  </si>
  <si>
    <t>Contributes to the protection of biodiversity and lifelong learning.</t>
  </si>
  <si>
    <t>This partnership project focusses on small projects where the opportunity exists to connect individual schools with their local biodiversity. Schools are connected to their local bogs (i.e. assisting with restoration)</t>
  </si>
  <si>
    <t>The Brownsburn Bog Restoration</t>
  </si>
  <si>
    <t>Contributes to the protection of biodiversity and climate change</t>
  </si>
  <si>
    <t>This project focuses on bog restoration at key sites enhancing carbon storage in the long term and also providing learning opportunities.</t>
  </si>
  <si>
    <t>Woodlands management (Enhanced network of greenspace and woodland for local communities and wildlife)</t>
  </si>
  <si>
    <t>Contributes to protection of biodiversity and climate change (i.e. woodland management)</t>
  </si>
  <si>
    <t>one woodlands project in and around towns is complete.</t>
  </si>
  <si>
    <t>Woodlands - carbon economy (Enhanced network of greenspace and woodland for local communities and wildlife)</t>
  </si>
  <si>
    <t>Contributes to protection of biodiversity, climate change and touches on economic development (woodland management)</t>
  </si>
  <si>
    <t>This project focuses on the use of woodland for wood fuel.
Trees planted to wood fuel provide habitats and increases biodiversity.</t>
  </si>
  <si>
    <t>Woodlands - amenity (Enhanced network of greenspace and woodland for local communities and wildlife)</t>
  </si>
  <si>
    <t>Contributes to the protection of biodiversity, health and wellbeing and delivering better places.</t>
  </si>
  <si>
    <t>This project focuses on planting woodlands to enhance the local area and to be used as a local area for recreation.</t>
  </si>
  <si>
    <t>Forrest schools (Enhanced network of greenspace and woodland for local communities and wildlife)</t>
  </si>
  <si>
    <t>Introducing curriculum in the outdoors. Also provides a contribution to lifelong learning and health and wellbeing.</t>
  </si>
  <si>
    <t>This project works with young people.  Evidence shows link to higher attainment, behaviour etc for participants through active lessons. Children also learn about the natural habitat and the impact on the environment if not cared for. NLC is training teachers and providers to forest school leader level.</t>
  </si>
  <si>
    <t>Lanarkshire Greenspace Health and Wellbeing Partnership (Enhanced network of greenspace and woodland for local communities and wildlife)</t>
  </si>
  <si>
    <t>Contributes to health and wellbeing, lifelong learning and employability.</t>
  </si>
  <si>
    <t>We have launched the 'Our natural health Service' with NHS and Scottish Natural Heritage. It is a 5 year programme to maximise the health benefits of greenspace.</t>
  </si>
  <si>
    <t>Rollout schools education programme and encourage schools to continue participating in the eco schools status</t>
  </si>
  <si>
    <t>A valuable interactive learning resource which shows a commitment to improving air quality.</t>
  </si>
  <si>
    <t>This particular module is aimed at primary 5-7 pupils. This module fulfils the people, place and environment section of the social studies element of the curriculum for excellence. It also complies with aspects of the eco school award scheme.</t>
  </si>
  <si>
    <t>Development of food growing strategy</t>
  </si>
  <si>
    <t>Reduction in food miles and improvement in health and wellbeing.</t>
  </si>
  <si>
    <t xml:space="preserve">The air quality management plan (2017) in North Lanarkshire and its associated actions continue to be a priority in terms of local air quality. We will continue to run our extensive network of automatic air monitors and diffusion tubes in order that we have an accurate picture as possible of air quality levels. We also replaced some of our older particulate monitors and continued with cycling promotion in schools via education and our road colleagues. </t>
  </si>
  <si>
    <t>North Lanarkshire</t>
  </si>
  <si>
    <t>Full</t>
  </si>
  <si>
    <t>BEIS Local Authority territorial CO2 emissions estimates 2005-2018 (kt CO2) - Full dataset, 2005-2018</t>
  </si>
  <si>
    <t>Street lighting</t>
  </si>
  <si>
    <t>Homes and Communities</t>
  </si>
  <si>
    <t>percentage of  NLC newbuild housing stock since baseline</t>
  </si>
  <si>
    <t>overall percentage of  NLC housing stock</t>
  </si>
  <si>
    <t>Work ontinues with a number of properties recorded as abeyance, and are under continuous review, with possible solutions being examined. Planning for EESSH 2 has commenced exploring strategies for retrofit.</t>
  </si>
  <si>
    <t>This action is more of a performance indicator where the 100% level is expected to be maintained if not exceeded.</t>
  </si>
  <si>
    <t>Continue to mitigate impacts of climate change in relation to housing by improving energy efficiency of homes, meeting EESSH requirements and meeting improved new build standards
- Council Stock Meeting EESSH</t>
  </si>
  <si>
    <t xml:space="preserve">Continue to mitigate impacts of climate change in relation to housing by improving energy efficiency of homes, meeting EESSH requirements and meeting improved new build standards -
All Council new build units to meet Silver energy efficiency standards
</t>
  </si>
  <si>
    <t xml:space="preserve">Continue to implement switching framework for North Lanarkshire residents
</t>
  </si>
  <si>
    <t>number of households switching</t>
  </si>
  <si>
    <t>2019-20</t>
  </si>
  <si>
    <t>2018-19</t>
  </si>
  <si>
    <t>Formerly a collective switching site. On the recommendation of the Fairness Commission 2018, site changed to comparison site to enable 365 day accessibility - 1st year figures will be available April 2021. NB: Target is increase from baseline.</t>
  </si>
  <si>
    <t>Housing and communities</t>
  </si>
  <si>
    <t>Forestry</t>
  </si>
  <si>
    <t>Client</t>
  </si>
  <si>
    <t>Scot Gov HEEPS:ABS</t>
  </si>
  <si>
    <t>Capital funding</t>
  </si>
  <si>
    <t>Year on Year</t>
  </si>
  <si>
    <t>Annually</t>
  </si>
  <si>
    <t>Complete</t>
  </si>
  <si>
    <t>Number of households received measures (HEEPS)</t>
  </si>
  <si>
    <t>Number of council housing stock received measures (Air Source Heat Pumps)</t>
  </si>
  <si>
    <t>Number of council housing stock received measures (EWI)</t>
  </si>
  <si>
    <t>Advice given to households on effective operation of installation</t>
  </si>
  <si>
    <t>Information has been provided by contractor. Carbon savings estimated based on type of measure and average household energy use.</t>
  </si>
  <si>
    <t>Delivery of HEEPS subject to successful bid for funding.</t>
  </si>
  <si>
    <t>Tree Asset Management Strategy</t>
  </si>
  <si>
    <t xml:space="preserve">The tree asset management strategy will improve tree management without resorting to large scale tree removal, so maintaining and expanding tree cover and carbon capture benefits.  Specialist solutions may be required for veteran and ancient trees to protect this important biodiversity resource. </t>
  </si>
  <si>
    <t>Awareness Raising</t>
  </si>
  <si>
    <t>Artwork created by school children representing climate change or a key climate change message</t>
  </si>
  <si>
    <t>Partners were all internal: Comms, Event Management and Education</t>
  </si>
  <si>
    <t>Earth Hour</t>
  </si>
  <si>
    <t>Partners were all internal: Comms, and Energy Team</t>
  </si>
  <si>
    <t>Climate Week</t>
  </si>
  <si>
    <t>Webpage and social media promotion</t>
  </si>
  <si>
    <t>Partners were all internal: Comms, Waste and Energy Team</t>
  </si>
  <si>
    <t>Skills/Capacity Building</t>
  </si>
  <si>
    <t>ACT2020 - parternship to deliver Pre-COP26 events within North Lanarkshire engaging with staff, business and third sector, and school children</t>
  </si>
  <si>
    <t>Engie</t>
  </si>
  <si>
    <t>VANL</t>
  </si>
  <si>
    <t>This was postponed due to COVID as the first event was due mid March 2020</t>
  </si>
  <si>
    <t xml:space="preserve">Update of progress provided to committee on 11th November (2020).  Aims to increase access to affordable, healthy, sustainable food by increasing opportunities for people in North Lanarkshire to ‘growyour-own’ (GYO). </t>
  </si>
  <si>
    <t>Waste diverted from landfill to Clyde Valley Residual Waste Project.</t>
  </si>
  <si>
    <t>Capital cost refers to value of report year contract</t>
  </si>
  <si>
    <t>NLC capital fund (report year)</t>
  </si>
  <si>
    <t>This is the overall project for gas and electric boiler upgrades within the corporate estate. There will also be further reductions due to conversion of street lights to LED however these are not accounted for as delivery, although now resumed, was delayed due to COVID-19.</t>
  </si>
  <si>
    <t>The council participate in the bean goose working group and deliver actions in the bean goose action plan to ensure the positive status of the Slamanan plateau SPA.</t>
  </si>
  <si>
    <t xml:space="preserve">The council support citizen science and voluntary environmental monitoring through projects including NL Buzzing giving volunteers skills in wildflower and pollinator identification. </t>
  </si>
  <si>
    <t>The council monitor and treat invasive non native species on council land where they have been identified.</t>
  </si>
  <si>
    <t>The council implement the Scottish Biodiversity Strategy through our local biodiversity plan 2015-2020.</t>
  </si>
  <si>
    <t>The council report on progress through the national online reporting system BARS and make a 3 yearly report to Scottish Government.</t>
  </si>
  <si>
    <t>The council have delivered one woodlands in and around towns projects this year to improve our native woodland quality including additional tree planting.</t>
  </si>
  <si>
    <t>The council have an Open Space Strategy  which provides the context for activities and programmes that positively change the open spaces in our area. The strategy indicates a long term commitment by us to provide accessible and high quality open spaces across our communities and was approved by our committee in August 2004.</t>
  </si>
  <si>
    <t>North Lanarkshire Council remains committed to control areas subjected to flooding across the geographical area (e.g. Kilsyth, Greenacres, Cumbernauld etc.). Some examples include:
Carrying out a project in Dumbreck Local Nature Reserve, and paths by Garrell Burn. This contributes to a larger SEPA partnership project to realign Garrell Burn through the LNR to alleviate localised flooding to existing path network.  This contribution will focus on new paths designed to be protected and resilient to flooding. 
In addition, significant external funding has been secured to improve river quality and habitat at Dumbreck Marsh Local Nature Reserve. As with most of our Local Nature Reserves (LNRs) it is close to schools, nurseries, and residential areas. This project provides opportunities for health and wellbeing benefits, flood alleviation, and cultural and natural heritage conservation and education. 
One of the major habitat improvements will be the re-naturalisation of the Garrell Burn and improvement of access for fish. This will be of great benefit to migratory fish such as salmon and eels, provide habitat for otter, water vole and fresh water invertebrates, as well as significantly improving and sustaining the wetland habitat in Dumbreck Local Nature Reserve.  The improved wetland habitat will support a range of wetland birds.
Risk management focussing on the climate risks within the council are currently ongoing and is recognised as a high profile area for the risk management team and the wider council.
The council continue to contribute and participate in Climate Ready Clyde’s work programme, which includes development of the adaptation strategy and action plan.</t>
  </si>
  <si>
    <t>Robert Steenson</t>
  </si>
  <si>
    <t xml:space="preserve">The reduction in the councils footprint includes the Clyde Valley Residual Waste Project, which was developed in direct response to 'no more than 5% of Scottish waste landfilled by 2025'. It also includes the councils waste strategy to increase the reduced, reuse and recycle material in line with the zero waste legislation. 
The council will begin to develop a pathway to 2030 following its declaration of a climate emergency and commitment to net zero emissions. The council has commenced work on developing an enterprise contract . Carbon and energy have been identified as a key work stream contributing to its development. 
The council is a member of the Scottish Energy Officers’ Network (SEON). This network helps us to drive up performance and deliver quality services by means of benchmarking, good practice exchange and information sharing.
</t>
  </si>
  <si>
    <t>Executive Director (Enterprise &amp; Communities)</t>
  </si>
  <si>
    <t>Earth Hour; Schools Competition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</si>
</sst>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6" formatCode="&quot;£&quot;#,##0;[Red]\-&quot;£&quot;#,##0"/>
    <numFmt numFmtId="43" formatCode="_-* #,##0.00_-;\-* #,##0.00_-;_-* &quot;-&quot;??_-;_-@_-"/>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000000"/>
    <numFmt numFmtId="172" formatCode="0.00000"/>
    <numFmt numFmtId="173" formatCode="??0.0?????"/>
    <numFmt numFmtId="174" formatCode="??0.00000"/>
    <numFmt numFmtId="175" formatCode="??0.0????????"/>
    <numFmt numFmtId="176" formatCode="??0"/>
    <numFmt numFmtId="177" formatCode="??0.0????"/>
    <numFmt numFmtId="178" formatCode="#,##0.000"/>
    <numFmt numFmtId="179" formatCode="#,##0_ ;\-#,##0\ "/>
    <numFmt numFmtId="180" formatCode="#,##0.0_ ;\-#,##0.0\ "/>
    <numFmt numFmtId="181" formatCode="#,##0_);\(#,##0\);&quot;-  &quot;;&quot; &quot;@"/>
    <numFmt numFmtId="182" formatCode="&quot;£&quot;#,##0"/>
  </numFmts>
  <fonts count="24"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u/>
      <sz val="11"/>
      <name val="Calibri"/>
      <family val="2"/>
      <scheme val="minor"/>
    </font>
    <font>
      <b/>
      <sz val="11"/>
      <color theme="0"/>
      <name val="Calibri"/>
      <family val="2"/>
      <scheme val="minor"/>
    </font>
    <font>
      <sz val="11"/>
      <color theme="0"/>
      <name val="Calibri"/>
      <family val="2"/>
      <scheme val="minor"/>
    </font>
    <font>
      <sz val="11"/>
      <color rgb="FF000000"/>
      <name val="Arial"/>
      <family val="2"/>
    </font>
    <font>
      <sz val="10"/>
      <name val="Arial"/>
      <family val="2"/>
    </font>
    <font>
      <sz val="11"/>
      <color theme="1"/>
      <name val="Segoe UI"/>
      <family val="2"/>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2CC"/>
        <bgColor indexed="64"/>
      </patternFill>
    </fill>
  </fills>
  <borders count="14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diagonal/>
    </border>
  </borders>
  <cellStyleXfs count="10">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181" fontId="22" fillId="0" borderId="0" applyFont="0" applyFill="0" applyBorder="0" applyProtection="0">
      <alignment vertical="top"/>
    </xf>
    <xf numFmtId="43" fontId="5" fillId="0" borderId="0" applyFont="0" applyFill="0" applyBorder="0" applyAlignment="0" applyProtection="0"/>
    <xf numFmtId="0" fontId="23" fillId="0" borderId="0"/>
    <xf numFmtId="0" fontId="22" fillId="0" borderId="0"/>
    <xf numFmtId="0" fontId="5" fillId="0" borderId="0"/>
    <xf numFmtId="0" fontId="5" fillId="0" borderId="0"/>
  </cellStyleXfs>
  <cellXfs count="73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0" fillId="2" borderId="5" xfId="0" applyFill="1" applyBorder="1"/>
    <xf numFmtId="170" fontId="0" fillId="2" borderId="5" xfId="1" applyNumberFormat="1"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2" fontId="0" fillId="19" borderId="10" xfId="0" applyNumberFormat="1" applyFill="1" applyBorder="1"/>
    <xf numFmtId="171"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1" fontId="0" fillId="2" borderId="3" xfId="0" applyNumberFormat="1" applyFill="1" applyBorder="1"/>
    <xf numFmtId="172"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3" fontId="13" fillId="2" borderId="3" xfId="0" applyNumberFormat="1" applyFont="1" applyFill="1" applyBorder="1" applyAlignment="1">
      <alignment horizontal="right"/>
    </xf>
    <xf numFmtId="172" fontId="13" fillId="2" borderId="3" xfId="0" applyNumberFormat="1" applyFont="1" applyFill="1" applyBorder="1" applyAlignment="1"/>
    <xf numFmtId="174"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3" fontId="13" fillId="2" borderId="3" xfId="0" applyNumberFormat="1" applyFont="1" applyFill="1" applyBorder="1" applyAlignment="1">
      <alignment wrapText="1"/>
    </xf>
    <xf numFmtId="175" fontId="13" fillId="2" borderId="3" xfId="0" applyNumberFormat="1" applyFont="1" applyFill="1" applyBorder="1" applyAlignment="1">
      <alignment wrapText="1"/>
    </xf>
    <xf numFmtId="176" fontId="13" fillId="2" borderId="3" xfId="0" applyNumberFormat="1" applyFont="1" applyFill="1" applyBorder="1" applyAlignment="1"/>
    <xf numFmtId="176" fontId="4" fillId="2" borderId="3" xfId="0" applyNumberFormat="1" applyFont="1" applyFill="1" applyBorder="1" applyAlignment="1"/>
    <xf numFmtId="0" fontId="0" fillId="2" borderId="3" xfId="0" applyFill="1" applyBorder="1" applyAlignment="1">
      <alignment horizontal="left" vertical="center"/>
    </xf>
    <xf numFmtId="174" fontId="13" fillId="2" borderId="3" xfId="0" applyNumberFormat="1" applyFont="1" applyFill="1" applyBorder="1" applyAlignment="1">
      <alignment vertical="center"/>
    </xf>
    <xf numFmtId="177" fontId="13" fillId="2" borderId="3" xfId="0" applyNumberFormat="1" applyFont="1" applyFill="1" applyBorder="1" applyAlignment="1">
      <alignment vertical="center"/>
    </xf>
    <xf numFmtId="172" fontId="0" fillId="2" borderId="3" xfId="0" applyNumberFormat="1" applyFont="1" applyFill="1" applyBorder="1" applyAlignment="1"/>
    <xf numFmtId="178" fontId="13" fillId="2" borderId="3" xfId="0" applyNumberFormat="1" applyFont="1" applyFill="1" applyBorder="1" applyAlignment="1">
      <alignment vertical="center"/>
    </xf>
    <xf numFmtId="178"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3" fontId="13" fillId="2" borderId="3" xfId="0" applyNumberFormat="1" applyFont="1" applyFill="1" applyBorder="1" applyAlignment="1"/>
    <xf numFmtId="177" fontId="13" fillId="2" borderId="3" xfId="0" applyNumberFormat="1" applyFont="1" applyFill="1" applyBorder="1" applyAlignment="1"/>
    <xf numFmtId="173"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3" fontId="13" fillId="7" borderId="135" xfId="0" applyNumberFormat="1" applyFont="1" applyFill="1" applyBorder="1" applyAlignment="1">
      <alignment horizontal="right"/>
    </xf>
    <xf numFmtId="172"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wrapText="1"/>
    </xf>
    <xf numFmtId="175"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xf>
    <xf numFmtId="176" fontId="4" fillId="7" borderId="18"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177" fontId="13" fillId="7" borderId="135" xfId="0" applyNumberFormat="1" applyFont="1" applyFill="1" applyBorder="1" applyAlignment="1">
      <alignment horizontal="right" vertical="center"/>
    </xf>
    <xf numFmtId="172" fontId="0" fillId="7" borderId="18" xfId="0" applyNumberFormat="1" applyFont="1" applyFill="1" applyBorder="1" applyAlignment="1">
      <alignment horizontal="right"/>
    </xf>
    <xf numFmtId="178"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3" fontId="13" fillId="7" borderId="136" xfId="0" applyNumberFormat="1" applyFont="1" applyFill="1" applyBorder="1" applyAlignment="1">
      <alignment horizontal="right" wrapText="1"/>
    </xf>
    <xf numFmtId="177"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9" fontId="0" fillId="2" borderId="10" xfId="1" applyNumberFormat="1" applyFont="1" applyFill="1" applyBorder="1" applyProtection="1">
      <protection locked="0"/>
    </xf>
    <xf numFmtId="43" fontId="1" fillId="4" borderId="0" xfId="0" applyNumberFormat="1" applyFont="1" applyFill="1" applyBorder="1" applyAlignment="1">
      <alignment horizontal="center"/>
    </xf>
    <xf numFmtId="0" fontId="10" fillId="25" borderId="42" xfId="0" applyFont="1" applyFill="1" applyBorder="1" applyAlignment="1">
      <alignment vertical="center"/>
    </xf>
    <xf numFmtId="0" fontId="0" fillId="2" borderId="7" xfId="0" applyFill="1" applyBorder="1" applyAlignment="1">
      <alignment wrapText="1"/>
    </xf>
    <xf numFmtId="0" fontId="0" fillId="2" borderId="20" xfId="0" applyFill="1" applyBorder="1" applyAlignment="1">
      <alignment wrapText="1"/>
    </xf>
    <xf numFmtId="0" fontId="0" fillId="2" borderId="20" xfId="0" quotePrefix="1" applyFill="1" applyBorder="1" applyAlignment="1">
      <alignment wrapText="1"/>
    </xf>
    <xf numFmtId="170" fontId="1" fillId="26" borderId="0" xfId="0" applyNumberFormat="1" applyFont="1" applyFill="1" applyBorder="1" applyAlignment="1">
      <alignment horizontal="center"/>
    </xf>
    <xf numFmtId="10" fontId="1" fillId="26" borderId="0" xfId="0" applyNumberFormat="1" applyFont="1" applyFill="1" applyBorder="1" applyAlignment="1">
      <alignment horizontal="center"/>
    </xf>
    <xf numFmtId="0" fontId="3" fillId="20" borderId="0" xfId="0" applyFont="1" applyFill="1" applyBorder="1" applyAlignment="1">
      <alignment horizontal="left" vertical="center" wrapText="1"/>
    </xf>
    <xf numFmtId="0" fontId="9" fillId="2" borderId="3" xfId="3" applyFill="1" applyBorder="1" applyAlignment="1">
      <alignment horizontal="left" vertical="center" wrapText="1"/>
    </xf>
    <xf numFmtId="0" fontId="0" fillId="2" borderId="7" xfId="0" applyFill="1" applyBorder="1" applyAlignment="1">
      <alignment vertical="center" wrapText="1"/>
    </xf>
    <xf numFmtId="0" fontId="21" fillId="0" borderId="3" xfId="0" applyNumberFormat="1" applyFont="1" applyFill="1" applyBorder="1" applyAlignment="1">
      <alignment vertical="center" wrapText="1" readingOrder="1"/>
    </xf>
    <xf numFmtId="0" fontId="0" fillId="2" borderId="3" xfId="0" applyFill="1"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3" fillId="20" borderId="44" xfId="0" applyFont="1" applyFill="1" applyBorder="1" applyAlignment="1">
      <alignment horizontal="left" vertical="center" wrapText="1"/>
    </xf>
    <xf numFmtId="0" fontId="0" fillId="2" borderId="7" xfId="0" applyFill="1" applyBorder="1" applyAlignment="1">
      <alignment horizontal="left" vertical="center" wrapText="1"/>
    </xf>
    <xf numFmtId="0" fontId="21" fillId="0" borderId="3" xfId="0" applyNumberFormat="1" applyFont="1" applyFill="1" applyBorder="1" applyAlignment="1">
      <alignment horizontal="left" vertical="center" wrapText="1" readingOrder="1"/>
    </xf>
    <xf numFmtId="0" fontId="0" fillId="2" borderId="3" xfId="0" applyFill="1" applyBorder="1" applyAlignment="1">
      <alignment horizontal="left" vertical="center" wrapText="1"/>
    </xf>
    <xf numFmtId="0" fontId="3" fillId="2" borderId="138" xfId="0" applyFont="1" applyFill="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9" fillId="2" borderId="3" xfId="3" applyFill="1" applyBorder="1" applyAlignment="1">
      <alignment vertical="center" wrapText="1"/>
    </xf>
    <xf numFmtId="0" fontId="0" fillId="2" borderId="20" xfId="0" applyFill="1" applyBorder="1" applyAlignment="1">
      <alignment horizontal="left" vertical="center" wrapText="1"/>
    </xf>
    <xf numFmtId="0" fontId="4" fillId="2" borderId="82" xfId="3" applyFont="1" applyFill="1" applyBorder="1" applyAlignment="1">
      <alignment horizontal="left" vertical="center" wrapText="1"/>
    </xf>
    <xf numFmtId="0" fontId="3" fillId="20" borderId="44" xfId="0" applyFont="1" applyFill="1" applyBorder="1" applyAlignment="1">
      <alignment vertical="center" wrapText="1"/>
    </xf>
    <xf numFmtId="0" fontId="3" fillId="20" borderId="0" xfId="0" applyFont="1" applyFill="1" applyBorder="1" applyAlignment="1">
      <alignment vertical="center" wrapText="1"/>
    </xf>
    <xf numFmtId="0" fontId="3" fillId="2" borderId="138" xfId="0" applyFont="1" applyFill="1" applyBorder="1" applyAlignment="1">
      <alignment vertical="center" wrapText="1"/>
    </xf>
    <xf numFmtId="0" fontId="0" fillId="2" borderId="20" xfId="0" applyFill="1" applyBorder="1" applyAlignment="1">
      <alignment vertical="center" wrapText="1"/>
    </xf>
    <xf numFmtId="0" fontId="0" fillId="2" borderId="82" xfId="0" applyFill="1" applyBorder="1" applyAlignment="1">
      <alignment vertical="center" wrapText="1"/>
    </xf>
    <xf numFmtId="0" fontId="0" fillId="0" borderId="98" xfId="0" applyFill="1" applyBorder="1" applyAlignment="1">
      <alignment vertical="center"/>
    </xf>
    <xf numFmtId="2" fontId="0" fillId="0" borderId="3" xfId="0" applyNumberFormat="1" applyFill="1" applyBorder="1"/>
    <xf numFmtId="169" fontId="0" fillId="0" borderId="98" xfId="0" applyNumberFormat="1" applyFill="1" applyBorder="1" applyAlignment="1">
      <alignment vertical="center"/>
    </xf>
    <xf numFmtId="0" fontId="20" fillId="12" borderId="8" xfId="0" applyFont="1" applyFill="1" applyBorder="1" applyAlignment="1">
      <alignment wrapText="1"/>
    </xf>
    <xf numFmtId="49" fontId="20" fillId="12" borderId="98" xfId="0" applyNumberFormat="1" applyFont="1" applyFill="1" applyBorder="1" applyAlignment="1">
      <alignment vertical="center" wrapText="1"/>
    </xf>
    <xf numFmtId="0" fontId="3" fillId="20" borderId="44" xfId="0" applyFont="1" applyFill="1" applyBorder="1" applyAlignment="1">
      <alignment horizontal="left" vertical="center"/>
    </xf>
    <xf numFmtId="0" fontId="3" fillId="20" borderId="0" xfId="0" applyFont="1" applyFill="1" applyBorder="1" applyAlignment="1">
      <alignment horizontal="left" vertical="center"/>
    </xf>
    <xf numFmtId="0" fontId="3" fillId="20" borderId="45" xfId="0" applyFont="1" applyFill="1"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7" xfId="0" applyFill="1" applyBorder="1"/>
    <xf numFmtId="0" fontId="0" fillId="0" borderId="3" xfId="0" applyFill="1" applyBorder="1"/>
    <xf numFmtId="170" fontId="0" fillId="0" borderId="3" xfId="1" applyNumberFormat="1" applyFont="1" applyFill="1" applyBorder="1"/>
    <xf numFmtId="0" fontId="19" fillId="12" borderId="8" xfId="0" applyFont="1" applyFill="1" applyBorder="1" applyAlignment="1">
      <alignment wrapText="1"/>
    </xf>
    <xf numFmtId="0" fontId="0" fillId="0" borderId="23" xfId="0" applyFill="1" applyBorder="1"/>
    <xf numFmtId="170" fontId="0" fillId="0" borderId="1" xfId="1" applyNumberFormat="1" applyFont="1" applyFill="1" applyBorder="1"/>
    <xf numFmtId="171" fontId="0" fillId="0" borderId="3" xfId="0" applyNumberFormat="1" applyFill="1" applyBorder="1"/>
    <xf numFmtId="172" fontId="0" fillId="0" borderId="3" xfId="0" applyNumberFormat="1" applyFill="1" applyBorder="1"/>
    <xf numFmtId="166" fontId="0" fillId="0" borderId="3" xfId="1" applyNumberFormat="1" applyFont="1" applyFill="1" applyBorder="1"/>
    <xf numFmtId="170" fontId="0" fillId="0" borderId="0" xfId="1" applyNumberFormat="1" applyFont="1" applyFill="1"/>
    <xf numFmtId="0" fontId="0" fillId="12" borderId="6" xfId="0" applyFill="1" applyBorder="1" applyAlignment="1">
      <alignment wrapText="1"/>
    </xf>
    <xf numFmtId="0" fontId="0" fillId="2" borderId="5" xfId="0" applyFill="1" applyBorder="1" applyAlignment="1">
      <alignment wrapText="1"/>
    </xf>
    <xf numFmtId="170" fontId="0" fillId="0" borderId="17" xfId="0" applyNumberFormat="1" applyFill="1" applyBorder="1"/>
    <xf numFmtId="49" fontId="0" fillId="2" borderId="5" xfId="1" applyNumberFormat="1" applyFont="1" applyFill="1" applyBorder="1" applyAlignment="1">
      <alignment horizontal="right"/>
    </xf>
    <xf numFmtId="43" fontId="0" fillId="2" borderId="3" xfId="1" applyNumberFormat="1" applyFont="1" applyFill="1" applyBorder="1"/>
    <xf numFmtId="43" fontId="0" fillId="0" borderId="18" xfId="0" applyNumberFormat="1" applyFill="1" applyBorder="1"/>
    <xf numFmtId="180" fontId="0" fillId="2" borderId="3" xfId="1" applyNumberFormat="1" applyFont="1" applyFill="1" applyBorder="1" applyAlignment="1">
      <alignment horizontal="left"/>
    </xf>
    <xf numFmtId="0" fontId="4" fillId="2" borderId="7" xfId="3" applyFont="1" applyFill="1" applyBorder="1" applyAlignment="1">
      <alignment wrapText="1"/>
    </xf>
    <xf numFmtId="0" fontId="4" fillId="2" borderId="4" xfId="3" applyFont="1" applyFill="1" applyBorder="1" applyAlignment="1">
      <alignment wrapText="1"/>
    </xf>
    <xf numFmtId="182" fontId="0" fillId="0" borderId="3" xfId="0" applyNumberFormat="1" applyBorder="1"/>
    <xf numFmtId="6" fontId="0" fillId="0" borderId="3" xfId="0" applyNumberFormat="1" applyBorder="1"/>
    <xf numFmtId="182" fontId="0" fillId="0" borderId="37" xfId="0" applyNumberFormat="1" applyBorder="1"/>
    <xf numFmtId="0" fontId="0" fillId="12" borderId="144" xfId="0" applyFill="1" applyBorder="1"/>
    <xf numFmtId="0" fontId="0" fillId="2" borderId="10" xfId="0" applyFill="1" applyBorder="1" applyAlignment="1">
      <alignment horizontal="center" vertical="center" wrapText="1"/>
    </xf>
    <xf numFmtId="49" fontId="0" fillId="2" borderId="3" xfId="0" applyNumberFormat="1" applyFill="1" applyBorder="1" applyAlignment="1">
      <alignment horizontal="left" vertical="center" wrapText="1"/>
    </xf>
    <xf numFmtId="49" fontId="0" fillId="2" borderId="82" xfId="0" applyNumberFormat="1" applyFill="1" applyBorder="1" applyAlignment="1">
      <alignment horizontal="left" vertical="center" wrapText="1"/>
    </xf>
    <xf numFmtId="49" fontId="0" fillId="2" borderId="10" xfId="0" applyNumberFormat="1" applyFill="1" applyBorder="1" applyAlignment="1">
      <alignment horizontal="left" vertical="center" wrapText="1"/>
    </xf>
    <xf numFmtId="0" fontId="0" fillId="2" borderId="55" xfId="0" applyFill="1" applyBorder="1" applyAlignment="1">
      <alignment horizontal="center" vertical="center" wrapText="1"/>
    </xf>
    <xf numFmtId="0" fontId="0" fillId="2" borderId="37" xfId="0" applyFill="1" applyBorder="1" applyAlignment="1">
      <alignment horizontal="center" vertical="center"/>
    </xf>
    <xf numFmtId="49" fontId="0" fillId="2" borderId="34" xfId="0" applyNumberFormat="1" applyFill="1" applyBorder="1" applyAlignment="1">
      <alignment horizontal="left" vertical="center" wrapText="1"/>
    </xf>
    <xf numFmtId="0" fontId="9" fillId="2" borderId="82" xfId="3" applyFill="1" applyBorder="1" applyAlignment="1">
      <alignment horizontal="left" vertical="center" wrapText="1"/>
    </xf>
    <xf numFmtId="0" fontId="0" fillId="0" borderId="3" xfId="0" applyNumberFormat="1" applyFont="1" applyFill="1" applyBorder="1" applyAlignment="1" applyProtection="1">
      <alignment horizontal="center" vertical="center" wrapText="1"/>
      <protection locked="0"/>
    </xf>
    <xf numFmtId="0" fontId="0" fillId="0" borderId="6" xfId="0" applyFont="1" applyBorder="1" applyAlignment="1">
      <alignment horizontal="left" vertical="center" wrapText="1"/>
    </xf>
    <xf numFmtId="0" fontId="0" fillId="0" borderId="8" xfId="0" applyFont="1" applyBorder="1" applyAlignment="1">
      <alignment horizontal="left" vertical="center" wrapText="1"/>
    </xf>
    <xf numFmtId="0" fontId="0" fillId="0" borderId="7" xfId="0" applyFont="1" applyBorder="1" applyAlignment="1" applyProtection="1">
      <alignment horizontal="left" wrapText="1"/>
      <protection locked="0"/>
    </xf>
    <xf numFmtId="0" fontId="0" fillId="0" borderId="0" xfId="0" applyAlignment="1">
      <alignment horizontal="left" vertical="center"/>
    </xf>
    <xf numFmtId="0" fontId="0" fillId="10" borderId="26" xfId="0" applyFill="1" applyBorder="1" applyAlignment="1">
      <alignment horizontal="left" vertical="center"/>
    </xf>
    <xf numFmtId="0" fontId="0" fillId="10" borderId="0" xfId="0" applyFill="1" applyBorder="1" applyAlignment="1">
      <alignment horizontal="left" vertical="center" wrapText="1"/>
    </xf>
    <xf numFmtId="0" fontId="0" fillId="10" borderId="0" xfId="0" applyFill="1" applyBorder="1" applyAlignment="1">
      <alignment horizontal="left" vertical="center"/>
    </xf>
    <xf numFmtId="0" fontId="0" fillId="10" borderId="29" xfId="0" applyFill="1" applyBorder="1" applyAlignment="1">
      <alignment horizontal="left" vertical="center"/>
    </xf>
    <xf numFmtId="0" fontId="0" fillId="0" borderId="0" xfId="0" applyFill="1" applyAlignment="1">
      <alignment horizontal="left" vertical="center"/>
    </xf>
    <xf numFmtId="0" fontId="0" fillId="2" borderId="8" xfId="0" applyFill="1" applyBorder="1" applyAlignment="1">
      <alignment wrapText="1"/>
    </xf>
    <xf numFmtId="49" fontId="0" fillId="11" borderId="26" xfId="0" applyNumberFormat="1" applyFill="1" applyBorder="1" applyAlignment="1">
      <alignment horizontal="center" vertical="center" wrapText="1"/>
    </xf>
    <xf numFmtId="49" fontId="0" fillId="11" borderId="45" xfId="0" applyNumberFormat="1" applyFill="1" applyBorder="1" applyAlignment="1">
      <alignment horizontal="center" vertical="center" wrapText="1"/>
    </xf>
    <xf numFmtId="0" fontId="0" fillId="11" borderId="26" xfId="0" applyFill="1" applyBorder="1" applyAlignment="1">
      <alignment horizontal="center" vertical="center"/>
    </xf>
    <xf numFmtId="0" fontId="0" fillId="11" borderId="45" xfId="0" applyFill="1" applyBorder="1" applyAlignment="1">
      <alignment horizontal="center" vertical="center"/>
    </xf>
    <xf numFmtId="0" fontId="0" fillId="11" borderId="145" xfId="0" applyFill="1" applyBorder="1" applyAlignment="1">
      <alignment horizontal="center" vertical="center"/>
    </xf>
    <xf numFmtId="0" fontId="0" fillId="11" borderId="47" xfId="0" applyFill="1" applyBorder="1" applyAlignment="1">
      <alignment horizontal="center" vertical="center"/>
    </xf>
    <xf numFmtId="49" fontId="0" fillId="11" borderId="26" xfId="0" applyNumberFormat="1" applyFill="1" applyBorder="1" applyAlignment="1">
      <alignment horizontal="left" vertical="center" wrapText="1"/>
    </xf>
    <xf numFmtId="49" fontId="0" fillId="11" borderId="45" xfId="0" applyNumberFormat="1" applyFill="1" applyBorder="1" applyAlignment="1">
      <alignment horizontal="left" vertical="center" wrapText="1"/>
    </xf>
    <xf numFmtId="49" fontId="0" fillId="11" borderId="145" xfId="0" applyNumberFormat="1" applyFill="1" applyBorder="1" applyAlignment="1">
      <alignment horizontal="left" vertical="center" wrapText="1"/>
    </xf>
    <xf numFmtId="49" fontId="0" fillId="11" borderId="47" xfId="0" applyNumberFormat="1" applyFill="1" applyBorder="1" applyAlignment="1">
      <alignment horizontal="left" vertical="center" wrapText="1"/>
    </xf>
    <xf numFmtId="0" fontId="1" fillId="17" borderId="54" xfId="0" applyFont="1" applyFill="1" applyBorder="1" applyAlignment="1">
      <alignment horizontal="left" vertical="center"/>
    </xf>
    <xf numFmtId="0" fontId="1" fillId="17" borderId="43" xfId="0" applyFont="1" applyFill="1" applyBorder="1" applyAlignment="1">
      <alignment horizontal="left" vertical="center"/>
    </xf>
    <xf numFmtId="0" fontId="0" fillId="4" borderId="0"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18" fillId="2" borderId="28" xfId="3" applyFont="1" applyFill="1" applyBorder="1" applyAlignment="1">
      <alignment horizontal="left" vertical="center" wrapText="1"/>
    </xf>
    <xf numFmtId="0" fontId="18" fillId="2" borderId="61" xfId="3" applyFont="1" applyFill="1" applyBorder="1" applyAlignment="1">
      <alignment horizontal="left" vertical="center" wrapText="1"/>
    </xf>
    <xf numFmtId="0" fontId="0" fillId="2" borderId="39"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0"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31" xfId="0" applyFill="1" applyBorder="1" applyAlignment="1">
      <alignment horizontal="center" vertical="center" wrapText="1"/>
    </xf>
    <xf numFmtId="0" fontId="0" fillId="2" borderId="32" xfId="0" applyFill="1" applyBorder="1" applyAlignment="1">
      <alignment horizontal="center" vertical="center" wrapText="1"/>
    </xf>
    <xf numFmtId="0" fontId="18" fillId="2" borderId="40" xfId="3" applyFont="1" applyFill="1" applyBorder="1" applyAlignment="1">
      <alignment horizontal="left" vertical="center" wrapText="1"/>
    </xf>
    <xf numFmtId="0" fontId="18" fillId="2" borderId="140" xfId="3" applyFont="1" applyFill="1" applyBorder="1" applyAlignment="1">
      <alignment horizontal="left" vertical="center" wrapText="1"/>
    </xf>
    <xf numFmtId="0" fontId="18" fillId="2" borderId="0" xfId="3" applyFont="1" applyFill="1" applyBorder="1" applyAlignment="1">
      <alignment horizontal="left" vertical="center" wrapText="1"/>
    </xf>
    <xf numFmtId="0" fontId="18" fillId="2" borderId="45" xfId="3" applyFont="1" applyFill="1" applyBorder="1" applyAlignment="1">
      <alignment horizontal="left" vertical="center" wrapText="1"/>
    </xf>
    <xf numFmtId="0" fontId="18" fillId="2" borderId="31" xfId="3" applyFont="1" applyFill="1" applyBorder="1" applyAlignment="1">
      <alignment horizontal="left" vertical="center" wrapText="1"/>
    </xf>
    <xf numFmtId="0" fontId="18" fillId="2" borderId="141" xfId="3" applyFont="1" applyFill="1" applyBorder="1" applyAlignment="1">
      <alignment horizontal="left" vertical="center" wrapText="1"/>
    </xf>
    <xf numFmtId="0" fontId="18" fillId="2" borderId="142" xfId="3" applyFont="1" applyFill="1" applyBorder="1" applyAlignment="1">
      <alignment horizontal="left" vertical="center" wrapText="1"/>
    </xf>
    <xf numFmtId="0" fontId="18" fillId="2" borderId="44" xfId="3" applyFont="1" applyFill="1" applyBorder="1" applyAlignment="1">
      <alignment horizontal="left" vertical="center" wrapText="1"/>
    </xf>
    <xf numFmtId="0" fontId="18" fillId="2" borderId="143" xfId="3" applyFont="1" applyFill="1" applyBorder="1" applyAlignment="1">
      <alignment horizontal="left" vertical="center" wrapText="1"/>
    </xf>
    <xf numFmtId="0" fontId="0" fillId="2" borderId="140" xfId="0" applyFill="1" applyBorder="1" applyAlignment="1">
      <alignment horizontal="center" vertical="center" wrapText="1"/>
    </xf>
    <xf numFmtId="0" fontId="0" fillId="2" borderId="45" xfId="0" applyFill="1" applyBorder="1" applyAlignment="1">
      <alignment horizontal="center" vertical="center" wrapText="1"/>
    </xf>
    <xf numFmtId="0" fontId="0" fillId="2" borderId="141" xfId="0" applyFill="1" applyBorder="1" applyAlignment="1">
      <alignment horizontal="center" vertical="center" wrapText="1"/>
    </xf>
    <xf numFmtId="0" fontId="0" fillId="12" borderId="26" xfId="0" applyFill="1" applyBorder="1" applyAlignment="1">
      <alignment horizontal="center" wrapText="1"/>
    </xf>
    <xf numFmtId="0" fontId="0" fillId="12" borderId="0" xfId="0" applyFill="1" applyBorder="1" applyAlignment="1">
      <alignment horizontal="center" wrapText="1"/>
    </xf>
    <xf numFmtId="0" fontId="0" fillId="2" borderId="44" xfId="0" applyFill="1" applyBorder="1" applyAlignment="1">
      <alignment horizontal="left" vertical="center" wrapText="1"/>
    </xf>
    <xf numFmtId="0" fontId="0" fillId="2" borderId="0" xfId="0" applyFill="1" applyBorder="1" applyAlignment="1">
      <alignment horizontal="left" vertical="center" wrapText="1"/>
    </xf>
    <xf numFmtId="0" fontId="1" fillId="22" borderId="26" xfId="0" applyFont="1" applyFill="1" applyBorder="1" applyAlignment="1">
      <alignment horizontal="center" vertical="center"/>
    </xf>
    <xf numFmtId="0" fontId="1" fillId="22" borderId="0" xfId="0" applyFont="1" applyFill="1" applyBorder="1" applyAlignment="1">
      <alignment horizontal="center" vertical="center"/>
    </xf>
    <xf numFmtId="0" fontId="0" fillId="12" borderId="26" xfId="0" applyFill="1" applyBorder="1" applyAlignment="1">
      <alignment horizontal="left" vertical="center" wrapText="1"/>
    </xf>
    <xf numFmtId="0" fontId="0" fillId="12" borderId="0" xfId="0" applyFill="1" applyBorder="1" applyAlignment="1">
      <alignment horizontal="left" vertical="center" wrapText="1"/>
    </xf>
    <xf numFmtId="0" fontId="0" fillId="12" borderId="26" xfId="0" applyFill="1" applyBorder="1" applyAlignment="1">
      <alignment vertical="center" wrapText="1"/>
    </xf>
    <xf numFmtId="0" fontId="0" fillId="12" borderId="0" xfId="0" applyFill="1" applyBorder="1" applyAlignment="1">
      <alignment vertical="center"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5" borderId="78"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18" fillId="2" borderId="3" xfId="3" applyFont="1" applyFill="1" applyBorder="1" applyAlignment="1">
      <alignment vertical="center" wrapText="1"/>
    </xf>
    <xf numFmtId="0" fontId="18" fillId="2" borderId="8" xfId="3" applyFont="1" applyFill="1" applyBorder="1" applyAlignment="1">
      <alignment vertical="center"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18" fillId="2" borderId="142" xfId="3" applyFont="1" applyFill="1" applyBorder="1" applyAlignment="1">
      <alignment vertical="center" wrapText="1"/>
    </xf>
    <xf numFmtId="0" fontId="18" fillId="2" borderId="40" xfId="3" applyFont="1" applyFill="1" applyBorder="1" applyAlignment="1">
      <alignment vertical="center" wrapText="1"/>
    </xf>
    <xf numFmtId="0" fontId="18" fillId="2" borderId="140" xfId="3" applyFont="1" applyFill="1" applyBorder="1" applyAlignment="1">
      <alignment vertical="center" wrapText="1"/>
    </xf>
    <xf numFmtId="0" fontId="18" fillId="2" borderId="44" xfId="3" applyFont="1" applyFill="1" applyBorder="1" applyAlignment="1">
      <alignment vertical="center" wrapText="1"/>
    </xf>
    <xf numFmtId="0" fontId="18" fillId="2" borderId="0" xfId="3" applyFont="1" applyFill="1" applyBorder="1" applyAlignment="1">
      <alignment vertical="center" wrapText="1"/>
    </xf>
    <xf numFmtId="0" fontId="18" fillId="2" borderId="45" xfId="3" applyFont="1" applyFill="1" applyBorder="1" applyAlignment="1">
      <alignment vertical="center" wrapText="1"/>
    </xf>
    <xf numFmtId="0" fontId="18" fillId="2" borderId="143" xfId="3" applyFont="1" applyFill="1" applyBorder="1" applyAlignment="1">
      <alignment vertical="center" wrapText="1"/>
    </xf>
    <xf numFmtId="0" fontId="18" fillId="2" borderId="31" xfId="3" applyFont="1" applyFill="1" applyBorder="1" applyAlignment="1">
      <alignment vertical="center" wrapText="1"/>
    </xf>
    <xf numFmtId="0" fontId="18" fillId="2" borderId="141" xfId="3" applyFont="1" applyFill="1" applyBorder="1" applyAlignment="1">
      <alignment vertical="center" wrapText="1"/>
    </xf>
    <xf numFmtId="0" fontId="0" fillId="2" borderId="18"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0" xfId="0" applyFill="1" applyBorder="1" applyAlignment="1">
      <alignment horizontal="left" vertical="center" wrapText="1"/>
    </xf>
    <xf numFmtId="0" fontId="0" fillId="2" borderId="146" xfId="0" applyFill="1" applyBorder="1" applyAlignment="1">
      <alignment horizontal="left" vertical="center" wrapText="1"/>
    </xf>
    <xf numFmtId="0" fontId="0" fillId="2" borderId="55" xfId="0" applyFill="1" applyBorder="1" applyAlignment="1">
      <alignment horizontal="left" vertical="center" wrapText="1"/>
    </xf>
    <xf numFmtId="0" fontId="21" fillId="0" borderId="82" xfId="0" applyNumberFormat="1" applyFont="1" applyFill="1" applyBorder="1" applyAlignment="1">
      <alignment horizontal="left" vertical="center" wrapText="1" readingOrder="1"/>
    </xf>
    <xf numFmtId="0" fontId="21" fillId="0" borderId="34" xfId="0" applyNumberFormat="1" applyFont="1" applyFill="1" applyBorder="1" applyAlignment="1">
      <alignment horizontal="left" vertical="center" wrapText="1" readingOrder="1"/>
    </xf>
    <xf numFmtId="0" fontId="21" fillId="0" borderId="37" xfId="0" applyNumberFormat="1" applyFont="1" applyFill="1" applyBorder="1" applyAlignment="1">
      <alignment horizontal="left" vertical="center" wrapText="1" readingOrder="1"/>
    </xf>
    <xf numFmtId="0" fontId="4" fillId="2" borderId="82" xfId="3" applyFont="1" applyFill="1" applyBorder="1" applyAlignment="1">
      <alignment horizontal="center" vertical="center" wrapText="1"/>
    </xf>
    <xf numFmtId="0" fontId="4" fillId="2" borderId="34" xfId="3" applyFont="1" applyFill="1" applyBorder="1" applyAlignment="1">
      <alignment horizontal="center" vertical="center" wrapText="1"/>
    </xf>
    <xf numFmtId="0" fontId="4" fillId="2" borderId="37" xfId="3" applyFont="1" applyFill="1" applyBorder="1" applyAlignment="1">
      <alignment horizontal="center" vertical="center"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79" xfId="0" applyFont="1" applyFill="1" applyBorder="1" applyAlignment="1">
      <alignment horizontal="left" wrapText="1"/>
    </xf>
    <xf numFmtId="0" fontId="3" fillId="5" borderId="0" xfId="0" applyFont="1" applyFill="1" applyBorder="1" applyAlignment="1">
      <alignment horizontal="left" wrapText="1"/>
    </xf>
    <xf numFmtId="0" fontId="4" fillId="5" borderId="79"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1" fillId="10" borderId="0" xfId="0" applyFont="1" applyFill="1" applyBorder="1" applyAlignment="1">
      <alignment horizontal="left" vertical="top" wrapText="1"/>
    </xf>
    <xf numFmtId="0" fontId="0" fillId="0" borderId="3" xfId="0" applyFill="1" applyBorder="1" applyAlignment="1">
      <alignment horizontal="center" vertical="center"/>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0" borderId="3" xfId="0" applyFill="1" applyBorder="1" applyAlignment="1">
      <alignment horizontal="center" vertical="center" wrapText="1"/>
    </xf>
    <xf numFmtId="0" fontId="0" fillId="0" borderId="42"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46"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2" fontId="0" fillId="0" borderId="5" xfId="0" applyNumberFormat="1" applyFont="1" applyFill="1" applyBorder="1" applyAlignment="1" applyProtection="1">
      <alignment horizontal="left" vertical="center" wrapText="1"/>
      <protection locked="0"/>
    </xf>
    <xf numFmtId="2" fontId="0" fillId="0" borderId="6" xfId="0" applyNumberFormat="1" applyFont="1" applyFill="1" applyBorder="1" applyAlignment="1" applyProtection="1">
      <alignment horizontal="left" vertical="center" wrapText="1"/>
      <protection locked="0"/>
    </xf>
    <xf numFmtId="2" fontId="0" fillId="0" borderId="3" xfId="0" applyNumberFormat="1" applyFont="1" applyFill="1" applyBorder="1" applyAlignment="1" applyProtection="1">
      <alignment horizontal="left" vertical="center" wrapText="1"/>
      <protection locked="0"/>
    </xf>
    <xf numFmtId="2" fontId="0" fillId="0" borderId="8" xfId="0" applyNumberFormat="1" applyFont="1" applyFill="1" applyBorder="1" applyAlignment="1" applyProtection="1">
      <alignment horizontal="left" vertical="center" wrapText="1"/>
      <protection locked="0"/>
    </xf>
    <xf numFmtId="2" fontId="0" fillId="0" borderId="37" xfId="0" applyNumberFormat="1" applyFont="1" applyFill="1" applyBorder="1" applyAlignment="1" applyProtection="1">
      <alignment horizontal="left" vertical="center" wrapText="1"/>
      <protection locked="0"/>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18" xfId="0" applyFont="1" applyBorder="1" applyAlignment="1">
      <alignment wrapText="1"/>
    </xf>
    <xf numFmtId="0" fontId="0" fillId="0" borderId="28" xfId="0" applyFont="1" applyBorder="1" applyAlignment="1">
      <alignment wrapText="1"/>
    </xf>
    <xf numFmtId="0" fontId="0" fillId="0" borderId="2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18" xfId="0" applyFont="1" applyBorder="1" applyAlignment="1">
      <alignment horizontal="left" wrapText="1"/>
    </xf>
    <xf numFmtId="0" fontId="0" fillId="0" borderId="28" xfId="0" applyFont="1" applyBorder="1" applyAlignment="1">
      <alignment horizontal="left" wrapText="1"/>
    </xf>
    <xf numFmtId="0" fontId="0" fillId="0" borderId="23" xfId="0" applyFont="1" applyBorder="1" applyAlignment="1">
      <alignment horizontal="left" wrapText="1"/>
    </xf>
    <xf numFmtId="0" fontId="1" fillId="9" borderId="5" xfId="0" applyFont="1" applyFill="1" applyBorder="1" applyAlignment="1">
      <alignment horizontal="center" vertical="center" wrapText="1"/>
    </xf>
    <xf numFmtId="0" fontId="0" fillId="0" borderId="18" xfId="0" applyBorder="1" applyAlignment="1">
      <alignment wrapText="1"/>
    </xf>
    <xf numFmtId="0" fontId="0" fillId="0" borderId="23" xfId="0" applyBorder="1" applyAlignment="1">
      <alignment wrapText="1"/>
    </xf>
    <xf numFmtId="0" fontId="0" fillId="0" borderId="18" xfId="0" applyBorder="1" applyAlignment="1">
      <alignment horizontal="left" wrapText="1"/>
    </xf>
    <xf numFmtId="0" fontId="0" fillId="0" borderId="23" xfId="0" applyBorder="1" applyAlignment="1">
      <alignment horizontal="left" wrapText="1"/>
    </xf>
    <xf numFmtId="0" fontId="0" fillId="0" borderId="3" xfId="0" applyBorder="1" applyAlignment="1">
      <alignment wrapText="1"/>
    </xf>
    <xf numFmtId="0" fontId="0" fillId="0" borderId="3" xfId="0" applyFill="1" applyBorder="1" applyAlignment="1">
      <alignment wrapText="1"/>
    </xf>
    <xf numFmtId="0" fontId="0" fillId="0" borderId="3" xfId="0" applyFill="1" applyBorder="1" applyAlignment="1">
      <alignment horizontal="left" wrapText="1"/>
    </xf>
    <xf numFmtId="0" fontId="0" fillId="0" borderId="37" xfId="0" applyFill="1" applyBorder="1" applyAlignment="1">
      <alignment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3" xfId="0" applyFill="1" applyBorder="1" applyAlignment="1">
      <alignment horizontal="left" vertical="center" wrapText="1"/>
    </xf>
    <xf numFmtId="0" fontId="0" fillId="0" borderId="8" xfId="0" applyFill="1" applyBorder="1" applyAlignment="1">
      <alignment horizontal="left" vertical="center" wrapText="1"/>
    </xf>
    <xf numFmtId="0" fontId="0" fillId="0" borderId="11" xfId="0" applyFill="1" applyBorder="1" applyAlignment="1">
      <alignment wrapText="1"/>
    </xf>
    <xf numFmtId="0" fontId="0" fillId="0" borderId="17" xfId="0" applyFont="1" applyBorder="1" applyAlignment="1">
      <alignment horizontal="left" vertical="center" wrapText="1"/>
    </xf>
    <xf numFmtId="0" fontId="0" fillId="0" borderId="63" xfId="0" applyFont="1" applyBorder="1" applyAlignment="1">
      <alignment horizontal="left" vertical="center" wrapText="1"/>
    </xf>
    <xf numFmtId="0" fontId="0" fillId="0" borderId="18" xfId="0" applyBorder="1" applyAlignment="1">
      <alignment horizontal="left" vertical="center" wrapText="1"/>
    </xf>
    <xf numFmtId="0" fontId="0" fillId="0" borderId="61" xfId="0" applyBorder="1" applyAlignment="1">
      <alignment horizontal="left" vertical="center" wrapText="1"/>
    </xf>
    <xf numFmtId="0" fontId="0" fillId="0" borderId="10" xfId="0" applyFill="1" applyBorder="1" applyAlignment="1">
      <alignment horizontal="center" vertical="center"/>
    </xf>
    <xf numFmtId="0" fontId="0" fillId="0" borderId="133" xfId="0" applyFont="1" applyBorder="1" applyAlignment="1">
      <alignment horizontal="center" vertical="center" wrapText="1"/>
    </xf>
    <xf numFmtId="0" fontId="0" fillId="0" borderId="132" xfId="0" applyFont="1" applyBorder="1" applyAlignment="1">
      <alignment horizontal="center" vertical="center" wrapText="1"/>
    </xf>
    <xf numFmtId="2" fontId="0" fillId="4" borderId="57" xfId="0" applyNumberFormat="1" applyFont="1" applyFill="1" applyBorder="1" applyAlignment="1" applyProtection="1">
      <alignment horizontal="center" vertical="center" wrapText="1"/>
      <protection locked="0"/>
    </xf>
    <xf numFmtId="2" fontId="0" fillId="4" borderId="83" xfId="0" applyNumberFormat="1" applyFont="1" applyFill="1" applyBorder="1" applyAlignment="1" applyProtection="1">
      <alignment horizontal="center" vertical="center" wrapText="1"/>
      <protection locked="0"/>
    </xf>
    <xf numFmtId="2" fontId="0" fillId="4" borderId="102" xfId="0" applyNumberFormat="1" applyFont="1" applyFill="1" applyBorder="1" applyAlignment="1" applyProtection="1">
      <alignment horizontal="center" vertical="center" wrapText="1"/>
      <protection locked="0"/>
    </xf>
    <xf numFmtId="14" fontId="0" fillId="2" borderId="11" xfId="0" applyNumberFormat="1" applyFill="1" applyBorder="1"/>
  </cellXfs>
  <cellStyles count="10">
    <cellStyle name="Comma" xfId="1" builtinId="3"/>
    <cellStyle name="Comma 2" xfId="5"/>
    <cellStyle name="Currency" xfId="2" builtinId="4"/>
    <cellStyle name="Hyperlink" xfId="3" builtinId="8"/>
    <cellStyle name="Normal" xfId="0" builtinId="0"/>
    <cellStyle name="Normal 2" xfId="7"/>
    <cellStyle name="Normal 23" xfId="4"/>
    <cellStyle name="Normal 3" xfId="8"/>
    <cellStyle name="Normal 4" xfId="6"/>
    <cellStyle name="Normal 4 11" xfId="9"/>
  </cellStyles>
  <dxfs count="1">
    <dxf>
      <fill>
        <patternFill>
          <bgColor theme="0" tint="-0.14996795556505021"/>
        </patternFill>
      </fill>
    </dxf>
  </dxfs>
  <tableStyles count="0" defaultTableStyle="TableStyleMedium2" defaultPivotStyle="PivotStyleLight16"/>
  <colors>
    <mruColors>
      <color rgb="FFFFF2CC"/>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71</xdr:row>
          <xdr:rowOff>0</xdr:rowOff>
        </xdr:from>
        <xdr:to>
          <xdr:col>5</xdr:col>
          <xdr:colOff>914400</xdr:colOff>
          <xdr:row>72</xdr:row>
          <xdr:rowOff>171450</xdr:rowOff>
        </xdr:to>
        <xdr:sp macro="" textlink="">
          <xdr:nvSpPr>
            <xdr:cNvPr id="3075" name="Object 3" hidden="1">
              <a:extLst>
                <a:ext uri="{63B3BB69-23CF-44E3-9099-C40C66FF867C}">
                  <a14:compatExt spid="_x0000_s307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0</xdr:rowOff>
        </xdr:from>
        <xdr:to>
          <xdr:col>5</xdr:col>
          <xdr:colOff>914400</xdr:colOff>
          <xdr:row>39</xdr:row>
          <xdr:rowOff>952500</xdr:rowOff>
        </xdr:to>
        <xdr:sp macro="" textlink="">
          <xdr:nvSpPr>
            <xdr:cNvPr id="3078" name="Object 6" hidden="1">
              <a:extLst>
                <a:ext uri="{63B3BB69-23CF-44E3-9099-C40C66FF867C}">
                  <a14:compatExt spid="_x0000_s307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8</xdr:col>
          <xdr:colOff>1104900</xdr:colOff>
          <xdr:row>39</xdr:row>
          <xdr:rowOff>514350</xdr:rowOff>
        </xdr:to>
        <xdr:sp macro="" textlink="">
          <xdr:nvSpPr>
            <xdr:cNvPr id="3079" name="Object 7" hidden="1">
              <a:extLst>
                <a:ext uri="{63B3BB69-23CF-44E3-9099-C40C66FF867C}">
                  <a14:compatExt spid="_x0000_s307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0</xdr:rowOff>
        </xdr:from>
        <xdr:to>
          <xdr:col>8</xdr:col>
          <xdr:colOff>914400</xdr:colOff>
          <xdr:row>43</xdr:row>
          <xdr:rowOff>514350</xdr:rowOff>
        </xdr:to>
        <xdr:sp macro="" textlink="">
          <xdr:nvSpPr>
            <xdr:cNvPr id="3080" name="Object 8" hidden="1">
              <a:extLst>
                <a:ext uri="{63B3BB69-23CF-44E3-9099-C40C66FF867C}">
                  <a14:compatExt spid="_x0000_s308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orthlanarkshire.gov.uk/CHttpHandler.ashx?id=8411&amp;p=0" TargetMode="External"/><Relationship Id="rId13" Type="http://schemas.openxmlformats.org/officeDocument/2006/relationships/hyperlink" Target="https://www.northlanarkshire.gov.uk/CHttpHandler.ashx?id=16569&amp;p=0" TargetMode="External"/><Relationship Id="rId18" Type="http://schemas.openxmlformats.org/officeDocument/2006/relationships/vmlDrawing" Target="../drawings/vmlDrawing1.vml"/><Relationship Id="rId26" Type="http://schemas.openxmlformats.org/officeDocument/2006/relationships/image" Target="../media/image4.emf"/><Relationship Id="rId3" Type="http://schemas.openxmlformats.org/officeDocument/2006/relationships/hyperlink" Target="https://www.northlanarkshire.gov.uk/index.aspx?articleid=34222" TargetMode="External"/><Relationship Id="rId21" Type="http://schemas.openxmlformats.org/officeDocument/2006/relationships/oleObject" Target="../embeddings/oleObject2.bin"/><Relationship Id="rId7" Type="http://schemas.openxmlformats.org/officeDocument/2006/relationships/hyperlink" Target="https://www.northlanarkshire.gov.uk/CHttpHandler.ashx?id=8411&amp;p=0" TargetMode="External"/><Relationship Id="rId12" Type="http://schemas.openxmlformats.org/officeDocument/2006/relationships/hyperlink" Target="https://mars.northlanarkshire.gov.uk/egenda/images/att86414.pdf" TargetMode="External"/><Relationship Id="rId17" Type="http://schemas.openxmlformats.org/officeDocument/2006/relationships/drawing" Target="../drawings/drawing1.xml"/><Relationship Id="rId25" Type="http://schemas.openxmlformats.org/officeDocument/2006/relationships/oleObject" Target="../embeddings/oleObject4.bin"/><Relationship Id="rId2" Type="http://schemas.openxmlformats.org/officeDocument/2006/relationships/hyperlink" Target="https://www.northlanarkshire.gov.uk/index.aspx?articleid=33972" TargetMode="External"/><Relationship Id="rId16" Type="http://schemas.openxmlformats.org/officeDocument/2006/relationships/printerSettings" Target="../printerSettings/printerSettings1.bin"/><Relationship Id="rId20" Type="http://schemas.openxmlformats.org/officeDocument/2006/relationships/image" Target="../media/image1.emf"/><Relationship Id="rId1" Type="http://schemas.openxmlformats.org/officeDocument/2006/relationships/hyperlink" Target="https://mars.northlanarkshire.gov.uk/egenda/images/att90396.pdf" TargetMode="External"/><Relationship Id="rId6" Type="http://schemas.openxmlformats.org/officeDocument/2006/relationships/hyperlink" Target="https://www.northlanarkshire.gov.uk/index.aspx?articleid=11676" TargetMode="External"/><Relationship Id="rId11" Type="http://schemas.openxmlformats.org/officeDocument/2006/relationships/hyperlink" Target="http://connect/CHttpHandler.ashx?id=31934&amp;p=0" TargetMode="External"/><Relationship Id="rId24" Type="http://schemas.openxmlformats.org/officeDocument/2006/relationships/image" Target="../media/image3.emf"/><Relationship Id="rId5" Type="http://schemas.openxmlformats.org/officeDocument/2006/relationships/hyperlink" Target="https://www.northlanarkshire.gov.uk/index.aspx?articleid=11674" TargetMode="External"/><Relationship Id="rId15" Type="http://schemas.openxmlformats.org/officeDocument/2006/relationships/hyperlink" Target="https://mars.northlanarkshire.gov.uk/egenda/images/att87897.pdf" TargetMode="External"/><Relationship Id="rId23" Type="http://schemas.openxmlformats.org/officeDocument/2006/relationships/oleObject" Target="../embeddings/oleObject3.bin"/><Relationship Id="rId10" Type="http://schemas.openxmlformats.org/officeDocument/2006/relationships/hyperlink" Target="https://mars.northlanarkshire.gov.uk/egenda/images/att89171.pdf" TargetMode="External"/><Relationship Id="rId19" Type="http://schemas.openxmlformats.org/officeDocument/2006/relationships/oleObject" Target="../embeddings/oleObject1.bin"/><Relationship Id="rId4" Type="http://schemas.openxmlformats.org/officeDocument/2006/relationships/hyperlink" Target="https://mars.northlanarkshire.gov.uk/egenda/images/att89171.pdf" TargetMode="External"/><Relationship Id="rId9" Type="http://schemas.openxmlformats.org/officeDocument/2006/relationships/hyperlink" Target="https://www.northlanarkshire.gov.uk/index.aspx?articleid=33972" TargetMode="External"/><Relationship Id="rId14" Type="http://schemas.openxmlformats.org/officeDocument/2006/relationships/hyperlink" Target="https://mars.northlanarkshire.gov.uk/egenda/images/att79823.pdf" TargetMode="External"/><Relationship Id="rId22" Type="http://schemas.openxmlformats.org/officeDocument/2006/relationships/image" Target="../media/image2.emf"/></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Q481"/>
  <sheetViews>
    <sheetView view="pageBreakPreview" topLeftCell="A451" zoomScale="80" zoomScaleNormal="80" zoomScaleSheetLayoutView="80" workbookViewId="0">
      <selection activeCell="E463" sqref="E463"/>
    </sheetView>
  </sheetViews>
  <sheetFormatPr defaultColWidth="0" defaultRowHeight="15" zeroHeight="1" x14ac:dyDescent="0.25"/>
  <cols>
    <col min="1" max="1" width="8" style="82" customWidth="1"/>
    <col min="2" max="2" width="57.85546875" style="82" customWidth="1"/>
    <col min="3" max="3" width="25.5703125" style="82" customWidth="1"/>
    <col min="4" max="4" width="32.85546875" style="82" customWidth="1"/>
    <col min="5" max="5" width="54.7109375" style="82" customWidth="1"/>
    <col min="6" max="6" width="21.85546875" style="82" customWidth="1"/>
    <col min="7" max="7" width="15.42578125" style="82" customWidth="1"/>
    <col min="8" max="8" width="16.140625" style="82" bestFit="1" customWidth="1"/>
    <col min="9" max="9" width="36.5703125" style="82" bestFit="1" customWidth="1"/>
    <col min="10" max="11" width="16.85546875" style="82" customWidth="1"/>
    <col min="12" max="12" width="20.85546875" style="82" customWidth="1"/>
    <col min="13" max="13" width="21.140625" style="82" customWidth="1"/>
    <col min="14" max="14" width="19" style="82" hidden="1" customWidth="1"/>
    <col min="15" max="17" width="0" style="82" hidden="1" customWidth="1"/>
    <col min="18" max="16384" width="9.140625" style="82" hidden="1"/>
  </cols>
  <sheetData>
    <row r="1" spans="1:15" ht="33.75" customHeight="1" x14ac:dyDescent="0.25">
      <c r="A1" s="419" t="s">
        <v>812</v>
      </c>
      <c r="B1" s="410"/>
      <c r="C1" s="410"/>
      <c r="D1" s="410"/>
      <c r="E1" s="410"/>
      <c r="F1" s="410"/>
      <c r="G1" s="410"/>
      <c r="H1" s="410"/>
      <c r="I1" s="410"/>
      <c r="J1" s="410"/>
      <c r="K1" s="410"/>
      <c r="L1" s="410"/>
      <c r="M1" s="411"/>
      <c r="N1" s="137"/>
      <c r="O1" s="137"/>
    </row>
    <row r="2" spans="1:15" ht="30" customHeight="1" x14ac:dyDescent="0.25">
      <c r="A2" s="412" t="s">
        <v>596</v>
      </c>
      <c r="B2" s="112" t="s">
        <v>582</v>
      </c>
      <c r="C2" s="112"/>
      <c r="D2" s="112"/>
      <c r="E2" s="112"/>
      <c r="F2" s="112"/>
      <c r="G2" s="112"/>
      <c r="H2" s="112"/>
      <c r="I2" s="112"/>
      <c r="J2" s="112"/>
      <c r="K2" s="112"/>
      <c r="L2" s="112"/>
      <c r="M2" s="413"/>
      <c r="N2" s="137"/>
      <c r="O2" s="137"/>
    </row>
    <row r="3" spans="1:15" x14ac:dyDescent="0.25">
      <c r="A3" s="255" t="s">
        <v>237</v>
      </c>
      <c r="B3" s="97" t="s">
        <v>583</v>
      </c>
      <c r="C3" s="89"/>
      <c r="D3" s="83"/>
      <c r="E3" s="83"/>
      <c r="F3" s="83"/>
      <c r="G3" s="83"/>
      <c r="H3" s="83"/>
      <c r="I3" s="83"/>
      <c r="J3" s="83"/>
      <c r="K3" s="83"/>
      <c r="L3" s="83"/>
      <c r="M3" s="257"/>
      <c r="N3" s="137"/>
    </row>
    <row r="4" spans="1:15" ht="20.25" customHeight="1" thickBot="1" x14ac:dyDescent="0.3">
      <c r="A4" s="256"/>
      <c r="B4" s="99" t="s">
        <v>584</v>
      </c>
      <c r="C4" s="226"/>
      <c r="D4" s="83"/>
      <c r="E4" s="83"/>
      <c r="F4" s="83"/>
      <c r="G4" s="83"/>
      <c r="H4" s="83"/>
      <c r="I4" s="83"/>
      <c r="J4" s="83"/>
      <c r="K4" s="83"/>
      <c r="L4" s="83"/>
      <c r="M4" s="257"/>
      <c r="N4" s="137"/>
    </row>
    <row r="5" spans="1:15" ht="24" customHeight="1" thickBot="1" x14ac:dyDescent="0.3">
      <c r="A5" s="258"/>
      <c r="B5" s="356" t="s">
        <v>813</v>
      </c>
      <c r="C5" s="225"/>
      <c r="D5" s="83"/>
      <c r="E5" s="83"/>
      <c r="F5" s="83"/>
      <c r="G5" s="83"/>
      <c r="H5" s="83"/>
      <c r="I5" s="83"/>
      <c r="J5" s="83"/>
      <c r="K5" s="83"/>
      <c r="L5" s="83"/>
      <c r="M5" s="257"/>
      <c r="N5" s="137"/>
    </row>
    <row r="6" spans="1:15" x14ac:dyDescent="0.25">
      <c r="A6" s="259" t="s">
        <v>236</v>
      </c>
      <c r="B6" s="100" t="s">
        <v>585</v>
      </c>
      <c r="C6" s="85"/>
      <c r="D6" s="83"/>
      <c r="E6" s="83"/>
      <c r="F6" s="83"/>
      <c r="G6" s="83"/>
      <c r="H6" s="83"/>
      <c r="I6" s="83"/>
      <c r="J6" s="83"/>
      <c r="K6" s="83"/>
      <c r="L6" s="83"/>
      <c r="M6" s="257"/>
      <c r="N6" s="137"/>
    </row>
    <row r="7" spans="1:15" ht="18" customHeight="1" thickBot="1" x14ac:dyDescent="0.3">
      <c r="A7" s="259"/>
      <c r="B7" s="99" t="s">
        <v>235</v>
      </c>
      <c r="C7" s="85"/>
      <c r="D7" s="83"/>
      <c r="E7" s="83"/>
      <c r="F7" s="83"/>
      <c r="G7" s="83"/>
      <c r="H7" s="83"/>
      <c r="I7" s="83"/>
      <c r="J7" s="83"/>
      <c r="K7" s="83"/>
      <c r="L7" s="83"/>
      <c r="M7" s="257"/>
      <c r="N7" s="137"/>
    </row>
    <row r="8" spans="1:15" ht="24" customHeight="1" thickBot="1" x14ac:dyDescent="0.3">
      <c r="A8" s="258"/>
      <c r="B8" s="224" t="s">
        <v>724</v>
      </c>
      <c r="C8" s="218"/>
      <c r="D8" s="83"/>
      <c r="E8" s="83"/>
      <c r="F8" s="83"/>
      <c r="G8" s="83"/>
      <c r="H8" s="83"/>
      <c r="I8" s="83"/>
      <c r="J8" s="83"/>
      <c r="K8" s="83"/>
      <c r="L8" s="83"/>
      <c r="M8" s="257"/>
      <c r="N8" s="137"/>
    </row>
    <row r="9" spans="1:15" ht="15.75" thickBot="1" x14ac:dyDescent="0.3">
      <c r="A9" s="259" t="s">
        <v>234</v>
      </c>
      <c r="B9" s="97" t="s">
        <v>586</v>
      </c>
      <c r="C9" s="85"/>
      <c r="D9" s="83"/>
      <c r="E9" s="83"/>
      <c r="F9" s="83"/>
      <c r="G9" s="83"/>
      <c r="H9" s="83"/>
      <c r="I9" s="83"/>
      <c r="J9" s="83"/>
      <c r="K9" s="83"/>
      <c r="L9" s="83"/>
      <c r="M9" s="257"/>
      <c r="N9" s="137"/>
    </row>
    <row r="10" spans="1:15" ht="24" customHeight="1" thickBot="1" x14ac:dyDescent="0.3">
      <c r="A10" s="258"/>
      <c r="B10" s="447">
        <v>12500</v>
      </c>
      <c r="C10" s="218"/>
      <c r="D10" s="83"/>
      <c r="E10" s="83"/>
      <c r="F10" s="83"/>
      <c r="G10" s="83"/>
      <c r="H10" s="83"/>
      <c r="I10" s="83"/>
      <c r="J10" s="83"/>
      <c r="K10" s="83"/>
      <c r="L10" s="83"/>
      <c r="M10" s="257"/>
      <c r="N10" s="137"/>
    </row>
    <row r="11" spans="1:15" x14ac:dyDescent="0.25">
      <c r="A11" s="259" t="s">
        <v>233</v>
      </c>
      <c r="B11" s="97" t="s">
        <v>587</v>
      </c>
      <c r="C11" s="85"/>
      <c r="D11" s="83"/>
      <c r="E11" s="83"/>
      <c r="F11" s="83"/>
      <c r="G11" s="83"/>
      <c r="H11" s="83"/>
      <c r="I11" s="83"/>
      <c r="J11" s="83"/>
      <c r="K11" s="83"/>
      <c r="L11" s="83"/>
      <c r="M11" s="257"/>
      <c r="N11" s="137"/>
    </row>
    <row r="12" spans="1:15" ht="15.75" thickBot="1" x14ac:dyDescent="0.3">
      <c r="A12" s="260"/>
      <c r="B12" s="624" t="s">
        <v>588</v>
      </c>
      <c r="C12" s="625"/>
      <c r="D12" s="625"/>
      <c r="E12" s="625"/>
      <c r="F12" s="83"/>
      <c r="G12" s="83"/>
      <c r="H12" s="83"/>
      <c r="I12" s="83"/>
      <c r="J12" s="83"/>
      <c r="K12" s="83"/>
      <c r="L12" s="83"/>
      <c r="M12" s="257"/>
      <c r="N12" s="137"/>
    </row>
    <row r="13" spans="1:15" ht="18.95" customHeight="1" x14ac:dyDescent="0.25">
      <c r="A13" s="260"/>
      <c r="B13" s="223" t="s">
        <v>232</v>
      </c>
      <c r="C13" s="222" t="s">
        <v>9</v>
      </c>
      <c r="D13" s="222" t="s">
        <v>231</v>
      </c>
      <c r="E13" s="221" t="s">
        <v>8</v>
      </c>
      <c r="F13" s="83"/>
      <c r="G13" s="83"/>
      <c r="H13" s="83"/>
      <c r="I13" s="83"/>
      <c r="J13" s="83"/>
      <c r="K13" s="83"/>
      <c r="L13" s="83"/>
      <c r="M13" s="257"/>
      <c r="N13" s="137"/>
    </row>
    <row r="14" spans="1:15" x14ac:dyDescent="0.25">
      <c r="A14" s="260"/>
      <c r="B14" s="155" t="s">
        <v>374</v>
      </c>
      <c r="C14" s="171" t="str">
        <f>VLOOKUP($B14,ListsReq!$BB$3:$BC$14,2,FALSE)</f>
        <v xml:space="preserve">population </v>
      </c>
      <c r="D14" s="448">
        <v>341370</v>
      </c>
      <c r="E14" s="450" t="s">
        <v>829</v>
      </c>
      <c r="F14" s="83"/>
      <c r="G14" s="83"/>
      <c r="H14" s="83"/>
      <c r="I14" s="83"/>
      <c r="J14" s="83"/>
      <c r="K14" s="83"/>
      <c r="L14" s="83"/>
      <c r="M14" s="257"/>
      <c r="N14" s="137"/>
    </row>
    <row r="15" spans="1:15" ht="14.25" hidden="1" customHeight="1" x14ac:dyDescent="0.25">
      <c r="A15" s="260"/>
      <c r="B15" s="155"/>
      <c r="C15" s="171" t="e">
        <f>VLOOKUP($B15,ListsReq!$BB$3:$BC$14,2,FALSE)</f>
        <v>#N/A</v>
      </c>
      <c r="D15" s="220"/>
      <c r="E15" s="153"/>
      <c r="F15" s="83"/>
      <c r="G15" s="83"/>
      <c r="H15" s="83"/>
      <c r="I15" s="83"/>
      <c r="J15" s="83"/>
      <c r="K15" s="83"/>
      <c r="L15" s="83"/>
      <c r="M15" s="257"/>
      <c r="N15" s="137"/>
    </row>
    <row r="16" spans="1:15" ht="14.25" hidden="1" customHeight="1" x14ac:dyDescent="0.25">
      <c r="A16" s="260"/>
      <c r="B16" s="155"/>
      <c r="C16" s="171" t="e">
        <f>VLOOKUP($B16,ListsReq!$BB$3:$BC$14,2,FALSE)</f>
        <v>#N/A</v>
      </c>
      <c r="D16" s="220"/>
      <c r="E16" s="153"/>
      <c r="F16" s="83"/>
      <c r="G16" s="83"/>
      <c r="H16" s="83"/>
      <c r="I16" s="83"/>
      <c r="J16" s="83"/>
      <c r="K16" s="83"/>
      <c r="L16" s="83"/>
      <c r="M16" s="257"/>
      <c r="N16" s="137"/>
    </row>
    <row r="17" spans="1:14" ht="14.25" hidden="1" customHeight="1" x14ac:dyDescent="0.25">
      <c r="A17" s="260"/>
      <c r="B17" s="155"/>
      <c r="C17" s="171" t="e">
        <f>VLOOKUP($B17,ListsReq!$BB$3:$BC$14,2,FALSE)</f>
        <v>#N/A</v>
      </c>
      <c r="D17" s="220"/>
      <c r="E17" s="153"/>
      <c r="F17" s="83"/>
      <c r="G17" s="83"/>
      <c r="H17" s="83"/>
      <c r="I17" s="83"/>
      <c r="J17" s="83"/>
      <c r="K17" s="83"/>
      <c r="L17" s="83"/>
      <c r="M17" s="257"/>
      <c r="N17" s="137"/>
    </row>
    <row r="18" spans="1:14" ht="14.25" hidden="1" customHeight="1" x14ac:dyDescent="0.25">
      <c r="A18" s="260"/>
      <c r="B18" s="155"/>
      <c r="C18" s="171" t="e">
        <f>VLOOKUP($B18,ListsReq!$BB$3:$BC$14,2,FALSE)</f>
        <v>#N/A</v>
      </c>
      <c r="D18" s="220"/>
      <c r="E18" s="153"/>
      <c r="F18" s="83"/>
      <c r="G18" s="83"/>
      <c r="H18" s="83"/>
      <c r="I18" s="83"/>
      <c r="J18" s="83"/>
      <c r="K18" s="83"/>
      <c r="L18" s="83"/>
      <c r="M18" s="257"/>
      <c r="N18" s="137"/>
    </row>
    <row r="19" spans="1:14" ht="14.25" hidden="1" customHeight="1" x14ac:dyDescent="0.25">
      <c r="A19" s="260"/>
      <c r="B19" s="155"/>
      <c r="C19" s="171" t="e">
        <f>VLOOKUP($B19,ListsReq!$BB$3:$BC$14,2,FALSE)</f>
        <v>#N/A</v>
      </c>
      <c r="D19" s="220"/>
      <c r="E19" s="153"/>
      <c r="F19" s="83"/>
      <c r="G19" s="83"/>
      <c r="H19" s="83"/>
      <c r="I19" s="83"/>
      <c r="J19" s="83"/>
      <c r="K19" s="83"/>
      <c r="L19" s="83"/>
      <c r="M19" s="257"/>
      <c r="N19" s="137"/>
    </row>
    <row r="20" spans="1:14" ht="14.25" hidden="1" customHeight="1" x14ac:dyDescent="0.25">
      <c r="A20" s="260"/>
      <c r="B20" s="155"/>
      <c r="C20" s="171" t="e">
        <f>VLOOKUP($B20,ListsReq!$BB$3:$BC$14,2,FALSE)</f>
        <v>#N/A</v>
      </c>
      <c r="D20" s="220"/>
      <c r="E20" s="153"/>
      <c r="F20" s="83"/>
      <c r="G20" s="83"/>
      <c r="H20" s="83"/>
      <c r="I20" s="83"/>
      <c r="J20" s="83"/>
      <c r="K20" s="83"/>
      <c r="L20" s="83"/>
      <c r="M20" s="257"/>
      <c r="N20" s="137"/>
    </row>
    <row r="21" spans="1:14" ht="14.25" hidden="1" customHeight="1" x14ac:dyDescent="0.25">
      <c r="A21" s="260"/>
      <c r="B21" s="155"/>
      <c r="C21" s="171" t="e">
        <f>VLOOKUP($B21,ListsReq!$BB$3:$BC$14,2,FALSE)</f>
        <v>#N/A</v>
      </c>
      <c r="D21" s="220"/>
      <c r="E21" s="153"/>
      <c r="F21" s="83"/>
      <c r="G21" s="83"/>
      <c r="H21" s="83"/>
      <c r="I21" s="83"/>
      <c r="J21" s="83"/>
      <c r="K21" s="83"/>
      <c r="L21" s="83"/>
      <c r="M21" s="257"/>
      <c r="N21" s="137"/>
    </row>
    <row r="22" spans="1:14" ht="14.25" hidden="1" customHeight="1" x14ac:dyDescent="0.25">
      <c r="A22" s="260"/>
      <c r="B22" s="155"/>
      <c r="C22" s="171" t="e">
        <f>VLOOKUP($B22,ListsReq!$BB$3:$BC$14,2,FALSE)</f>
        <v>#N/A</v>
      </c>
      <c r="D22" s="220"/>
      <c r="E22" s="153"/>
      <c r="F22" s="83"/>
      <c r="G22" s="83"/>
      <c r="H22" s="83"/>
      <c r="I22" s="83"/>
      <c r="J22" s="83"/>
      <c r="K22" s="83"/>
      <c r="L22" s="83"/>
      <c r="M22" s="257"/>
      <c r="N22" s="137"/>
    </row>
    <row r="23" spans="1:14" ht="14.25" customHeight="1" thickBot="1" x14ac:dyDescent="0.3">
      <c r="A23" s="260"/>
      <c r="B23" s="144" t="s">
        <v>230</v>
      </c>
      <c r="C23" s="167"/>
      <c r="D23" s="167"/>
      <c r="E23" s="142"/>
      <c r="F23" s="83"/>
      <c r="G23" s="83"/>
      <c r="H23" s="83"/>
      <c r="I23" s="83"/>
      <c r="J23" s="83"/>
      <c r="K23" s="83"/>
      <c r="L23" s="83"/>
      <c r="M23" s="257"/>
      <c r="N23" s="137"/>
    </row>
    <row r="24" spans="1:14" x14ac:dyDescent="0.25">
      <c r="A24" s="259" t="s">
        <v>229</v>
      </c>
      <c r="B24" s="90" t="s">
        <v>589</v>
      </c>
      <c r="C24" s="89"/>
      <c r="D24" s="83"/>
      <c r="E24" s="83"/>
      <c r="F24" s="83"/>
      <c r="G24" s="83"/>
      <c r="H24" s="83"/>
      <c r="I24" s="83"/>
      <c r="J24" s="83"/>
      <c r="K24" s="83"/>
      <c r="L24" s="83"/>
      <c r="M24" s="257"/>
      <c r="N24" s="137"/>
    </row>
    <row r="25" spans="1:14" ht="16.5" customHeight="1" x14ac:dyDescent="0.25">
      <c r="A25" s="259"/>
      <c r="B25" s="329" t="s">
        <v>228</v>
      </c>
      <c r="C25" s="83"/>
      <c r="D25" s="83"/>
      <c r="E25" s="83"/>
      <c r="F25" s="83"/>
      <c r="G25" s="83"/>
      <c r="H25" s="83"/>
      <c r="I25" s="83"/>
      <c r="J25" s="83"/>
      <c r="K25" s="83"/>
      <c r="L25" s="83"/>
      <c r="M25" s="257"/>
      <c r="N25" s="137"/>
    </row>
    <row r="26" spans="1:14" ht="19.5" customHeight="1" thickBot="1" x14ac:dyDescent="0.3">
      <c r="A26" s="258"/>
      <c r="B26" s="330" t="s">
        <v>590</v>
      </c>
      <c r="C26" s="330" t="s">
        <v>591</v>
      </c>
      <c r="D26" s="328"/>
      <c r="E26" s="328"/>
      <c r="F26" s="83"/>
      <c r="G26" s="83"/>
      <c r="H26" s="83"/>
      <c r="I26" s="83"/>
      <c r="J26" s="83"/>
      <c r="K26" s="83"/>
      <c r="L26" s="83"/>
      <c r="M26" s="257"/>
      <c r="N26" s="137"/>
    </row>
    <row r="27" spans="1:14" ht="120" customHeight="1" thickBot="1" x14ac:dyDescent="0.3">
      <c r="A27" s="258"/>
      <c r="B27" s="449">
        <v>782570000</v>
      </c>
      <c r="C27" s="451" t="s">
        <v>830</v>
      </c>
      <c r="D27" s="83"/>
      <c r="E27" s="83"/>
      <c r="F27" s="83"/>
      <c r="G27" s="83"/>
      <c r="H27" s="83"/>
      <c r="I27" s="83"/>
      <c r="J27" s="83"/>
      <c r="K27" s="83"/>
      <c r="L27" s="83"/>
      <c r="M27" s="257"/>
      <c r="N27" s="137"/>
    </row>
    <row r="28" spans="1:14" x14ac:dyDescent="0.25">
      <c r="A28" s="259" t="s">
        <v>227</v>
      </c>
      <c r="B28" s="90" t="s">
        <v>226</v>
      </c>
      <c r="C28" s="89"/>
      <c r="D28" s="83"/>
      <c r="E28" s="83"/>
      <c r="F28" s="83"/>
      <c r="G28" s="83"/>
      <c r="H28" s="83"/>
      <c r="I28" s="83"/>
      <c r="J28" s="83"/>
      <c r="K28" s="83"/>
      <c r="L28" s="83"/>
      <c r="M28" s="257"/>
      <c r="N28" s="137"/>
    </row>
    <row r="29" spans="1:14" ht="15.75" customHeight="1" x14ac:dyDescent="0.25">
      <c r="A29" s="259"/>
      <c r="B29" s="329" t="s">
        <v>593</v>
      </c>
      <c r="C29" s="83"/>
      <c r="D29" s="83"/>
      <c r="E29" s="83"/>
      <c r="F29" s="83"/>
      <c r="G29" s="83"/>
      <c r="H29" s="83"/>
      <c r="I29" s="83"/>
      <c r="J29" s="83"/>
      <c r="K29" s="83"/>
      <c r="L29" s="83"/>
      <c r="M29" s="257"/>
      <c r="N29" s="137"/>
    </row>
    <row r="30" spans="1:14" ht="19.5" customHeight="1" thickBot="1" x14ac:dyDescent="0.3">
      <c r="A30" s="258"/>
      <c r="B30" s="330" t="s">
        <v>226</v>
      </c>
      <c r="C30" s="330" t="s">
        <v>592</v>
      </c>
      <c r="D30" s="328"/>
      <c r="E30" s="328"/>
      <c r="F30" s="83"/>
      <c r="G30" s="83"/>
      <c r="H30" s="83"/>
      <c r="I30" s="83"/>
      <c r="J30" s="83"/>
      <c r="K30" s="83"/>
      <c r="L30" s="83"/>
      <c r="M30" s="257"/>
      <c r="N30" s="137"/>
    </row>
    <row r="31" spans="1:14" ht="24" customHeight="1" thickBot="1" x14ac:dyDescent="0.3">
      <c r="A31" s="258"/>
      <c r="B31" s="219" t="s">
        <v>432</v>
      </c>
      <c r="C31" s="219"/>
      <c r="D31" s="83"/>
      <c r="E31" s="83"/>
      <c r="F31" s="83"/>
      <c r="G31" s="83"/>
      <c r="H31" s="83"/>
      <c r="I31" s="83"/>
      <c r="J31" s="83"/>
      <c r="K31" s="83"/>
      <c r="L31" s="83"/>
      <c r="M31" s="257"/>
      <c r="N31" s="137"/>
    </row>
    <row r="32" spans="1:14" x14ac:dyDescent="0.25">
      <c r="A32" s="258" t="s">
        <v>225</v>
      </c>
      <c r="B32" s="217" t="s">
        <v>594</v>
      </c>
      <c r="C32" s="83"/>
      <c r="D32" s="83"/>
      <c r="E32" s="83"/>
      <c r="F32" s="83"/>
      <c r="G32" s="83"/>
      <c r="H32" s="83"/>
      <c r="I32" s="83"/>
      <c r="J32" s="83"/>
      <c r="K32" s="83"/>
      <c r="L32" s="83"/>
      <c r="M32" s="257"/>
      <c r="N32" s="137"/>
    </row>
    <row r="33" spans="1:14" ht="18.95" customHeight="1" thickBot="1" x14ac:dyDescent="0.3">
      <c r="A33" s="258"/>
      <c r="B33" s="622" t="s">
        <v>676</v>
      </c>
      <c r="C33" s="623"/>
      <c r="D33" s="623"/>
      <c r="E33" s="623"/>
      <c r="F33" s="83"/>
      <c r="G33" s="83"/>
      <c r="H33" s="83"/>
      <c r="I33" s="83"/>
      <c r="J33" s="83"/>
      <c r="K33" s="83"/>
      <c r="L33" s="83"/>
      <c r="M33" s="257"/>
      <c r="N33" s="137"/>
    </row>
    <row r="34" spans="1:14" ht="391.5" customHeight="1" thickBot="1" x14ac:dyDescent="0.3">
      <c r="A34" s="258"/>
      <c r="B34" s="626" t="s">
        <v>831</v>
      </c>
      <c r="C34" s="627"/>
      <c r="D34" s="627"/>
      <c r="E34" s="628"/>
      <c r="F34" s="83"/>
      <c r="G34" s="83"/>
      <c r="H34" s="83"/>
      <c r="I34" s="83"/>
      <c r="J34" s="83"/>
      <c r="K34" s="83"/>
      <c r="L34" s="83"/>
      <c r="M34" s="257"/>
      <c r="N34" s="137"/>
    </row>
    <row r="35" spans="1:14" ht="19.5" customHeight="1" x14ac:dyDescent="0.25">
      <c r="A35" s="259"/>
      <c r="B35" s="622"/>
      <c r="C35" s="623"/>
      <c r="D35" s="623"/>
      <c r="E35" s="623"/>
      <c r="F35" s="83"/>
      <c r="G35" s="83"/>
      <c r="H35" s="83"/>
      <c r="I35" s="83"/>
      <c r="J35" s="83"/>
      <c r="K35" s="83"/>
      <c r="L35" s="83"/>
      <c r="M35" s="257"/>
      <c r="N35" s="137"/>
    </row>
    <row r="36" spans="1:14" ht="33" customHeight="1" x14ac:dyDescent="0.25">
      <c r="A36" s="261" t="s">
        <v>595</v>
      </c>
      <c r="B36" s="216" t="s">
        <v>224</v>
      </c>
      <c r="C36" s="216"/>
      <c r="D36" s="216"/>
      <c r="E36" s="216"/>
      <c r="F36" s="216"/>
      <c r="G36" s="216"/>
      <c r="H36" s="216"/>
      <c r="I36" s="216"/>
      <c r="J36" s="216"/>
      <c r="K36" s="216"/>
      <c r="L36" s="216"/>
      <c r="M36" s="262"/>
      <c r="N36" s="137"/>
    </row>
    <row r="37" spans="1:14" ht="21.75" customHeight="1" x14ac:dyDescent="0.25">
      <c r="A37" s="263"/>
      <c r="B37" s="206" t="s">
        <v>223</v>
      </c>
      <c r="C37" s="206"/>
      <c r="D37" s="206"/>
      <c r="E37" s="206"/>
      <c r="F37" s="206"/>
      <c r="G37" s="206"/>
      <c r="H37" s="206"/>
      <c r="I37" s="206"/>
      <c r="J37" s="206"/>
      <c r="K37" s="206"/>
      <c r="L37" s="206"/>
      <c r="M37" s="264"/>
      <c r="N37" s="137"/>
    </row>
    <row r="38" spans="1:14" ht="21" customHeight="1" x14ac:dyDescent="0.25">
      <c r="A38" s="265" t="s">
        <v>6</v>
      </c>
      <c r="B38" s="629" t="s">
        <v>599</v>
      </c>
      <c r="C38" s="630"/>
      <c r="D38" s="630"/>
      <c r="E38" s="630"/>
      <c r="F38" s="202"/>
      <c r="G38" s="202"/>
      <c r="H38" s="202"/>
      <c r="I38" s="202"/>
      <c r="J38" s="202"/>
      <c r="K38" s="202"/>
      <c r="L38" s="202"/>
      <c r="M38" s="266"/>
      <c r="N38" s="137"/>
    </row>
    <row r="39" spans="1:14" ht="40.5" customHeight="1" thickBot="1" x14ac:dyDescent="0.3">
      <c r="A39" s="331"/>
      <c r="B39" s="634" t="s">
        <v>597</v>
      </c>
      <c r="C39" s="635"/>
      <c r="D39" s="635"/>
      <c r="E39" s="636"/>
      <c r="F39" s="202"/>
      <c r="G39" s="202"/>
      <c r="H39" s="202"/>
      <c r="I39" s="202"/>
      <c r="J39" s="202"/>
      <c r="K39" s="202"/>
      <c r="L39" s="202"/>
      <c r="M39" s="266"/>
      <c r="N39" s="137"/>
    </row>
    <row r="40" spans="1:14" ht="108" customHeight="1" thickBot="1" x14ac:dyDescent="0.3">
      <c r="A40" s="267"/>
      <c r="B40" s="516" t="s">
        <v>832</v>
      </c>
      <c r="C40" s="517"/>
      <c r="D40" s="517"/>
      <c r="E40" s="518"/>
      <c r="F40" s="202"/>
      <c r="G40" s="202"/>
      <c r="H40" s="202"/>
      <c r="I40" s="202"/>
      <c r="J40" s="202"/>
      <c r="K40" s="202"/>
      <c r="L40" s="202"/>
      <c r="M40" s="266"/>
      <c r="N40" s="137"/>
    </row>
    <row r="41" spans="1:14" ht="15.75" thickBot="1" x14ac:dyDescent="0.3">
      <c r="A41" s="268"/>
      <c r="B41" s="631" t="s">
        <v>833</v>
      </c>
      <c r="C41" s="632"/>
      <c r="D41" s="632"/>
      <c r="E41" s="633"/>
      <c r="F41" s="202"/>
      <c r="G41" s="202"/>
      <c r="H41" s="202"/>
      <c r="I41" s="202"/>
      <c r="J41" s="202"/>
      <c r="K41" s="202"/>
      <c r="L41" s="202"/>
      <c r="M41" s="266"/>
      <c r="N41" s="137"/>
    </row>
    <row r="42" spans="1:14" ht="20.25" customHeight="1" x14ac:dyDescent="0.25">
      <c r="A42" s="265" t="s">
        <v>10</v>
      </c>
      <c r="B42" s="620" t="s">
        <v>600</v>
      </c>
      <c r="C42" s="621"/>
      <c r="D42" s="621"/>
      <c r="E42" s="621"/>
      <c r="F42" s="202"/>
      <c r="G42" s="202"/>
      <c r="H42" s="202"/>
      <c r="I42" s="202"/>
      <c r="J42" s="202"/>
      <c r="K42" s="202"/>
      <c r="L42" s="202"/>
      <c r="M42" s="266"/>
      <c r="N42" s="137"/>
    </row>
    <row r="43" spans="1:14" ht="56.1" customHeight="1" thickBot="1" x14ac:dyDescent="0.3">
      <c r="A43" s="331"/>
      <c r="B43" s="640" t="s">
        <v>598</v>
      </c>
      <c r="C43" s="641"/>
      <c r="D43" s="641"/>
      <c r="E43" s="641"/>
      <c r="F43" s="202"/>
      <c r="G43" s="202"/>
      <c r="H43" s="202"/>
      <c r="I43" s="202"/>
      <c r="J43" s="202"/>
      <c r="K43" s="202"/>
      <c r="L43" s="202"/>
      <c r="M43" s="266"/>
      <c r="N43" s="137"/>
    </row>
    <row r="44" spans="1:14" ht="187.5" customHeight="1" thickBot="1" x14ac:dyDescent="0.3">
      <c r="A44" s="267"/>
      <c r="B44" s="516" t="s">
        <v>835</v>
      </c>
      <c r="C44" s="517"/>
      <c r="D44" s="517"/>
      <c r="E44" s="518"/>
      <c r="F44" s="202"/>
      <c r="G44" s="202"/>
      <c r="H44" s="202"/>
      <c r="I44" s="202"/>
      <c r="J44" s="202"/>
      <c r="K44" s="202"/>
      <c r="L44" s="202"/>
      <c r="M44" s="266"/>
      <c r="N44" s="137"/>
    </row>
    <row r="45" spans="1:14" ht="15.75" thickBot="1" x14ac:dyDescent="0.3">
      <c r="A45" s="268"/>
      <c r="B45" s="565" t="s">
        <v>834</v>
      </c>
      <c r="C45" s="566"/>
      <c r="D45" s="566"/>
      <c r="E45" s="567"/>
      <c r="F45" s="202"/>
      <c r="G45" s="202"/>
      <c r="H45" s="202"/>
      <c r="I45" s="202"/>
      <c r="J45" s="202"/>
      <c r="K45" s="202"/>
      <c r="L45" s="202"/>
      <c r="M45" s="266"/>
      <c r="N45" s="137"/>
    </row>
    <row r="46" spans="1:14" ht="11.25" customHeight="1" x14ac:dyDescent="0.25">
      <c r="A46" s="269"/>
      <c r="B46" s="202"/>
      <c r="C46" s="202"/>
      <c r="D46" s="202"/>
      <c r="E46" s="202"/>
      <c r="F46" s="202"/>
      <c r="G46" s="202"/>
      <c r="H46" s="202"/>
      <c r="I46" s="202"/>
      <c r="J46" s="202"/>
      <c r="K46" s="202"/>
      <c r="L46" s="202"/>
      <c r="M46" s="266"/>
      <c r="N46" s="137"/>
    </row>
    <row r="47" spans="1:14" ht="24" customHeight="1" x14ac:dyDescent="0.25">
      <c r="A47" s="270"/>
      <c r="B47" s="206" t="s">
        <v>222</v>
      </c>
      <c r="C47" s="206"/>
      <c r="D47" s="206"/>
      <c r="E47" s="206"/>
      <c r="F47" s="206"/>
      <c r="G47" s="206"/>
      <c r="H47" s="206"/>
      <c r="I47" s="206"/>
      <c r="J47" s="206"/>
      <c r="K47" s="206"/>
      <c r="L47" s="206"/>
      <c r="M47" s="271"/>
      <c r="N47" s="137"/>
    </row>
    <row r="48" spans="1:14" ht="21" customHeight="1" x14ac:dyDescent="0.25">
      <c r="A48" s="272" t="s">
        <v>221</v>
      </c>
      <c r="B48" s="618" t="s">
        <v>601</v>
      </c>
      <c r="C48" s="619"/>
      <c r="D48" s="619"/>
      <c r="E48" s="619"/>
      <c r="F48" s="202"/>
      <c r="G48" s="202"/>
      <c r="H48" s="202"/>
      <c r="I48" s="202"/>
      <c r="J48" s="202"/>
      <c r="K48" s="202"/>
      <c r="L48" s="202"/>
      <c r="M48" s="266"/>
      <c r="N48" s="137"/>
    </row>
    <row r="49" spans="1:14" ht="22.7" customHeight="1" thickBot="1" x14ac:dyDescent="0.3">
      <c r="A49" s="273"/>
      <c r="B49" s="215" t="s">
        <v>220</v>
      </c>
      <c r="C49" s="214"/>
      <c r="D49" s="214"/>
      <c r="E49" s="214"/>
      <c r="F49" s="202"/>
      <c r="G49" s="202"/>
      <c r="H49" s="202"/>
      <c r="I49" s="202"/>
      <c r="J49" s="202"/>
      <c r="K49" s="202"/>
      <c r="L49" s="202"/>
      <c r="M49" s="266"/>
      <c r="N49" s="137"/>
    </row>
    <row r="50" spans="1:14" ht="18.95" customHeight="1" x14ac:dyDescent="0.25">
      <c r="A50" s="269"/>
      <c r="B50" s="213" t="s">
        <v>219</v>
      </c>
      <c r="C50" s="561" t="s">
        <v>214</v>
      </c>
      <c r="D50" s="561"/>
      <c r="E50" s="562"/>
      <c r="F50" s="561" t="s">
        <v>602</v>
      </c>
      <c r="G50" s="561"/>
      <c r="H50" s="562"/>
      <c r="I50" s="202"/>
      <c r="J50" s="202"/>
      <c r="K50" s="202"/>
      <c r="L50" s="202"/>
      <c r="M50" s="266"/>
      <c r="N50" s="137"/>
    </row>
    <row r="51" spans="1:14" s="456" customFormat="1" ht="58.5" customHeight="1" x14ac:dyDescent="0.25">
      <c r="A51" s="452"/>
      <c r="B51" s="433" t="s">
        <v>836</v>
      </c>
      <c r="C51" s="568" t="s">
        <v>837</v>
      </c>
      <c r="D51" s="568"/>
      <c r="E51" s="569"/>
      <c r="F51" s="563" t="s">
        <v>838</v>
      </c>
      <c r="G51" s="563"/>
      <c r="H51" s="564"/>
      <c r="I51" s="453"/>
      <c r="J51" s="453"/>
      <c r="K51" s="453"/>
      <c r="L51" s="453"/>
      <c r="M51" s="454"/>
      <c r="N51" s="455"/>
    </row>
    <row r="52" spans="1:14" s="456" customFormat="1" ht="60.75" customHeight="1" x14ac:dyDescent="0.25">
      <c r="A52" s="452"/>
      <c r="B52" s="433" t="s">
        <v>839</v>
      </c>
      <c r="C52" s="523" t="s">
        <v>840</v>
      </c>
      <c r="D52" s="524"/>
      <c r="E52" s="541"/>
      <c r="F52" s="572" t="s">
        <v>979</v>
      </c>
      <c r="G52" s="573"/>
      <c r="H52" s="574"/>
      <c r="I52" s="453"/>
      <c r="J52" s="453"/>
      <c r="K52" s="453"/>
      <c r="L52" s="453"/>
      <c r="M52" s="454"/>
      <c r="N52" s="455"/>
    </row>
    <row r="53" spans="1:14" ht="33" customHeight="1" x14ac:dyDescent="0.25">
      <c r="A53" s="269"/>
      <c r="B53" s="420" t="s">
        <v>841</v>
      </c>
      <c r="C53" s="526"/>
      <c r="D53" s="527"/>
      <c r="E53" s="542"/>
      <c r="F53" s="575"/>
      <c r="G53" s="576"/>
      <c r="H53" s="577"/>
      <c r="I53" s="202"/>
      <c r="J53" s="202"/>
      <c r="K53" s="202"/>
      <c r="L53" s="202"/>
      <c r="M53" s="266"/>
      <c r="N53" s="137"/>
    </row>
    <row r="54" spans="1:14" ht="60" x14ac:dyDescent="0.25">
      <c r="A54" s="269"/>
      <c r="B54" s="420" t="s">
        <v>842</v>
      </c>
      <c r="C54" s="526"/>
      <c r="D54" s="527"/>
      <c r="E54" s="542"/>
      <c r="F54" s="575"/>
      <c r="G54" s="576"/>
      <c r="H54" s="577"/>
      <c r="I54" s="202"/>
      <c r="J54" s="202"/>
      <c r="K54" s="202"/>
      <c r="L54" s="202"/>
      <c r="M54" s="266"/>
      <c r="N54" s="137"/>
    </row>
    <row r="55" spans="1:14" ht="30" x14ac:dyDescent="0.25">
      <c r="A55" s="269"/>
      <c r="B55" s="420" t="s">
        <v>843</v>
      </c>
      <c r="C55" s="529"/>
      <c r="D55" s="530"/>
      <c r="E55" s="543"/>
      <c r="F55" s="578"/>
      <c r="G55" s="579"/>
      <c r="H55" s="580"/>
      <c r="I55" s="202"/>
      <c r="J55" s="202"/>
      <c r="K55" s="202"/>
      <c r="L55" s="202"/>
      <c r="M55" s="266"/>
      <c r="N55" s="137"/>
    </row>
    <row r="56" spans="1:14" ht="33.950000000000003" customHeight="1" x14ac:dyDescent="0.25">
      <c r="A56" s="269"/>
      <c r="B56" s="421" t="s">
        <v>845</v>
      </c>
      <c r="C56" s="523" t="s">
        <v>847</v>
      </c>
      <c r="D56" s="524"/>
      <c r="E56" s="541"/>
      <c r="F56" s="572" t="s">
        <v>980</v>
      </c>
      <c r="G56" s="573"/>
      <c r="H56" s="574"/>
      <c r="I56" s="202"/>
      <c r="J56" s="202"/>
      <c r="K56" s="202"/>
      <c r="L56" s="202"/>
      <c r="M56" s="266"/>
      <c r="N56" s="137"/>
    </row>
    <row r="57" spans="1:14" ht="30" x14ac:dyDescent="0.25">
      <c r="A57" s="269"/>
      <c r="B57" s="421" t="s">
        <v>849</v>
      </c>
      <c r="C57" s="526"/>
      <c r="D57" s="527"/>
      <c r="E57" s="542"/>
      <c r="F57" s="575"/>
      <c r="G57" s="576"/>
      <c r="H57" s="577"/>
      <c r="I57" s="202"/>
      <c r="J57" s="202"/>
      <c r="K57" s="202"/>
      <c r="L57" s="202"/>
      <c r="M57" s="266"/>
      <c r="N57" s="137"/>
    </row>
    <row r="58" spans="1:14" ht="30" x14ac:dyDescent="0.25">
      <c r="A58" s="269"/>
      <c r="B58" s="422" t="s">
        <v>844</v>
      </c>
      <c r="C58" s="526"/>
      <c r="D58" s="527"/>
      <c r="E58" s="542"/>
      <c r="F58" s="575"/>
      <c r="G58" s="576"/>
      <c r="H58" s="577"/>
      <c r="I58" s="202"/>
      <c r="J58" s="202"/>
      <c r="K58" s="202"/>
      <c r="L58" s="202"/>
      <c r="M58" s="266"/>
      <c r="N58" s="137"/>
    </row>
    <row r="59" spans="1:14" ht="42.6" customHeight="1" x14ac:dyDescent="0.25">
      <c r="A59" s="269"/>
      <c r="B59" s="421" t="s">
        <v>846</v>
      </c>
      <c r="C59" s="526"/>
      <c r="D59" s="527"/>
      <c r="E59" s="542"/>
      <c r="F59" s="575"/>
      <c r="G59" s="576"/>
      <c r="H59" s="577"/>
      <c r="I59" s="202"/>
      <c r="J59" s="202"/>
      <c r="K59" s="202"/>
      <c r="L59" s="202"/>
      <c r="M59" s="266"/>
      <c r="N59" s="137"/>
    </row>
    <row r="60" spans="1:14" ht="27.6" customHeight="1" x14ac:dyDescent="0.25">
      <c r="A60" s="269"/>
      <c r="B60" s="440" t="s">
        <v>848</v>
      </c>
      <c r="C60" s="529"/>
      <c r="D60" s="530"/>
      <c r="E60" s="543"/>
      <c r="F60" s="578"/>
      <c r="G60" s="579"/>
      <c r="H60" s="580"/>
      <c r="I60" s="202"/>
      <c r="J60" s="202"/>
      <c r="K60" s="202"/>
      <c r="L60" s="202"/>
      <c r="M60" s="266"/>
      <c r="N60" s="137"/>
    </row>
    <row r="61" spans="1:14" ht="57.95" customHeight="1" x14ac:dyDescent="0.25">
      <c r="A61" s="269"/>
      <c r="B61" s="421" t="s">
        <v>850</v>
      </c>
      <c r="C61" s="523" t="s">
        <v>851</v>
      </c>
      <c r="D61" s="524"/>
      <c r="E61" s="541"/>
      <c r="F61" s="538" t="s">
        <v>852</v>
      </c>
      <c r="G61" s="532"/>
      <c r="H61" s="533"/>
      <c r="I61" s="202"/>
      <c r="J61" s="202"/>
      <c r="K61" s="202"/>
      <c r="L61" s="202"/>
      <c r="M61" s="266"/>
      <c r="N61" s="137"/>
    </row>
    <row r="62" spans="1:14" ht="45.6" customHeight="1" x14ac:dyDescent="0.25">
      <c r="A62" s="269"/>
      <c r="B62" s="421" t="s">
        <v>853</v>
      </c>
      <c r="C62" s="526"/>
      <c r="D62" s="527"/>
      <c r="E62" s="542"/>
      <c r="F62" s="539"/>
      <c r="G62" s="534"/>
      <c r="H62" s="535"/>
      <c r="I62" s="202"/>
      <c r="J62" s="202"/>
      <c r="K62" s="202"/>
      <c r="L62" s="202"/>
      <c r="M62" s="266"/>
      <c r="N62" s="137"/>
    </row>
    <row r="63" spans="1:14" ht="45.6" customHeight="1" x14ac:dyDescent="0.25">
      <c r="A63" s="269"/>
      <c r="B63" s="421" t="s">
        <v>854</v>
      </c>
      <c r="C63" s="526"/>
      <c r="D63" s="527"/>
      <c r="E63" s="542"/>
      <c r="F63" s="539"/>
      <c r="G63" s="534"/>
      <c r="H63" s="535"/>
      <c r="I63" s="202"/>
      <c r="J63" s="202"/>
      <c r="K63" s="202"/>
      <c r="L63" s="202"/>
      <c r="M63" s="266"/>
      <c r="N63" s="137"/>
    </row>
    <row r="64" spans="1:14" ht="48.95" customHeight="1" x14ac:dyDescent="0.25">
      <c r="A64" s="269"/>
      <c r="B64" s="421" t="s">
        <v>855</v>
      </c>
      <c r="C64" s="526"/>
      <c r="D64" s="527"/>
      <c r="E64" s="542"/>
      <c r="F64" s="539"/>
      <c r="G64" s="534"/>
      <c r="H64" s="535"/>
      <c r="I64" s="202"/>
      <c r="J64" s="202"/>
      <c r="K64" s="202"/>
      <c r="L64" s="202"/>
      <c r="M64" s="266"/>
      <c r="N64" s="137"/>
    </row>
    <row r="65" spans="1:14" ht="109.5" customHeight="1" x14ac:dyDescent="0.25">
      <c r="A65" s="269"/>
      <c r="B65" s="421" t="s">
        <v>856</v>
      </c>
      <c r="C65" s="526"/>
      <c r="D65" s="527"/>
      <c r="E65" s="542"/>
      <c r="F65" s="539"/>
      <c r="G65" s="534"/>
      <c r="H65" s="535"/>
      <c r="I65" s="202"/>
      <c r="J65" s="202"/>
      <c r="K65" s="202"/>
      <c r="L65" s="202"/>
      <c r="M65" s="266"/>
      <c r="N65" s="137"/>
    </row>
    <row r="66" spans="1:14" ht="81.599999999999994" customHeight="1" x14ac:dyDescent="0.25">
      <c r="A66" s="269"/>
      <c r="B66" s="421" t="s">
        <v>857</v>
      </c>
      <c r="C66" s="526"/>
      <c r="D66" s="527"/>
      <c r="E66" s="542"/>
      <c r="F66" s="539"/>
      <c r="G66" s="534"/>
      <c r="H66" s="535"/>
      <c r="I66" s="202"/>
      <c r="J66" s="202"/>
      <c r="K66" s="202"/>
      <c r="L66" s="202"/>
      <c r="M66" s="266"/>
      <c r="N66" s="137"/>
    </row>
    <row r="67" spans="1:14" ht="67.5" customHeight="1" x14ac:dyDescent="0.25">
      <c r="A67" s="269"/>
      <c r="B67" s="421" t="s">
        <v>858</v>
      </c>
      <c r="C67" s="526"/>
      <c r="D67" s="527"/>
      <c r="E67" s="542"/>
      <c r="F67" s="540"/>
      <c r="G67" s="536"/>
      <c r="H67" s="537"/>
      <c r="I67" s="202"/>
      <c r="J67" s="202"/>
      <c r="K67" s="202"/>
      <c r="L67" s="202"/>
      <c r="M67" s="266"/>
      <c r="N67" s="137"/>
    </row>
    <row r="68" spans="1:14" ht="30.6" customHeight="1" x14ac:dyDescent="0.25">
      <c r="A68" s="269"/>
      <c r="B68" s="440" t="s">
        <v>859</v>
      </c>
      <c r="C68" s="581" t="s">
        <v>882</v>
      </c>
      <c r="D68" s="582"/>
      <c r="E68" s="583"/>
      <c r="F68" s="521" t="s">
        <v>981</v>
      </c>
      <c r="G68" s="521"/>
      <c r="H68" s="522"/>
      <c r="I68" s="202"/>
      <c r="J68" s="202"/>
      <c r="K68" s="202"/>
      <c r="L68" s="202"/>
      <c r="M68" s="266"/>
      <c r="N68" s="137"/>
    </row>
    <row r="69" spans="1:14" ht="45.6" customHeight="1" x14ac:dyDescent="0.25">
      <c r="A69" s="269"/>
      <c r="B69" s="440" t="s">
        <v>860</v>
      </c>
      <c r="C69" s="523" t="s">
        <v>861</v>
      </c>
      <c r="D69" s="524"/>
      <c r="E69" s="525"/>
      <c r="F69" s="532" t="s">
        <v>982</v>
      </c>
      <c r="G69" s="532"/>
      <c r="H69" s="533"/>
      <c r="I69" s="202"/>
      <c r="J69" s="202"/>
      <c r="K69" s="202"/>
      <c r="L69" s="202"/>
      <c r="M69" s="266"/>
      <c r="N69" s="137"/>
    </row>
    <row r="70" spans="1:14" ht="45.95" customHeight="1" x14ac:dyDescent="0.25">
      <c r="A70" s="269"/>
      <c r="B70" s="440" t="s">
        <v>862</v>
      </c>
      <c r="C70" s="526"/>
      <c r="D70" s="527"/>
      <c r="E70" s="528"/>
      <c r="F70" s="534"/>
      <c r="G70" s="534"/>
      <c r="H70" s="535"/>
      <c r="I70" s="202"/>
      <c r="J70" s="202"/>
      <c r="K70" s="202"/>
      <c r="L70" s="202"/>
      <c r="M70" s="266"/>
      <c r="N70" s="137"/>
    </row>
    <row r="71" spans="1:14" ht="51" customHeight="1" x14ac:dyDescent="0.25">
      <c r="A71" s="269"/>
      <c r="B71" s="440" t="s">
        <v>863</v>
      </c>
      <c r="C71" s="529"/>
      <c r="D71" s="530"/>
      <c r="E71" s="531"/>
      <c r="F71" s="536"/>
      <c r="G71" s="536"/>
      <c r="H71" s="537"/>
      <c r="I71" s="202"/>
      <c r="J71" s="202"/>
      <c r="K71" s="202"/>
      <c r="L71" s="202"/>
      <c r="M71" s="266"/>
      <c r="N71" s="137"/>
    </row>
    <row r="72" spans="1:14" ht="40.5" customHeight="1" x14ac:dyDescent="0.25">
      <c r="A72" s="269"/>
      <c r="B72" s="440" t="s">
        <v>864</v>
      </c>
      <c r="C72" s="523" t="s">
        <v>872</v>
      </c>
      <c r="D72" s="524"/>
      <c r="E72" s="525"/>
      <c r="F72" s="532"/>
      <c r="G72" s="532"/>
      <c r="H72" s="533"/>
      <c r="I72" s="202"/>
      <c r="J72" s="202"/>
      <c r="K72" s="202"/>
      <c r="L72" s="202"/>
      <c r="M72" s="266"/>
      <c r="N72" s="137"/>
    </row>
    <row r="73" spans="1:14" ht="32.25" customHeight="1" x14ac:dyDescent="0.25">
      <c r="A73" s="269"/>
      <c r="B73" s="440" t="s">
        <v>865</v>
      </c>
      <c r="C73" s="526"/>
      <c r="D73" s="527"/>
      <c r="E73" s="528"/>
      <c r="F73" s="534"/>
      <c r="G73" s="534"/>
      <c r="H73" s="535"/>
      <c r="I73" s="202"/>
      <c r="J73" s="202"/>
      <c r="K73" s="202"/>
      <c r="L73" s="202"/>
      <c r="M73" s="266"/>
      <c r="N73" s="137"/>
    </row>
    <row r="74" spans="1:14" ht="23.25" customHeight="1" x14ac:dyDescent="0.25">
      <c r="A74" s="269"/>
      <c r="B74" s="440" t="s">
        <v>866</v>
      </c>
      <c r="C74" s="526"/>
      <c r="D74" s="527"/>
      <c r="E74" s="528"/>
      <c r="F74" s="534"/>
      <c r="G74" s="534"/>
      <c r="H74" s="535"/>
      <c r="I74" s="202"/>
      <c r="J74" s="202"/>
      <c r="K74" s="202"/>
      <c r="L74" s="202"/>
      <c r="M74" s="266"/>
      <c r="N74" s="137"/>
    </row>
    <row r="75" spans="1:14" ht="29.25" customHeight="1" x14ac:dyDescent="0.25">
      <c r="A75" s="269"/>
      <c r="B75" s="440" t="s">
        <v>867</v>
      </c>
      <c r="C75" s="526"/>
      <c r="D75" s="527"/>
      <c r="E75" s="528"/>
      <c r="F75" s="534"/>
      <c r="G75" s="534"/>
      <c r="H75" s="535"/>
      <c r="I75" s="202"/>
      <c r="J75" s="202"/>
      <c r="K75" s="202"/>
      <c r="L75" s="202"/>
      <c r="M75" s="266"/>
      <c r="N75" s="137"/>
    </row>
    <row r="76" spans="1:14" ht="32.25" customHeight="1" x14ac:dyDescent="0.25">
      <c r="A76" s="269"/>
      <c r="B76" s="440" t="s">
        <v>868</v>
      </c>
      <c r="C76" s="526"/>
      <c r="D76" s="527"/>
      <c r="E76" s="528"/>
      <c r="F76" s="534"/>
      <c r="G76" s="534"/>
      <c r="H76" s="535"/>
      <c r="I76" s="202"/>
      <c r="J76" s="202"/>
      <c r="K76" s="202"/>
      <c r="L76" s="202"/>
      <c r="M76" s="266"/>
      <c r="N76" s="137"/>
    </row>
    <row r="77" spans="1:14" ht="46.5" customHeight="1" x14ac:dyDescent="0.25">
      <c r="A77" s="269"/>
      <c r="B77" s="440" t="s">
        <v>869</v>
      </c>
      <c r="C77" s="526"/>
      <c r="D77" s="527"/>
      <c r="E77" s="528"/>
      <c r="F77" s="534"/>
      <c r="G77" s="534"/>
      <c r="H77" s="535"/>
      <c r="I77" s="202"/>
      <c r="J77" s="202"/>
      <c r="K77" s="202"/>
      <c r="L77" s="202"/>
      <c r="M77" s="266"/>
      <c r="N77" s="137"/>
    </row>
    <row r="78" spans="1:14" ht="32.450000000000003" customHeight="1" x14ac:dyDescent="0.25">
      <c r="A78" s="269"/>
      <c r="B78" s="440" t="s">
        <v>870</v>
      </c>
      <c r="C78" s="526"/>
      <c r="D78" s="527"/>
      <c r="E78" s="528"/>
      <c r="F78" s="534"/>
      <c r="G78" s="534"/>
      <c r="H78" s="535"/>
      <c r="I78" s="202"/>
      <c r="J78" s="202"/>
      <c r="K78" s="202"/>
      <c r="L78" s="202"/>
      <c r="M78" s="266"/>
      <c r="N78" s="137"/>
    </row>
    <row r="79" spans="1:14" ht="30" x14ac:dyDescent="0.25">
      <c r="A79" s="269"/>
      <c r="B79" s="440" t="s">
        <v>871</v>
      </c>
      <c r="C79" s="529"/>
      <c r="D79" s="530"/>
      <c r="E79" s="531"/>
      <c r="F79" s="536"/>
      <c r="G79" s="536"/>
      <c r="H79" s="537"/>
      <c r="I79" s="202"/>
      <c r="J79" s="202"/>
      <c r="K79" s="202"/>
      <c r="L79" s="202"/>
      <c r="M79" s="266"/>
      <c r="N79" s="137"/>
    </row>
    <row r="80" spans="1:14" ht="45" customHeight="1" x14ac:dyDescent="0.25">
      <c r="A80" s="269"/>
      <c r="B80" s="440" t="s">
        <v>873</v>
      </c>
      <c r="C80" s="523" t="s">
        <v>874</v>
      </c>
      <c r="D80" s="524"/>
      <c r="E80" s="541"/>
      <c r="F80" s="538" t="s">
        <v>983</v>
      </c>
      <c r="G80" s="532"/>
      <c r="H80" s="533"/>
      <c r="I80" s="202"/>
      <c r="J80" s="202"/>
      <c r="K80" s="202"/>
      <c r="L80" s="202"/>
      <c r="M80" s="266"/>
      <c r="N80" s="137"/>
    </row>
    <row r="81" spans="1:15" ht="36" customHeight="1" x14ac:dyDescent="0.25">
      <c r="A81" s="269"/>
      <c r="B81" s="440" t="s">
        <v>875</v>
      </c>
      <c r="C81" s="526"/>
      <c r="D81" s="527"/>
      <c r="E81" s="542"/>
      <c r="F81" s="539"/>
      <c r="G81" s="534"/>
      <c r="H81" s="535"/>
      <c r="I81" s="202"/>
      <c r="J81" s="202"/>
      <c r="K81" s="202"/>
      <c r="L81" s="202"/>
      <c r="M81" s="266"/>
      <c r="N81" s="137"/>
    </row>
    <row r="82" spans="1:15" ht="42.75" customHeight="1" x14ac:dyDescent="0.25">
      <c r="A82" s="269"/>
      <c r="B82" s="440" t="s">
        <v>876</v>
      </c>
      <c r="C82" s="526"/>
      <c r="D82" s="527"/>
      <c r="E82" s="542"/>
      <c r="F82" s="539"/>
      <c r="G82" s="534"/>
      <c r="H82" s="535"/>
      <c r="I82" s="202"/>
      <c r="J82" s="202"/>
      <c r="K82" s="202"/>
      <c r="L82" s="202"/>
      <c r="M82" s="266"/>
      <c r="N82" s="137"/>
    </row>
    <row r="83" spans="1:15" ht="30" x14ac:dyDescent="0.25">
      <c r="A83" s="269"/>
      <c r="B83" s="440" t="s">
        <v>877</v>
      </c>
      <c r="C83" s="526"/>
      <c r="D83" s="527"/>
      <c r="E83" s="542"/>
      <c r="F83" s="539"/>
      <c r="G83" s="534"/>
      <c r="H83" s="535"/>
      <c r="I83" s="202"/>
      <c r="J83" s="202"/>
      <c r="K83" s="202"/>
      <c r="L83" s="202"/>
      <c r="M83" s="266"/>
      <c r="N83" s="137"/>
    </row>
    <row r="84" spans="1:15" ht="46.5" customHeight="1" x14ac:dyDescent="0.25">
      <c r="A84" s="269"/>
      <c r="B84" s="440" t="s">
        <v>878</v>
      </c>
      <c r="C84" s="526"/>
      <c r="D84" s="527"/>
      <c r="E84" s="542"/>
      <c r="F84" s="539"/>
      <c r="G84" s="534"/>
      <c r="H84" s="535"/>
      <c r="I84" s="202"/>
      <c r="J84" s="202"/>
      <c r="K84" s="202"/>
      <c r="L84" s="202"/>
      <c r="M84" s="266"/>
      <c r="N84" s="137"/>
    </row>
    <row r="85" spans="1:15" ht="60.75" customHeight="1" x14ac:dyDescent="0.25">
      <c r="A85" s="269"/>
      <c r="B85" s="440" t="s">
        <v>879</v>
      </c>
      <c r="C85" s="526"/>
      <c r="D85" s="527"/>
      <c r="E85" s="542"/>
      <c r="F85" s="539"/>
      <c r="G85" s="534"/>
      <c r="H85" s="535"/>
      <c r="I85" s="202"/>
      <c r="J85" s="202"/>
      <c r="K85" s="202"/>
      <c r="L85" s="202"/>
      <c r="M85" s="266"/>
      <c r="N85" s="137"/>
    </row>
    <row r="86" spans="1:15" ht="60" customHeight="1" thickBot="1" x14ac:dyDescent="0.3">
      <c r="A86" s="269"/>
      <c r="B86" s="440" t="s">
        <v>880</v>
      </c>
      <c r="C86" s="529"/>
      <c r="D86" s="530"/>
      <c r="E86" s="543"/>
      <c r="F86" s="540"/>
      <c r="G86" s="536"/>
      <c r="H86" s="537"/>
      <c r="I86" s="202"/>
      <c r="J86" s="202"/>
      <c r="K86" s="202"/>
      <c r="L86" s="202"/>
      <c r="M86" s="266"/>
      <c r="N86" s="137"/>
    </row>
    <row r="87" spans="1:15" x14ac:dyDescent="0.25">
      <c r="A87" s="269" t="s">
        <v>218</v>
      </c>
      <c r="B87" s="637" t="s">
        <v>631</v>
      </c>
      <c r="C87" s="638"/>
      <c r="D87" s="638"/>
      <c r="E87" s="638"/>
      <c r="F87" s="202"/>
      <c r="G87" s="202"/>
      <c r="H87" s="202"/>
      <c r="I87" s="202"/>
      <c r="J87" s="202"/>
      <c r="K87" s="202"/>
      <c r="L87" s="202"/>
      <c r="M87" s="266"/>
      <c r="N87" s="137"/>
    </row>
    <row r="88" spans="1:15" ht="15.75" customHeight="1" thickBot="1" x14ac:dyDescent="0.3">
      <c r="A88" s="269"/>
      <c r="B88" s="640" t="s">
        <v>633</v>
      </c>
      <c r="C88" s="641"/>
      <c r="D88" s="641"/>
      <c r="E88" s="641"/>
      <c r="F88" s="202"/>
      <c r="G88" s="202"/>
      <c r="H88" s="202"/>
      <c r="I88" s="202"/>
      <c r="J88" s="202"/>
      <c r="K88" s="202"/>
      <c r="L88" s="202"/>
      <c r="M88" s="266"/>
      <c r="N88" s="137"/>
    </row>
    <row r="89" spans="1:15" ht="41.45" customHeight="1" thickBot="1" x14ac:dyDescent="0.3">
      <c r="A89" s="269"/>
      <c r="B89" s="546" t="s">
        <v>911</v>
      </c>
      <c r="C89" s="547"/>
      <c r="D89" s="547"/>
      <c r="E89" s="547"/>
      <c r="F89" s="547"/>
      <c r="G89" s="547"/>
      <c r="H89" s="547"/>
      <c r="I89" s="202"/>
      <c r="J89" s="202"/>
      <c r="K89" s="202"/>
      <c r="L89" s="202"/>
      <c r="M89" s="266"/>
      <c r="N89" s="137"/>
    </row>
    <row r="90" spans="1:15" ht="24" customHeight="1" x14ac:dyDescent="0.25">
      <c r="A90" s="269" t="s">
        <v>217</v>
      </c>
      <c r="B90" s="638" t="s">
        <v>632</v>
      </c>
      <c r="C90" s="638"/>
      <c r="D90" s="638"/>
      <c r="E90" s="638"/>
      <c r="F90" s="202"/>
      <c r="G90" s="202"/>
      <c r="H90" s="202"/>
      <c r="I90" s="202"/>
      <c r="J90" s="202"/>
      <c r="K90" s="202"/>
      <c r="L90" s="202"/>
      <c r="M90" s="266"/>
      <c r="N90" s="137"/>
    </row>
    <row r="91" spans="1:15" ht="22.7" customHeight="1" thickBot="1" x14ac:dyDescent="0.3">
      <c r="A91" s="269"/>
      <c r="B91" s="212" t="s">
        <v>216</v>
      </c>
      <c r="C91" s="202"/>
      <c r="D91" s="202"/>
      <c r="E91" s="202"/>
      <c r="F91" s="202"/>
      <c r="G91" s="202"/>
      <c r="H91" s="202"/>
      <c r="I91" s="202"/>
      <c r="J91" s="202"/>
      <c r="K91" s="202"/>
      <c r="L91" s="202"/>
      <c r="M91" s="266"/>
      <c r="N91" s="137"/>
    </row>
    <row r="92" spans="1:15" ht="18.95" customHeight="1" x14ac:dyDescent="0.25">
      <c r="A92" s="269"/>
      <c r="B92" s="211" t="s">
        <v>215</v>
      </c>
      <c r="C92" s="210" t="s">
        <v>214</v>
      </c>
      <c r="D92" s="210" t="s">
        <v>634</v>
      </c>
      <c r="E92" s="210" t="s">
        <v>213</v>
      </c>
      <c r="F92" s="548" t="s">
        <v>8</v>
      </c>
      <c r="G92" s="549"/>
      <c r="H92" s="549"/>
      <c r="I92" s="202"/>
      <c r="J92" s="202"/>
      <c r="K92" s="202"/>
      <c r="L92" s="202"/>
      <c r="M92" s="202"/>
      <c r="N92" s="414"/>
      <c r="O92" s="137"/>
    </row>
    <row r="93" spans="1:15" s="438" customFormat="1" ht="62.1" customHeight="1" x14ac:dyDescent="0.25">
      <c r="A93" s="432"/>
      <c r="B93" s="433" t="s">
        <v>119</v>
      </c>
      <c r="C93" s="434" t="s">
        <v>881</v>
      </c>
      <c r="D93" s="426" t="s">
        <v>983</v>
      </c>
      <c r="E93" s="435" t="s">
        <v>898</v>
      </c>
      <c r="F93" s="550" t="s">
        <v>906</v>
      </c>
      <c r="G93" s="551"/>
      <c r="H93" s="551"/>
      <c r="I93" s="425"/>
      <c r="J93" s="425"/>
      <c r="K93" s="425"/>
      <c r="L93" s="425"/>
      <c r="M93" s="425"/>
      <c r="N93" s="436"/>
      <c r="O93" s="437"/>
    </row>
    <row r="94" spans="1:15" s="431" customFormat="1" ht="138" customHeight="1" x14ac:dyDescent="0.25">
      <c r="A94" s="442"/>
      <c r="B94" s="427" t="s">
        <v>212</v>
      </c>
      <c r="C94" s="428" t="s">
        <v>882</v>
      </c>
      <c r="D94" s="439" t="s">
        <v>981</v>
      </c>
      <c r="E94" s="429" t="s">
        <v>897</v>
      </c>
      <c r="F94" s="552" t="s">
        <v>907</v>
      </c>
      <c r="G94" s="553"/>
      <c r="H94" s="553"/>
      <c r="I94" s="443"/>
      <c r="J94" s="443"/>
      <c r="K94" s="443"/>
      <c r="L94" s="443"/>
      <c r="M94" s="443"/>
      <c r="N94" s="444"/>
      <c r="O94" s="430"/>
    </row>
    <row r="95" spans="1:15" s="438" customFormat="1" ht="138" customHeight="1" x14ac:dyDescent="0.25">
      <c r="A95" s="432"/>
      <c r="B95" s="433" t="s">
        <v>211</v>
      </c>
      <c r="C95" s="434" t="s">
        <v>882</v>
      </c>
      <c r="D95" s="426" t="s">
        <v>981</v>
      </c>
      <c r="E95" s="435" t="s">
        <v>897</v>
      </c>
      <c r="F95" s="550" t="s">
        <v>883</v>
      </c>
      <c r="G95" s="551"/>
      <c r="H95" s="551"/>
      <c r="I95" s="425"/>
      <c r="J95" s="425"/>
      <c r="K95" s="425"/>
      <c r="L95" s="425"/>
      <c r="M95" s="425"/>
      <c r="N95" s="436"/>
      <c r="O95" s="437"/>
    </row>
    <row r="96" spans="1:15" s="438" customFormat="1" ht="135" customHeight="1" x14ac:dyDescent="0.25">
      <c r="A96" s="432"/>
      <c r="B96" s="433" t="s">
        <v>210</v>
      </c>
      <c r="C96" s="434" t="s">
        <v>884</v>
      </c>
      <c r="D96" s="426" t="s">
        <v>979</v>
      </c>
      <c r="E96" s="435" t="s">
        <v>885</v>
      </c>
      <c r="F96" s="550" t="s">
        <v>908</v>
      </c>
      <c r="G96" s="551"/>
      <c r="H96" s="551"/>
      <c r="I96" s="425"/>
      <c r="J96" s="425"/>
      <c r="K96" s="425"/>
      <c r="L96" s="425"/>
      <c r="M96" s="425"/>
      <c r="N96" s="436"/>
      <c r="O96" s="437"/>
    </row>
    <row r="97" spans="1:15" s="438" customFormat="1" ht="68.45" customHeight="1" x14ac:dyDescent="0.25">
      <c r="A97" s="432"/>
      <c r="B97" s="433" t="s">
        <v>157</v>
      </c>
      <c r="C97" s="434" t="s">
        <v>886</v>
      </c>
      <c r="D97" s="426" t="s">
        <v>852</v>
      </c>
      <c r="E97" s="435" t="s">
        <v>887</v>
      </c>
      <c r="F97" s="550" t="s">
        <v>888</v>
      </c>
      <c r="G97" s="551"/>
      <c r="H97" s="551"/>
      <c r="I97" s="425"/>
      <c r="J97" s="425"/>
      <c r="K97" s="425"/>
      <c r="L97" s="425"/>
      <c r="M97" s="425"/>
      <c r="N97" s="436"/>
      <c r="O97" s="437"/>
    </row>
    <row r="98" spans="1:15" s="438" customFormat="1" ht="131.44999999999999" customHeight="1" x14ac:dyDescent="0.25">
      <c r="A98" s="432"/>
      <c r="B98" s="433" t="s">
        <v>209</v>
      </c>
      <c r="C98" s="434" t="s">
        <v>889</v>
      </c>
      <c r="D98" s="426" t="s">
        <v>984</v>
      </c>
      <c r="E98" s="435" t="s">
        <v>890</v>
      </c>
      <c r="F98" s="550" t="s">
        <v>902</v>
      </c>
      <c r="G98" s="551"/>
      <c r="H98" s="551"/>
      <c r="I98" s="425"/>
      <c r="J98" s="425"/>
      <c r="K98" s="425"/>
      <c r="L98" s="425"/>
      <c r="M98" s="425"/>
      <c r="N98" s="436"/>
      <c r="O98" s="437"/>
    </row>
    <row r="99" spans="1:15" s="438" customFormat="1" ht="93.95" customHeight="1" x14ac:dyDescent="0.25">
      <c r="A99" s="432"/>
      <c r="B99" s="433" t="s">
        <v>208</v>
      </c>
      <c r="C99" s="434" t="s">
        <v>891</v>
      </c>
      <c r="D99" s="426" t="s">
        <v>985</v>
      </c>
      <c r="E99" s="435" t="s">
        <v>892</v>
      </c>
      <c r="F99" s="550" t="s">
        <v>893</v>
      </c>
      <c r="G99" s="551"/>
      <c r="H99" s="551"/>
      <c r="I99" s="425"/>
      <c r="J99" s="425"/>
      <c r="K99" s="425"/>
      <c r="L99" s="425"/>
      <c r="M99" s="425"/>
      <c r="N99" s="436"/>
      <c r="O99" s="437"/>
    </row>
    <row r="100" spans="1:15" s="438" customFormat="1" ht="95.45" customHeight="1" x14ac:dyDescent="0.25">
      <c r="A100" s="432"/>
      <c r="B100" s="433" t="s">
        <v>207</v>
      </c>
      <c r="C100" s="434" t="s">
        <v>891</v>
      </c>
      <c r="D100" s="426" t="s">
        <v>985</v>
      </c>
      <c r="E100" s="435" t="s">
        <v>892</v>
      </c>
      <c r="F100" s="550" t="s">
        <v>903</v>
      </c>
      <c r="G100" s="551"/>
      <c r="H100" s="551"/>
      <c r="I100" s="425"/>
      <c r="J100" s="425"/>
      <c r="K100" s="425"/>
      <c r="L100" s="425"/>
      <c r="M100" s="425"/>
      <c r="N100" s="436"/>
      <c r="O100" s="437"/>
    </row>
    <row r="101" spans="1:15" s="431" customFormat="1" ht="43.5" customHeight="1" x14ac:dyDescent="0.25">
      <c r="A101" s="442"/>
      <c r="B101" s="584" t="s">
        <v>206</v>
      </c>
      <c r="C101" s="587" t="s">
        <v>894</v>
      </c>
      <c r="D101" s="426" t="s">
        <v>989</v>
      </c>
      <c r="E101" s="590" t="s">
        <v>899</v>
      </c>
      <c r="F101" s="550" t="s">
        <v>909</v>
      </c>
      <c r="G101" s="551"/>
      <c r="H101" s="551"/>
      <c r="I101" s="443"/>
      <c r="J101" s="443"/>
      <c r="K101" s="443"/>
      <c r="L101" s="443"/>
      <c r="M101" s="443"/>
      <c r="N101" s="444"/>
      <c r="O101" s="430"/>
    </row>
    <row r="102" spans="1:15" s="431" customFormat="1" ht="36.75" customHeight="1" x14ac:dyDescent="0.25">
      <c r="A102" s="442"/>
      <c r="B102" s="585"/>
      <c r="C102" s="588"/>
      <c r="D102" s="487" t="s">
        <v>987</v>
      </c>
      <c r="E102" s="591"/>
      <c r="F102" s="550"/>
      <c r="G102" s="551"/>
      <c r="H102" s="551"/>
      <c r="I102" s="443"/>
      <c r="J102" s="443"/>
      <c r="K102" s="443"/>
      <c r="L102" s="443"/>
      <c r="M102" s="443"/>
      <c r="N102" s="444"/>
      <c r="O102" s="430"/>
    </row>
    <row r="103" spans="1:15" s="431" customFormat="1" ht="36.75" customHeight="1" x14ac:dyDescent="0.25">
      <c r="A103" s="442"/>
      <c r="B103" s="586"/>
      <c r="C103" s="589"/>
      <c r="D103" s="487" t="s">
        <v>988</v>
      </c>
      <c r="E103" s="592"/>
      <c r="F103" s="550"/>
      <c r="G103" s="551"/>
      <c r="H103" s="551"/>
      <c r="I103" s="443"/>
      <c r="J103" s="443"/>
      <c r="K103" s="443"/>
      <c r="L103" s="443"/>
      <c r="M103" s="443"/>
      <c r="N103" s="444"/>
      <c r="O103" s="430"/>
    </row>
    <row r="104" spans="1:15" s="431" customFormat="1" ht="89.45" customHeight="1" x14ac:dyDescent="0.25">
      <c r="A104" s="442"/>
      <c r="B104" s="445" t="s">
        <v>139</v>
      </c>
      <c r="C104" s="428" t="s">
        <v>895</v>
      </c>
      <c r="D104" s="487" t="s">
        <v>896</v>
      </c>
      <c r="E104" s="446" t="s">
        <v>900</v>
      </c>
      <c r="F104" s="550" t="s">
        <v>904</v>
      </c>
      <c r="G104" s="551"/>
      <c r="H104" s="551"/>
      <c r="I104" s="443"/>
      <c r="J104" s="443"/>
      <c r="K104" s="443"/>
      <c r="L104" s="443"/>
      <c r="M104" s="443"/>
      <c r="N104" s="444"/>
      <c r="O104" s="430"/>
    </row>
    <row r="105" spans="1:15" s="438" customFormat="1" ht="174.75" customHeight="1" x14ac:dyDescent="0.25">
      <c r="A105" s="432"/>
      <c r="B105" s="440" t="s">
        <v>27</v>
      </c>
      <c r="C105" s="434" t="s">
        <v>901</v>
      </c>
      <c r="D105" s="426" t="s">
        <v>986</v>
      </c>
      <c r="E105" s="441" t="s">
        <v>898</v>
      </c>
      <c r="F105" s="550" t="s">
        <v>905</v>
      </c>
      <c r="G105" s="551"/>
      <c r="H105" s="551"/>
      <c r="I105" s="425"/>
      <c r="J105" s="425"/>
      <c r="K105" s="425"/>
      <c r="L105" s="425"/>
      <c r="M105" s="425"/>
      <c r="N105" s="436"/>
      <c r="O105" s="437"/>
    </row>
    <row r="106" spans="1:15" ht="14.25" customHeight="1" thickBot="1" x14ac:dyDescent="0.3">
      <c r="A106" s="269"/>
      <c r="B106" s="144" t="s">
        <v>5</v>
      </c>
      <c r="C106" s="167"/>
      <c r="D106" s="167"/>
      <c r="E106" s="167"/>
      <c r="F106" s="544"/>
      <c r="G106" s="545"/>
      <c r="H106" s="545"/>
      <c r="I106" s="202"/>
      <c r="J106" s="202"/>
      <c r="K106" s="202"/>
      <c r="L106" s="202"/>
      <c r="M106" s="202"/>
      <c r="N106" s="415"/>
      <c r="O106" s="137"/>
    </row>
    <row r="107" spans="1:15" ht="27.95" customHeight="1" x14ac:dyDescent="0.25">
      <c r="A107" s="274" t="s">
        <v>205</v>
      </c>
      <c r="B107" s="205" t="s">
        <v>603</v>
      </c>
      <c r="C107" s="204"/>
      <c r="D107" s="202"/>
      <c r="E107" s="202"/>
      <c r="F107" s="202"/>
      <c r="G107" s="202"/>
      <c r="H107" s="202"/>
      <c r="I107" s="202"/>
      <c r="J107" s="202"/>
      <c r="K107" s="202"/>
      <c r="L107" s="202"/>
      <c r="M107" s="202"/>
      <c r="N107" s="415"/>
      <c r="O107" s="137"/>
    </row>
    <row r="108" spans="1:15" ht="21" customHeight="1" thickBot="1" x14ac:dyDescent="0.3">
      <c r="A108" s="274"/>
      <c r="B108" s="208" t="s">
        <v>604</v>
      </c>
      <c r="C108" s="203"/>
      <c r="D108" s="202"/>
      <c r="E108" s="202"/>
      <c r="F108" s="202"/>
      <c r="G108" s="202"/>
      <c r="H108" s="202"/>
      <c r="I108" s="202"/>
      <c r="J108" s="202"/>
      <c r="K108" s="202"/>
      <c r="L108" s="202"/>
      <c r="M108" s="202"/>
      <c r="N108" s="415"/>
      <c r="O108" s="137"/>
    </row>
    <row r="109" spans="1:15" ht="78.75" customHeight="1" thickBot="1" x14ac:dyDescent="0.3">
      <c r="A109" s="274"/>
      <c r="B109" s="516" t="s">
        <v>912</v>
      </c>
      <c r="C109" s="517"/>
      <c r="D109" s="517"/>
      <c r="E109" s="518"/>
      <c r="F109" s="202"/>
      <c r="G109" s="202"/>
      <c r="H109" s="202"/>
      <c r="I109" s="202"/>
      <c r="J109" s="202"/>
      <c r="K109" s="202"/>
      <c r="L109" s="202"/>
      <c r="M109" s="202"/>
      <c r="N109" s="415"/>
      <c r="O109" s="137"/>
    </row>
    <row r="110" spans="1:15" ht="27.95" customHeight="1" x14ac:dyDescent="0.25">
      <c r="A110" s="274" t="s">
        <v>204</v>
      </c>
      <c r="B110" s="637" t="s">
        <v>605</v>
      </c>
      <c r="C110" s="638"/>
      <c r="D110" s="638"/>
      <c r="E110" s="638"/>
      <c r="F110" s="202"/>
      <c r="G110" s="202"/>
      <c r="H110" s="202"/>
      <c r="I110" s="202"/>
      <c r="J110" s="202"/>
      <c r="K110" s="202"/>
      <c r="L110" s="202"/>
      <c r="M110" s="202"/>
      <c r="N110" s="415"/>
      <c r="O110" s="137"/>
    </row>
    <row r="111" spans="1:15" ht="21" customHeight="1" x14ac:dyDescent="0.25">
      <c r="A111" s="274"/>
      <c r="B111" s="208" t="s">
        <v>635</v>
      </c>
      <c r="C111" s="203"/>
      <c r="D111" s="202"/>
      <c r="E111" s="202"/>
      <c r="F111" s="202"/>
      <c r="G111" s="202"/>
      <c r="H111" s="202"/>
      <c r="I111" s="202"/>
      <c r="J111" s="202"/>
      <c r="K111" s="202"/>
      <c r="L111" s="202"/>
      <c r="M111" s="202"/>
      <c r="N111" s="415"/>
      <c r="O111" s="137"/>
    </row>
    <row r="112" spans="1:15" ht="21" customHeight="1" thickBot="1" x14ac:dyDescent="0.3">
      <c r="A112" s="274"/>
      <c r="B112" s="207" t="s">
        <v>636</v>
      </c>
      <c r="C112" s="202"/>
      <c r="D112" s="202"/>
      <c r="E112" s="202"/>
      <c r="F112" s="202"/>
      <c r="G112" s="202"/>
      <c r="H112" s="202"/>
      <c r="I112" s="202"/>
      <c r="J112" s="202"/>
      <c r="K112" s="202"/>
      <c r="L112" s="202"/>
      <c r="M112" s="202"/>
      <c r="N112" s="415"/>
      <c r="O112" s="137"/>
    </row>
    <row r="113" spans="1:17" ht="39.950000000000003" customHeight="1" thickBot="1" x14ac:dyDescent="0.3">
      <c r="A113" s="274"/>
      <c r="B113" s="516" t="s">
        <v>978</v>
      </c>
      <c r="C113" s="517"/>
      <c r="D113" s="517"/>
      <c r="E113" s="518"/>
      <c r="F113" s="202"/>
      <c r="G113" s="202"/>
      <c r="H113" s="202"/>
      <c r="I113" s="202"/>
      <c r="J113" s="202"/>
      <c r="K113" s="202"/>
      <c r="L113" s="202"/>
      <c r="M113" s="202"/>
      <c r="N113" s="415"/>
      <c r="O113" s="137"/>
    </row>
    <row r="114" spans="1:17" x14ac:dyDescent="0.25">
      <c r="A114" s="269"/>
      <c r="B114" s="202"/>
      <c r="C114" s="202"/>
      <c r="D114" s="202"/>
      <c r="E114" s="202"/>
      <c r="F114" s="202"/>
      <c r="G114" s="202"/>
      <c r="H114" s="202"/>
      <c r="I114" s="202"/>
      <c r="J114" s="202"/>
      <c r="K114" s="202"/>
      <c r="L114" s="202"/>
      <c r="M114" s="202"/>
      <c r="N114" s="415"/>
      <c r="O114" s="137"/>
    </row>
    <row r="115" spans="1:17" ht="24" customHeight="1" x14ac:dyDescent="0.25">
      <c r="A115" s="270"/>
      <c r="B115" s="206" t="s">
        <v>73</v>
      </c>
      <c r="C115" s="206"/>
      <c r="D115" s="206"/>
      <c r="E115" s="206"/>
      <c r="F115" s="206"/>
      <c r="G115" s="206"/>
      <c r="H115" s="206"/>
      <c r="I115" s="206"/>
      <c r="J115" s="206"/>
      <c r="K115" s="206"/>
      <c r="L115" s="206"/>
      <c r="M115" s="206"/>
      <c r="N115" s="416"/>
      <c r="O115" s="137"/>
    </row>
    <row r="116" spans="1:17" ht="24" customHeight="1" x14ac:dyDescent="0.25">
      <c r="A116" s="274" t="s">
        <v>203</v>
      </c>
      <c r="B116" s="205" t="s">
        <v>71</v>
      </c>
      <c r="C116" s="204"/>
      <c r="D116" s="202"/>
      <c r="E116" s="202"/>
      <c r="F116" s="202"/>
      <c r="G116" s="202"/>
      <c r="H116" s="202"/>
      <c r="I116" s="202"/>
      <c r="J116" s="202"/>
      <c r="K116" s="202"/>
      <c r="L116" s="202"/>
      <c r="M116" s="266"/>
      <c r="N116" s="137"/>
    </row>
    <row r="117" spans="1:17" ht="31.7" customHeight="1" thickBot="1" x14ac:dyDescent="0.3">
      <c r="A117" s="274"/>
      <c r="B117" s="570" t="s">
        <v>606</v>
      </c>
      <c r="C117" s="571"/>
      <c r="D117" s="571"/>
      <c r="E117" s="571"/>
      <c r="F117" s="202"/>
      <c r="G117" s="202"/>
      <c r="H117" s="202"/>
      <c r="I117" s="202"/>
      <c r="J117" s="202"/>
      <c r="K117" s="202"/>
      <c r="L117" s="202"/>
      <c r="M117" s="266"/>
      <c r="N117" s="137"/>
    </row>
    <row r="118" spans="1:17" ht="85.5" customHeight="1" thickBot="1" x14ac:dyDescent="0.3">
      <c r="A118" s="274"/>
      <c r="B118" s="516" t="s">
        <v>913</v>
      </c>
      <c r="C118" s="517"/>
      <c r="D118" s="517"/>
      <c r="E118" s="518"/>
      <c r="F118" s="202"/>
      <c r="G118" s="202"/>
      <c r="H118" s="202"/>
      <c r="I118" s="202"/>
      <c r="J118" s="202"/>
      <c r="K118" s="202"/>
      <c r="L118" s="202"/>
      <c r="M118" s="266"/>
      <c r="N118" s="137"/>
    </row>
    <row r="119" spans="1:17" x14ac:dyDescent="0.25">
      <c r="A119" s="269"/>
      <c r="B119" s="202"/>
      <c r="C119" s="202"/>
      <c r="D119" s="202"/>
      <c r="E119" s="202"/>
      <c r="F119" s="202"/>
      <c r="G119" s="202"/>
      <c r="H119" s="202"/>
      <c r="I119" s="202"/>
      <c r="J119" s="202"/>
      <c r="K119" s="202"/>
      <c r="L119" s="202"/>
      <c r="M119" s="266"/>
      <c r="N119" s="137"/>
    </row>
    <row r="120" spans="1:17" ht="30" customHeight="1" x14ac:dyDescent="0.25">
      <c r="A120" s="275" t="s">
        <v>638</v>
      </c>
      <c r="B120" s="201" t="s">
        <v>202</v>
      </c>
      <c r="C120" s="201"/>
      <c r="D120" s="200"/>
      <c r="E120" s="200"/>
      <c r="F120" s="200"/>
      <c r="G120" s="200"/>
      <c r="H120" s="200"/>
      <c r="I120" s="200"/>
      <c r="J120" s="200"/>
      <c r="K120" s="200"/>
      <c r="L120" s="200"/>
      <c r="M120" s="276"/>
      <c r="N120" s="137"/>
    </row>
    <row r="121" spans="1:17" ht="21" customHeight="1" x14ac:dyDescent="0.25">
      <c r="A121" s="277"/>
      <c r="B121" s="141" t="s">
        <v>201</v>
      </c>
      <c r="C121" s="141"/>
      <c r="D121" s="141"/>
      <c r="E121" s="141"/>
      <c r="F121" s="141"/>
      <c r="G121" s="141"/>
      <c r="H121" s="141"/>
      <c r="I121" s="141"/>
      <c r="J121" s="141"/>
      <c r="K121" s="141"/>
      <c r="L121" s="141"/>
      <c r="M121" s="278"/>
      <c r="N121" s="137"/>
    </row>
    <row r="122" spans="1:17" x14ac:dyDescent="0.25">
      <c r="A122" s="279" t="s">
        <v>200</v>
      </c>
      <c r="B122" s="195" t="s">
        <v>646</v>
      </c>
      <c r="C122" s="140"/>
      <c r="D122" s="139"/>
      <c r="E122" s="139"/>
      <c r="F122" s="139"/>
      <c r="G122" s="139"/>
      <c r="H122" s="139"/>
      <c r="I122" s="139"/>
      <c r="J122" s="139"/>
      <c r="K122" s="139"/>
      <c r="L122" s="139"/>
      <c r="M122" s="280"/>
      <c r="N122" s="137"/>
    </row>
    <row r="123" spans="1:17" ht="60.95" customHeight="1" x14ac:dyDescent="0.25">
      <c r="A123" s="279"/>
      <c r="B123" s="639" t="s">
        <v>647</v>
      </c>
      <c r="C123" s="511"/>
      <c r="D123" s="511"/>
      <c r="E123" s="511"/>
      <c r="F123" s="139"/>
      <c r="G123" s="139"/>
      <c r="H123" s="139"/>
      <c r="I123" s="139"/>
      <c r="J123" s="139"/>
      <c r="K123" s="139"/>
      <c r="L123" s="139"/>
      <c r="M123" s="280"/>
      <c r="N123" s="137"/>
    </row>
    <row r="124" spans="1:17" ht="15.6" customHeight="1" x14ac:dyDescent="0.25">
      <c r="A124" s="281"/>
      <c r="B124" s="511" t="s">
        <v>607</v>
      </c>
      <c r="C124" s="511"/>
      <c r="D124" s="511"/>
      <c r="E124" s="511"/>
      <c r="F124" s="139"/>
      <c r="G124" s="139"/>
      <c r="H124" s="139"/>
      <c r="I124" s="139"/>
      <c r="J124" s="139"/>
      <c r="K124" s="139"/>
      <c r="L124" s="139"/>
      <c r="M124" s="280"/>
      <c r="N124" s="137"/>
      <c r="Q124" s="137"/>
    </row>
    <row r="125" spans="1:17" ht="33" customHeight="1" thickBot="1" x14ac:dyDescent="0.3">
      <c r="A125" s="281"/>
      <c r="B125" s="609" t="s">
        <v>648</v>
      </c>
      <c r="C125" s="609"/>
      <c r="D125" s="609"/>
      <c r="E125" s="609"/>
      <c r="F125" s="139"/>
      <c r="G125" s="139"/>
      <c r="H125" s="139"/>
      <c r="I125" s="139"/>
      <c r="J125" s="139"/>
      <c r="K125" s="139"/>
      <c r="L125" s="139"/>
      <c r="M125" s="280"/>
      <c r="N125" s="137"/>
      <c r="Q125" s="137"/>
    </row>
    <row r="126" spans="1:17" ht="24" customHeight="1" x14ac:dyDescent="0.25">
      <c r="A126" s="281"/>
      <c r="B126" s="147" t="s">
        <v>199</v>
      </c>
      <c r="C126" s="199" t="s">
        <v>0</v>
      </c>
      <c r="D126" s="199" t="s">
        <v>198</v>
      </c>
      <c r="E126" s="199" t="s">
        <v>197</v>
      </c>
      <c r="F126" s="199" t="s">
        <v>196</v>
      </c>
      <c r="G126" s="199" t="s">
        <v>195</v>
      </c>
      <c r="H126" s="199" t="s">
        <v>125</v>
      </c>
      <c r="I126" s="193" t="s">
        <v>9</v>
      </c>
      <c r="J126" s="181" t="s">
        <v>8</v>
      </c>
      <c r="K126" s="139"/>
      <c r="L126" s="139"/>
      <c r="M126" s="280"/>
      <c r="N126" s="137"/>
      <c r="Q126" s="137"/>
    </row>
    <row r="127" spans="1:17" ht="18" x14ac:dyDescent="0.35">
      <c r="A127" s="281"/>
      <c r="B127" s="457" t="s">
        <v>809</v>
      </c>
      <c r="C127" s="458" t="s">
        <v>267</v>
      </c>
      <c r="D127" s="458" t="s">
        <v>547</v>
      </c>
      <c r="E127" s="459">
        <v>35611</v>
      </c>
      <c r="F127" s="459">
        <v>41516</v>
      </c>
      <c r="G127" s="459">
        <v>39948</v>
      </c>
      <c r="H127" s="459">
        <f t="shared" ref="H127:H142" si="0">SUM(E127:G127)</f>
        <v>117075</v>
      </c>
      <c r="I127" s="458" t="s">
        <v>13</v>
      </c>
      <c r="J127" s="460"/>
      <c r="K127" s="139"/>
      <c r="L127" s="139"/>
      <c r="M127" s="280"/>
      <c r="N127" s="137"/>
      <c r="Q127" s="137"/>
    </row>
    <row r="128" spans="1:17" ht="18" x14ac:dyDescent="0.35">
      <c r="A128" s="281"/>
      <c r="B128" s="457" t="s">
        <v>194</v>
      </c>
      <c r="C128" s="458" t="str">
        <f>VLOOKUP(C$127,ListsReq!$C$3:$R$34,2,FALSE)</f>
        <v>2016/17</v>
      </c>
      <c r="D128" s="458" t="s">
        <v>547</v>
      </c>
      <c r="E128" s="459">
        <v>34358</v>
      </c>
      <c r="F128" s="459">
        <v>36945</v>
      </c>
      <c r="G128" s="459">
        <v>41038</v>
      </c>
      <c r="H128" s="459">
        <f t="shared" si="0"/>
        <v>112341</v>
      </c>
      <c r="I128" s="458" t="s">
        <v>13</v>
      </c>
      <c r="J128" s="460"/>
      <c r="K128" s="139"/>
      <c r="L128" s="139"/>
      <c r="M128" s="280"/>
      <c r="N128" s="137"/>
      <c r="Q128" s="137"/>
    </row>
    <row r="129" spans="1:17" ht="93.95" customHeight="1" x14ac:dyDescent="0.35">
      <c r="A129" s="281"/>
      <c r="B129" s="457" t="s">
        <v>193</v>
      </c>
      <c r="C129" s="458" t="str">
        <f>VLOOKUP(C$127,ListsReq!$C$3:$R$34,3,FALSE)</f>
        <v>2017/18</v>
      </c>
      <c r="D129" s="458" t="s">
        <v>547</v>
      </c>
      <c r="E129" s="459">
        <v>36078.879999999997</v>
      </c>
      <c r="F129" s="459">
        <v>29857.57</v>
      </c>
      <c r="G129" s="459">
        <v>55786.35</v>
      </c>
      <c r="H129" s="459">
        <f t="shared" si="0"/>
        <v>121722.79999999999</v>
      </c>
      <c r="I129" s="458" t="s">
        <v>13</v>
      </c>
      <c r="J129" s="460" t="s">
        <v>914</v>
      </c>
      <c r="K129" s="139"/>
      <c r="L129" s="139"/>
      <c r="M129" s="280"/>
      <c r="N129" s="137"/>
      <c r="Q129" s="137"/>
    </row>
    <row r="130" spans="1:17" ht="69.95" customHeight="1" x14ac:dyDescent="0.35">
      <c r="A130" s="281"/>
      <c r="B130" s="457" t="s">
        <v>192</v>
      </c>
      <c r="C130" s="458" t="str">
        <f>VLOOKUP(C$127,ListsReq!$C$3:$R$34,4,FALSE)</f>
        <v>2018/19</v>
      </c>
      <c r="D130" s="458" t="s">
        <v>547</v>
      </c>
      <c r="E130" s="459">
        <v>35346.93</v>
      </c>
      <c r="F130" s="459">
        <v>21524.55</v>
      </c>
      <c r="G130" s="459">
        <v>41028.85</v>
      </c>
      <c r="H130" s="459">
        <f t="shared" si="0"/>
        <v>97900.329999999987</v>
      </c>
      <c r="I130" s="458" t="s">
        <v>13</v>
      </c>
      <c r="J130" s="460" t="s">
        <v>814</v>
      </c>
      <c r="K130" s="139"/>
      <c r="L130" s="139"/>
      <c r="M130" s="280"/>
      <c r="N130" s="137"/>
      <c r="Q130" s="137"/>
    </row>
    <row r="131" spans="1:17" ht="180.75" customHeight="1" x14ac:dyDescent="0.35">
      <c r="A131" s="281"/>
      <c r="B131" s="457" t="s">
        <v>191</v>
      </c>
      <c r="C131" s="458" t="str">
        <f>VLOOKUP(C$127,ListsReq!$C$3:$R$34,5,FALSE)</f>
        <v>2019/20</v>
      </c>
      <c r="D131" s="458" t="s">
        <v>547</v>
      </c>
      <c r="E131" s="459">
        <f>SUMIF(C150:C173,"Scope 1",H150:H173)</f>
        <v>33475.346481316767</v>
      </c>
      <c r="F131" s="459">
        <f>SUMIF(C150:C173,"Scope 2",H150:H173)</f>
        <v>20897.506962587257</v>
      </c>
      <c r="G131" s="459">
        <f>SUMIF(C150:C173,"Scope 3",H150:H173)</f>
        <v>22739.681138899999</v>
      </c>
      <c r="H131" s="459">
        <f t="shared" si="0"/>
        <v>77112.534582804015</v>
      </c>
      <c r="I131" s="458" t="s">
        <v>13</v>
      </c>
      <c r="J131" s="460" t="s">
        <v>977</v>
      </c>
      <c r="K131" s="139"/>
      <c r="L131" s="139"/>
      <c r="M131" s="280"/>
      <c r="N131" s="137"/>
      <c r="Q131" s="137"/>
    </row>
    <row r="132" spans="1:17" ht="18" hidden="1" x14ac:dyDescent="0.35">
      <c r="A132" s="281"/>
      <c r="B132" s="155" t="s">
        <v>190</v>
      </c>
      <c r="C132" s="171">
        <f>VLOOKUP(C$127,ListsReq!$C$3:$R$34,6,FALSE)</f>
        <v>0</v>
      </c>
      <c r="D132" s="171"/>
      <c r="E132" s="154"/>
      <c r="F132" s="154"/>
      <c r="G132" s="154"/>
      <c r="H132" s="154">
        <f t="shared" si="0"/>
        <v>0</v>
      </c>
      <c r="I132" s="171" t="s">
        <v>13</v>
      </c>
      <c r="J132" s="198"/>
      <c r="K132" s="139"/>
      <c r="L132" s="139"/>
      <c r="M132" s="280"/>
      <c r="N132" s="137"/>
      <c r="Q132" s="137"/>
    </row>
    <row r="133" spans="1:17" ht="18" hidden="1" x14ac:dyDescent="0.35">
      <c r="A133" s="281"/>
      <c r="B133" s="155" t="s">
        <v>189</v>
      </c>
      <c r="C133" s="171">
        <f>VLOOKUP(C$127,ListsReq!$C$3:$R$34,7,FALSE)</f>
        <v>0</v>
      </c>
      <c r="D133" s="171"/>
      <c r="E133" s="154"/>
      <c r="F133" s="154"/>
      <c r="G133" s="154"/>
      <c r="H133" s="154">
        <f t="shared" si="0"/>
        <v>0</v>
      </c>
      <c r="I133" s="171" t="s">
        <v>13</v>
      </c>
      <c r="J133" s="198"/>
      <c r="K133" s="139"/>
      <c r="L133" s="139"/>
      <c r="M133" s="280"/>
      <c r="N133" s="137"/>
      <c r="Q133" s="137"/>
    </row>
    <row r="134" spans="1:17" ht="18" hidden="1" x14ac:dyDescent="0.35">
      <c r="A134" s="281"/>
      <c r="B134" s="155" t="s">
        <v>188</v>
      </c>
      <c r="C134" s="171">
        <f>VLOOKUP(C$127,ListsReq!$C$3:$R$34,8,FALSE)</f>
        <v>0</v>
      </c>
      <c r="D134" s="171"/>
      <c r="E134" s="154"/>
      <c r="F134" s="154"/>
      <c r="G134" s="154"/>
      <c r="H134" s="154">
        <f t="shared" si="0"/>
        <v>0</v>
      </c>
      <c r="I134" s="171" t="s">
        <v>13</v>
      </c>
      <c r="J134" s="198"/>
      <c r="K134" s="139"/>
      <c r="L134" s="139"/>
      <c r="M134" s="280"/>
      <c r="N134" s="137"/>
      <c r="Q134" s="137"/>
    </row>
    <row r="135" spans="1:17" ht="18" hidden="1" x14ac:dyDescent="0.35">
      <c r="A135" s="281"/>
      <c r="B135" s="155" t="s">
        <v>187</v>
      </c>
      <c r="C135" s="171">
        <f>VLOOKUP(C$127,ListsReq!$C$3:$R$34,9,FALSE)</f>
        <v>0</v>
      </c>
      <c r="D135" s="171"/>
      <c r="E135" s="154"/>
      <c r="F135" s="154"/>
      <c r="G135" s="154"/>
      <c r="H135" s="154">
        <f t="shared" si="0"/>
        <v>0</v>
      </c>
      <c r="I135" s="171" t="s">
        <v>13</v>
      </c>
      <c r="J135" s="198"/>
      <c r="K135" s="139"/>
      <c r="L135" s="139"/>
      <c r="M135" s="280"/>
      <c r="N135" s="137"/>
      <c r="Q135" s="137"/>
    </row>
    <row r="136" spans="1:17" ht="18" hidden="1" x14ac:dyDescent="0.35">
      <c r="A136" s="281"/>
      <c r="B136" s="155" t="s">
        <v>186</v>
      </c>
      <c r="C136" s="171">
        <f>VLOOKUP(C$127,ListsReq!$C$3:$R$34,10,FALSE)</f>
        <v>0</v>
      </c>
      <c r="D136" s="171"/>
      <c r="E136" s="154"/>
      <c r="F136" s="154"/>
      <c r="G136" s="154"/>
      <c r="H136" s="154">
        <f t="shared" si="0"/>
        <v>0</v>
      </c>
      <c r="I136" s="171" t="s">
        <v>13</v>
      </c>
      <c r="J136" s="198"/>
      <c r="K136" s="139"/>
      <c r="L136" s="139"/>
      <c r="M136" s="280"/>
      <c r="N136" s="137"/>
      <c r="Q136" s="137"/>
    </row>
    <row r="137" spans="1:17" ht="18" hidden="1" x14ac:dyDescent="0.35">
      <c r="A137" s="281"/>
      <c r="B137" s="155" t="s">
        <v>185</v>
      </c>
      <c r="C137" s="171">
        <f>VLOOKUP(C$127,ListsReq!$C$3:$R$34,11,FALSE)</f>
        <v>0</v>
      </c>
      <c r="D137" s="171"/>
      <c r="E137" s="154"/>
      <c r="F137" s="154"/>
      <c r="G137" s="154"/>
      <c r="H137" s="154">
        <f t="shared" si="0"/>
        <v>0</v>
      </c>
      <c r="I137" s="171" t="s">
        <v>13</v>
      </c>
      <c r="J137" s="198"/>
      <c r="K137" s="139"/>
      <c r="L137" s="139"/>
      <c r="M137" s="280"/>
      <c r="N137" s="137"/>
      <c r="Q137" s="137"/>
    </row>
    <row r="138" spans="1:17" ht="18" hidden="1" x14ac:dyDescent="0.35">
      <c r="A138" s="281"/>
      <c r="B138" s="155" t="s">
        <v>184</v>
      </c>
      <c r="C138" s="171">
        <f>VLOOKUP(C$127,ListsReq!$C$3:$R$34,12,FALSE)</f>
        <v>0</v>
      </c>
      <c r="D138" s="171"/>
      <c r="E138" s="154"/>
      <c r="F138" s="154"/>
      <c r="G138" s="154"/>
      <c r="H138" s="154">
        <f t="shared" si="0"/>
        <v>0</v>
      </c>
      <c r="I138" s="171" t="s">
        <v>13</v>
      </c>
      <c r="J138" s="198"/>
      <c r="K138" s="139"/>
      <c r="L138" s="139"/>
      <c r="M138" s="280"/>
      <c r="N138" s="137"/>
      <c r="Q138" s="137"/>
    </row>
    <row r="139" spans="1:17" ht="18" hidden="1" x14ac:dyDescent="0.35">
      <c r="A139" s="281"/>
      <c r="B139" s="155" t="s">
        <v>183</v>
      </c>
      <c r="C139" s="171">
        <f>VLOOKUP(C$127,ListsReq!$C$3:$R$34,13,FALSE)</f>
        <v>0</v>
      </c>
      <c r="D139" s="171"/>
      <c r="E139" s="154"/>
      <c r="F139" s="154"/>
      <c r="G139" s="154"/>
      <c r="H139" s="154">
        <f t="shared" si="0"/>
        <v>0</v>
      </c>
      <c r="I139" s="171" t="s">
        <v>13</v>
      </c>
      <c r="J139" s="198"/>
      <c r="K139" s="139"/>
      <c r="L139" s="139"/>
      <c r="M139" s="280"/>
      <c r="N139" s="137"/>
      <c r="Q139" s="137"/>
    </row>
    <row r="140" spans="1:17" ht="18" hidden="1" x14ac:dyDescent="0.35">
      <c r="A140" s="281"/>
      <c r="B140" s="155" t="s">
        <v>182</v>
      </c>
      <c r="C140" s="171">
        <f>VLOOKUP(C$127,ListsReq!$C$3:$R$34,14,FALSE)</f>
        <v>0</v>
      </c>
      <c r="D140" s="171"/>
      <c r="E140" s="154"/>
      <c r="F140" s="154"/>
      <c r="G140" s="154"/>
      <c r="H140" s="154">
        <f t="shared" si="0"/>
        <v>0</v>
      </c>
      <c r="I140" s="171" t="s">
        <v>13</v>
      </c>
      <c r="J140" s="198"/>
      <c r="K140" s="139"/>
      <c r="L140" s="139"/>
      <c r="M140" s="280"/>
      <c r="N140" s="137"/>
      <c r="Q140" s="137"/>
    </row>
    <row r="141" spans="1:17" ht="18" hidden="1" x14ac:dyDescent="0.35">
      <c r="A141" s="281"/>
      <c r="B141" s="155" t="s">
        <v>181</v>
      </c>
      <c r="C141" s="171">
        <f>VLOOKUP(C$127,ListsReq!$C$3:$R$34,15,FALSE)</f>
        <v>0</v>
      </c>
      <c r="D141" s="171"/>
      <c r="E141" s="154"/>
      <c r="F141" s="154"/>
      <c r="G141" s="154"/>
      <c r="H141" s="154">
        <f t="shared" si="0"/>
        <v>0</v>
      </c>
      <c r="I141" s="171" t="s">
        <v>13</v>
      </c>
      <c r="J141" s="198"/>
      <c r="K141" s="139"/>
      <c r="L141" s="139"/>
      <c r="M141" s="280"/>
      <c r="N141" s="137"/>
      <c r="Q141" s="137"/>
    </row>
    <row r="142" spans="1:17" ht="6" customHeight="1" thickBot="1" x14ac:dyDescent="0.4">
      <c r="A142" s="281"/>
      <c r="B142" s="144" t="s">
        <v>180</v>
      </c>
      <c r="C142" s="167">
        <f>VLOOKUP(C$127,ListsReq!$C$3:$R$34,16,FALSE)</f>
        <v>0</v>
      </c>
      <c r="D142" s="167"/>
      <c r="E142" s="143"/>
      <c r="F142" s="143"/>
      <c r="G142" s="143"/>
      <c r="H142" s="143">
        <f t="shared" si="0"/>
        <v>0</v>
      </c>
      <c r="I142" s="167" t="s">
        <v>13</v>
      </c>
      <c r="J142" s="197"/>
      <c r="K142" s="139"/>
      <c r="L142" s="139"/>
      <c r="M142" s="280"/>
      <c r="N142" s="137"/>
      <c r="Q142" s="137"/>
    </row>
    <row r="143" spans="1:17" x14ac:dyDescent="0.25">
      <c r="A143" s="279"/>
      <c r="B143" s="196"/>
      <c r="C143" s="162"/>
      <c r="D143" s="139"/>
      <c r="E143" s="139"/>
      <c r="F143" s="139"/>
      <c r="G143" s="139"/>
      <c r="H143" s="423"/>
      <c r="I143" s="139"/>
      <c r="J143" s="139"/>
      <c r="K143" s="139"/>
      <c r="L143" s="139"/>
      <c r="M143" s="280"/>
      <c r="N143" s="137"/>
    </row>
    <row r="144" spans="1:17" x14ac:dyDescent="0.25">
      <c r="A144" s="279" t="s">
        <v>179</v>
      </c>
      <c r="B144" s="195" t="s">
        <v>178</v>
      </c>
      <c r="C144" s="140"/>
      <c r="D144" s="139"/>
      <c r="E144" s="139"/>
      <c r="F144" s="139"/>
      <c r="G144" s="139"/>
      <c r="H144" s="424"/>
      <c r="I144" s="139"/>
      <c r="J144" s="139"/>
      <c r="K144" s="139"/>
      <c r="L144" s="139"/>
      <c r="M144" s="280"/>
      <c r="N144" s="137"/>
    </row>
    <row r="145" spans="1:15" ht="66.599999999999994" customHeight="1" x14ac:dyDescent="0.25">
      <c r="A145" s="279"/>
      <c r="B145" s="511" t="s">
        <v>649</v>
      </c>
      <c r="C145" s="511"/>
      <c r="D145" s="511"/>
      <c r="E145" s="511"/>
      <c r="F145" s="139"/>
      <c r="G145" s="139"/>
      <c r="H145" s="139"/>
      <c r="I145" s="139"/>
      <c r="J145" s="139"/>
      <c r="K145" s="139"/>
      <c r="L145" s="139"/>
      <c r="M145" s="280"/>
      <c r="N145" s="137"/>
    </row>
    <row r="146" spans="1:15" x14ac:dyDescent="0.25">
      <c r="A146" s="281"/>
      <c r="B146" s="511" t="s">
        <v>177</v>
      </c>
      <c r="C146" s="511"/>
      <c r="D146" s="511"/>
      <c r="E146" s="511"/>
      <c r="F146" s="139"/>
      <c r="G146" s="139"/>
      <c r="H146" s="139"/>
      <c r="I146" s="139"/>
      <c r="J146" s="139"/>
      <c r="K146" s="139"/>
      <c r="L146" s="139"/>
      <c r="M146" s="280"/>
      <c r="N146" s="137"/>
      <c r="O146" s="137"/>
    </row>
    <row r="147" spans="1:15" x14ac:dyDescent="0.25">
      <c r="A147" s="281"/>
      <c r="B147" s="388" t="s">
        <v>810</v>
      </c>
      <c r="C147" s="409">
        <v>2019</v>
      </c>
      <c r="D147" s="408">
        <v>2019</v>
      </c>
      <c r="E147" s="408">
        <v>2020</v>
      </c>
      <c r="F147" s="139"/>
      <c r="G147" s="139"/>
      <c r="H147" s="139"/>
      <c r="I147" s="139"/>
      <c r="J147" s="139"/>
      <c r="K147" s="139"/>
      <c r="L147" s="139"/>
      <c r="M147" s="280"/>
      <c r="N147" s="137"/>
      <c r="O147" s="137"/>
    </row>
    <row r="148" spans="1:15" ht="8.4499999999999993" customHeight="1" thickBot="1" x14ac:dyDescent="0.3">
      <c r="A148" s="281"/>
      <c r="B148" s="388"/>
      <c r="C148" s="388"/>
      <c r="D148" s="388"/>
      <c r="E148" s="388"/>
      <c r="F148" s="139"/>
      <c r="G148" s="139"/>
      <c r="H148" s="139"/>
      <c r="I148" s="139"/>
      <c r="J148" s="139"/>
      <c r="K148" s="139"/>
      <c r="L148" s="139"/>
      <c r="M148" s="280"/>
      <c r="N148" s="137"/>
      <c r="O148" s="137"/>
    </row>
    <row r="149" spans="1:15" ht="21.75" customHeight="1" x14ac:dyDescent="0.25">
      <c r="A149" s="281"/>
      <c r="B149" s="147" t="s">
        <v>176</v>
      </c>
      <c r="C149" s="194" t="s">
        <v>175</v>
      </c>
      <c r="D149" s="193" t="s">
        <v>174</v>
      </c>
      <c r="E149" s="193" t="s">
        <v>9</v>
      </c>
      <c r="F149" s="193" t="s">
        <v>173</v>
      </c>
      <c r="G149" s="193" t="s">
        <v>9</v>
      </c>
      <c r="H149" s="193" t="s">
        <v>172</v>
      </c>
      <c r="I149" s="181" t="s">
        <v>8</v>
      </c>
      <c r="J149" s="139"/>
      <c r="K149" s="139"/>
      <c r="L149" s="139"/>
      <c r="M149" s="280"/>
      <c r="N149" s="137"/>
      <c r="O149" s="137"/>
    </row>
    <row r="150" spans="1:15" x14ac:dyDescent="0.25">
      <c r="A150" s="281"/>
      <c r="B150" s="457" t="s">
        <v>755</v>
      </c>
      <c r="C150" s="461" t="s">
        <v>195</v>
      </c>
      <c r="D150" s="462">
        <v>1992222</v>
      </c>
      <c r="E150" s="463" t="str">
        <f>VLOOKUP($B150,ListsReq!$AC$3:$AF$150,2,FALSE)</f>
        <v>miles</v>
      </c>
      <c r="F150" s="464">
        <f>IF($C$147=2020, VLOOKUP($B150,ListsReq!$AC$3:$AF$150,3,FALSE), IF($C$147=2019, VLOOKUP($B150,ListsReq!$AC$153:$AF$300,3,FALSE),""))</f>
        <v>0.29103000000000001</v>
      </c>
      <c r="G150" s="463" t="str">
        <f>VLOOKUP($B150,ListsReq!$AC$3:$AF$150,4,FALSE)</f>
        <v>kg CO2e/mile</v>
      </c>
      <c r="H150" s="465">
        <f t="shared" ref="H150:H181" si="1">(F150*D150)/1000</f>
        <v>579.79636865999998</v>
      </c>
      <c r="I150" s="198"/>
      <c r="J150" s="139"/>
      <c r="K150" s="139"/>
      <c r="L150" s="139"/>
      <c r="M150" s="280"/>
      <c r="N150" s="137"/>
      <c r="O150" s="137"/>
    </row>
    <row r="151" spans="1:15" x14ac:dyDescent="0.25">
      <c r="A151" s="281"/>
      <c r="B151" s="457" t="s">
        <v>747</v>
      </c>
      <c r="C151" s="461" t="s">
        <v>195</v>
      </c>
      <c r="D151" s="459">
        <v>1514068</v>
      </c>
      <c r="E151" s="463" t="str">
        <f>VLOOKUP($B151,ListsReq!$AC$3:$AF$150,2,FALSE)</f>
        <v>miles</v>
      </c>
      <c r="F151" s="464">
        <f>IF($C$147=2020, VLOOKUP($B151,ListsReq!$AC$3:$AF$150,3,FALSE), IF($C$147=2019, VLOOKUP($B151,ListsReq!$AC$153:$AF$300,3,FALSE),""))</f>
        <v>0.27900999999999998</v>
      </c>
      <c r="G151" s="463" t="str">
        <f>VLOOKUP($B151,ListsReq!$AC$3:$AF$150,4,FALSE)</f>
        <v>kg CO2e/mile</v>
      </c>
      <c r="H151" s="465">
        <f t="shared" si="1"/>
        <v>422.44011267999997</v>
      </c>
      <c r="I151" s="198"/>
      <c r="J151" s="139"/>
      <c r="K151" s="139"/>
      <c r="L151" s="139"/>
      <c r="M151" s="280"/>
      <c r="N151" s="137"/>
      <c r="O151" s="137"/>
    </row>
    <row r="152" spans="1:15" ht="45" x14ac:dyDescent="0.25">
      <c r="A152" s="281"/>
      <c r="B152" s="457" t="s">
        <v>542</v>
      </c>
      <c r="C152" s="461" t="s">
        <v>196</v>
      </c>
      <c r="D152" s="459">
        <v>81758634.438917279</v>
      </c>
      <c r="E152" s="463" t="str">
        <f>VLOOKUP($B152,ListsReq!$AC$3:$AF$150,2,FALSE)</f>
        <v>kWh</v>
      </c>
      <c r="F152" s="464">
        <f>IF($C$147=2020, VLOOKUP($B152,ListsReq!$AC$3:$AF$150,3,FALSE), IF($C$147=2019, VLOOKUP($B152,ListsReq!$AC$153:$AF$300,3,FALSE),""))</f>
        <v>0.25559999999999999</v>
      </c>
      <c r="G152" s="463" t="str">
        <f>VLOOKUP($B152,ListsReq!$AC$3:$AF$150,4,FALSE)</f>
        <v>kg CO2e/kWh</v>
      </c>
      <c r="H152" s="465">
        <f t="shared" si="1"/>
        <v>20897.506962587257</v>
      </c>
      <c r="I152" s="198" t="s">
        <v>827</v>
      </c>
      <c r="J152" s="139"/>
      <c r="K152" s="418"/>
      <c r="L152" s="139"/>
      <c r="M152" s="280"/>
      <c r="N152" s="137"/>
      <c r="O152" s="137"/>
    </row>
    <row r="153" spans="1:15" x14ac:dyDescent="0.25">
      <c r="A153" s="281"/>
      <c r="B153" s="457" t="s">
        <v>519</v>
      </c>
      <c r="C153" s="461" t="s">
        <v>195</v>
      </c>
      <c r="D153" s="459">
        <v>81758634</v>
      </c>
      <c r="E153" s="463" t="str">
        <f>VLOOKUP($B153,ListsReq!$AC$3:$AF$150,2,FALSE)</f>
        <v>kWh</v>
      </c>
      <c r="F153" s="464">
        <f>IF($C$147=2020, VLOOKUP($B153,ListsReq!$AC$3:$AF$150,3,FALSE), IF($C$147=2019, VLOOKUP($B153,ListsReq!$AC$153:$AF$300,3,FALSE),""))</f>
        <v>2.1700000000000001E-2</v>
      </c>
      <c r="G153" s="463" t="str">
        <f>VLOOKUP($B153,ListsReq!$AC$3:$AF$150,4,FALSE)</f>
        <v>kg CO2e/kWh</v>
      </c>
      <c r="H153" s="465">
        <f t="shared" si="1"/>
        <v>1774.1623578000001</v>
      </c>
      <c r="I153" s="198" t="s">
        <v>828</v>
      </c>
      <c r="J153" s="139"/>
      <c r="K153" s="418"/>
      <c r="L153" s="139"/>
      <c r="M153" s="280"/>
      <c r="N153" s="137"/>
      <c r="O153" s="137"/>
    </row>
    <row r="154" spans="1:15" x14ac:dyDescent="0.25">
      <c r="A154" s="281"/>
      <c r="B154" s="457" t="s">
        <v>495</v>
      </c>
      <c r="C154" s="461" t="s">
        <v>197</v>
      </c>
      <c r="D154" s="459">
        <v>149753973.257</v>
      </c>
      <c r="E154" s="463" t="str">
        <f>VLOOKUP($B154,ListsReq!$AC$3:$AF$150,2,FALSE)</f>
        <v>kWh</v>
      </c>
      <c r="F154" s="464">
        <f>IF($C$147=2020, VLOOKUP($B154,ListsReq!$AC$3:$AF$150,3,FALSE), IF($C$147=2019, VLOOKUP($B154,ListsReq!$AC$153:$AF$300,3,FALSE),""))</f>
        <v>0.18385000000000001</v>
      </c>
      <c r="G154" s="463" t="str">
        <f>VLOOKUP($B154,ListsReq!$AC$3:$AF$150,4,FALSE)</f>
        <v>kg CO2e/kWh</v>
      </c>
      <c r="H154" s="465">
        <f t="shared" si="1"/>
        <v>27532.267983299454</v>
      </c>
      <c r="I154" s="198"/>
      <c r="J154" s="139"/>
      <c r="K154" s="139"/>
      <c r="L154" s="139"/>
      <c r="M154" s="280"/>
      <c r="N154" s="137"/>
      <c r="O154" s="137"/>
    </row>
    <row r="155" spans="1:15" x14ac:dyDescent="0.25">
      <c r="A155" s="281"/>
      <c r="B155" s="457" t="s">
        <v>401</v>
      </c>
      <c r="C155" s="461" t="s">
        <v>195</v>
      </c>
      <c r="D155" s="459">
        <v>727244.97</v>
      </c>
      <c r="E155" s="463" t="str">
        <f>VLOOKUP($B155,ListsReq!$AC$3:$AF$150,2,FALSE)</f>
        <v>m3</v>
      </c>
      <c r="F155" s="464">
        <f>IF($C$147=2020, VLOOKUP($B155,ListsReq!$AC$3:$AF$150,3,FALSE), IF($C$147=2019, VLOOKUP($B155,ListsReq!$AC$153:$AF$300,3,FALSE),""))</f>
        <v>0.34399999999999997</v>
      </c>
      <c r="G155" s="463" t="str">
        <f>VLOOKUP($B155,ListsReq!$AC$3:$AF$150,4,FALSE)</f>
        <v>kg CO2e/m3</v>
      </c>
      <c r="H155" s="465">
        <f t="shared" si="1"/>
        <v>250.17226967999997</v>
      </c>
      <c r="I155" s="198"/>
      <c r="J155" s="139"/>
      <c r="K155" s="139"/>
      <c r="L155" s="139"/>
      <c r="M155" s="280"/>
      <c r="N155" s="137"/>
      <c r="O155" s="137"/>
    </row>
    <row r="156" spans="1:15" x14ac:dyDescent="0.25">
      <c r="A156" s="281"/>
      <c r="B156" s="457" t="s">
        <v>386</v>
      </c>
      <c r="C156" s="461" t="s">
        <v>195</v>
      </c>
      <c r="D156" s="466">
        <v>687817.0100000021</v>
      </c>
      <c r="E156" s="463" t="str">
        <f>VLOOKUP($B156,ListsReq!$AC$3:$AF$150,2,FALSE)</f>
        <v>m3</v>
      </c>
      <c r="F156" s="464">
        <f>IF($C$147=2020, VLOOKUP($B156,ListsReq!$AC$3:$AF$150,3,FALSE), IF($C$147=2019, VLOOKUP($B156,ListsReq!$AC$153:$AF$300,3,FALSE),""))</f>
        <v>0.70799999999999996</v>
      </c>
      <c r="G156" s="463" t="str">
        <f>VLOOKUP($B156,ListsReq!$AC$3:$AF$150,4,FALSE)</f>
        <v>kg CO2e/m3</v>
      </c>
      <c r="H156" s="465">
        <f t="shared" si="1"/>
        <v>486.97444308000144</v>
      </c>
      <c r="I156" s="198"/>
      <c r="J156" s="139"/>
      <c r="K156" s="139"/>
      <c r="L156" s="139"/>
      <c r="M156" s="280"/>
      <c r="N156" s="137"/>
      <c r="O156" s="137"/>
    </row>
    <row r="157" spans="1:15" ht="30" x14ac:dyDescent="0.25">
      <c r="A157" s="281"/>
      <c r="B157" s="457" t="s">
        <v>728</v>
      </c>
      <c r="C157" s="461" t="s">
        <v>197</v>
      </c>
      <c r="D157" s="459">
        <v>271550.89999999997</v>
      </c>
      <c r="E157" s="463" t="str">
        <f>VLOOKUP($B157,ListsReq!$AC$3:$AF$150,2,FALSE)</f>
        <v>litres</v>
      </c>
      <c r="F157" s="464">
        <f>IF($C$147=2020, VLOOKUP($B157,ListsReq!$AC$3:$AF$150,3,FALSE), IF($C$147=2019, VLOOKUP($B157,ListsReq!$AC$153:$AF$300,3,FALSE),""))</f>
        <v>2.7582100000000001</v>
      </c>
      <c r="G157" s="463" t="str">
        <f>VLOOKUP($B157,ListsReq!$AC$3:$AF$150,4,FALSE)</f>
        <v>kg CO2e/litre</v>
      </c>
      <c r="H157" s="465">
        <f t="shared" si="1"/>
        <v>748.99440788899994</v>
      </c>
      <c r="I157" s="198" t="s">
        <v>815</v>
      </c>
      <c r="J157" s="139"/>
      <c r="K157" s="139"/>
      <c r="L157" s="139"/>
      <c r="M157" s="280"/>
      <c r="N157" s="137"/>
      <c r="O157" s="137"/>
    </row>
    <row r="158" spans="1:15" x14ac:dyDescent="0.25">
      <c r="A158" s="281"/>
      <c r="B158" s="457" t="s">
        <v>677</v>
      </c>
      <c r="C158" s="461" t="s">
        <v>197</v>
      </c>
      <c r="D158" s="459">
        <v>1858397.02</v>
      </c>
      <c r="E158" s="463" t="str">
        <f>VLOOKUP($B158,ListsReq!$AC$3:$AF$150,2,FALSE)</f>
        <v>litres</v>
      </c>
      <c r="F158" s="464">
        <f>IF($C$147=2020, VLOOKUP($B158,ListsReq!$AC$3:$AF$150,3,FALSE), IF($C$147=2019, VLOOKUP($B158,ListsReq!$AC$153:$AF$300,3,FALSE),""))</f>
        <v>2.5941100000000001</v>
      </c>
      <c r="G158" s="463" t="str">
        <f>VLOOKUP($B158,ListsReq!$AC$3:$AF$150,4,FALSE)</f>
        <v>kg CO2e/litre</v>
      </c>
      <c r="H158" s="465">
        <f t="shared" si="1"/>
        <v>4820.8862935522002</v>
      </c>
      <c r="I158" s="198" t="s">
        <v>816</v>
      </c>
      <c r="J158" s="139"/>
      <c r="K158" s="139"/>
      <c r="L158" s="139"/>
      <c r="M158" s="280"/>
      <c r="N158" s="137"/>
      <c r="O158" s="137"/>
    </row>
    <row r="159" spans="1:15" x14ac:dyDescent="0.25">
      <c r="A159" s="281"/>
      <c r="B159" s="457" t="s">
        <v>679</v>
      </c>
      <c r="C159" s="461" t="s">
        <v>197</v>
      </c>
      <c r="D159" s="459">
        <v>121299.12000000001</v>
      </c>
      <c r="E159" s="463" t="str">
        <f>VLOOKUP($B159,ListsReq!$AC$3:$AF$150,2,FALSE)</f>
        <v>litres</v>
      </c>
      <c r="F159" s="464">
        <f>IF($C$147=2020, VLOOKUP($B159,ListsReq!$AC$3:$AF$150,3,FALSE), IF($C$147=2019, VLOOKUP($B159,ListsReq!$AC$153:$AF$300,3,FALSE),""))</f>
        <v>2.2090399999999999</v>
      </c>
      <c r="G159" s="463" t="str">
        <f>VLOOKUP($B159,ListsReq!$AC$3:$AF$150,4,FALSE)</f>
        <v>kg CO2e/litre</v>
      </c>
      <c r="H159" s="465">
        <f t="shared" si="1"/>
        <v>267.95460804480001</v>
      </c>
      <c r="I159" s="198" t="s">
        <v>816</v>
      </c>
      <c r="J159" s="139"/>
      <c r="K159" s="139"/>
      <c r="L159" s="139"/>
      <c r="M159" s="280"/>
      <c r="N159" s="137"/>
      <c r="O159" s="137"/>
    </row>
    <row r="160" spans="1:15" x14ac:dyDescent="0.25">
      <c r="A160" s="281"/>
      <c r="B160" s="457" t="s">
        <v>270</v>
      </c>
      <c r="C160" s="461" t="s">
        <v>195</v>
      </c>
      <c r="D160" s="459">
        <v>28107</v>
      </c>
      <c r="E160" s="463" t="str">
        <f>VLOOKUP($B160,ListsReq!$AC$3:$AF$150,2,FALSE)</f>
        <v>tonnes</v>
      </c>
      <c r="F160" s="464">
        <f>IF($C$147=2020, VLOOKUP($B160,ListsReq!$AC$3:$AF$150,3,FALSE), IF($C$147=2019, VLOOKUP($B160,ListsReq!$AC$153:$AF$300,3,FALSE),""))</f>
        <v>586.51379999999995</v>
      </c>
      <c r="G160" s="463" t="str">
        <f>VLOOKUP($B160,ListsReq!$AC$3:$AF$150,4,FALSE)</f>
        <v>kgCO2e/tonne</v>
      </c>
      <c r="H160" s="465">
        <f t="shared" si="1"/>
        <v>16485.143376600001</v>
      </c>
      <c r="I160" s="198"/>
      <c r="J160" s="139"/>
      <c r="K160" s="139"/>
      <c r="L160" s="139"/>
      <c r="M160" s="280"/>
      <c r="N160" s="137"/>
      <c r="O160" s="137"/>
    </row>
    <row r="161" spans="1:15" x14ac:dyDescent="0.25">
      <c r="A161" s="281"/>
      <c r="B161" s="457" t="s">
        <v>268</v>
      </c>
      <c r="C161" s="461" t="s">
        <v>195</v>
      </c>
      <c r="D161" s="459">
        <v>6376</v>
      </c>
      <c r="E161" s="463" t="str">
        <f>VLOOKUP($B161,ListsReq!$AC$3:$AF$150,2,FALSE)</f>
        <v>tonnes</v>
      </c>
      <c r="F161" s="464">
        <f>IF($C$147=2020, VLOOKUP($B161,ListsReq!$AC$3:$AF$150,3,FALSE), IF($C$147=2019, VLOOKUP($B161,ListsReq!$AC$153:$AF$300,3,FALSE),""))</f>
        <v>99.759200000000007</v>
      </c>
      <c r="G161" s="463" t="str">
        <f>VLOOKUP($B161,ListsReq!$AC$3:$AF$150,4,FALSE)</f>
        <v>kgCO2e/tonne</v>
      </c>
      <c r="H161" s="465">
        <f t="shared" si="1"/>
        <v>636.06465920000005</v>
      </c>
      <c r="I161" s="198"/>
      <c r="J161" s="139"/>
      <c r="K161" s="139"/>
      <c r="L161" s="139"/>
      <c r="M161" s="280"/>
      <c r="N161" s="137"/>
      <c r="O161" s="137"/>
    </row>
    <row r="162" spans="1:15" x14ac:dyDescent="0.25">
      <c r="A162" s="281"/>
      <c r="B162" s="457" t="s">
        <v>266</v>
      </c>
      <c r="C162" s="461" t="s">
        <v>195</v>
      </c>
      <c r="D162" s="459">
        <v>613</v>
      </c>
      <c r="E162" s="463" t="str">
        <f>VLOOKUP($B162,ListsReq!$AC$3:$AF$150,2,FALSE)</f>
        <v>tonnes</v>
      </c>
      <c r="F162" s="464">
        <f>IF($C$147=2020, VLOOKUP($B162,ListsReq!$AC$3:$AF$150,3,FALSE), IF($C$147=2019, VLOOKUP($B162,ListsReq!$AC$153:$AF$300,3,FALSE),""))</f>
        <v>10.203900000000001</v>
      </c>
      <c r="G162" s="463" t="str">
        <f>VLOOKUP($B162,ListsReq!$AC$3:$AF$150,4,FALSE)</f>
        <v>kgCO2e/tonne</v>
      </c>
      <c r="H162" s="465">
        <f t="shared" si="1"/>
        <v>6.2549907000000005</v>
      </c>
      <c r="I162" s="198" t="s">
        <v>818</v>
      </c>
      <c r="J162" s="139"/>
      <c r="K162" s="139"/>
      <c r="L162" s="139"/>
      <c r="M162" s="280"/>
      <c r="N162" s="137"/>
      <c r="O162" s="137"/>
    </row>
    <row r="163" spans="1:15" x14ac:dyDescent="0.25">
      <c r="A163" s="281"/>
      <c r="B163" s="457" t="s">
        <v>262</v>
      </c>
      <c r="C163" s="461" t="s">
        <v>195</v>
      </c>
      <c r="D163" s="459">
        <v>22964</v>
      </c>
      <c r="E163" s="463" t="str">
        <f>VLOOKUP($B163,ListsReq!$AC$3:$AF$150,2,FALSE)</f>
        <v>tonnes</v>
      </c>
      <c r="F163" s="464">
        <f>IF($C$147=2020, VLOOKUP($B163,ListsReq!$AC$3:$AF$150,3,FALSE), IF($C$147=2019, VLOOKUP($B163,ListsReq!$AC$153:$AF$300,3,FALSE),""))</f>
        <v>10.203900000000001</v>
      </c>
      <c r="G163" s="463" t="str">
        <f>VLOOKUP($B163,ListsReq!$AC$3:$AF$150,4,FALSE)</f>
        <v>kgCO2e/tonne</v>
      </c>
      <c r="H163" s="465">
        <f t="shared" si="1"/>
        <v>234.32235960000003</v>
      </c>
      <c r="I163" s="198" t="s">
        <v>817</v>
      </c>
      <c r="J163" s="139"/>
      <c r="K163" s="139"/>
      <c r="L163" s="139"/>
      <c r="M163" s="280"/>
      <c r="N163" s="137"/>
      <c r="O163" s="137"/>
    </row>
    <row r="164" spans="1:15" ht="60" x14ac:dyDescent="0.25">
      <c r="A164" s="281"/>
      <c r="B164" s="457" t="s">
        <v>262</v>
      </c>
      <c r="C164" s="461" t="s">
        <v>195</v>
      </c>
      <c r="D164" s="459">
        <v>1489</v>
      </c>
      <c r="E164" s="463" t="str">
        <f>VLOOKUP($B164,ListsReq!$AC$3:$AF$150,2,FALSE)</f>
        <v>tonnes</v>
      </c>
      <c r="F164" s="464">
        <f>IF($C$147=2020, VLOOKUP($B164,ListsReq!$AC$3:$AF$150,3,FALSE), IF($C$147=2019, VLOOKUP($B164,ListsReq!$AC$153:$AF$300,3,FALSE),""))</f>
        <v>10.203900000000001</v>
      </c>
      <c r="G164" s="463" t="str">
        <f>VLOOKUP($B164,ListsReq!$AC$3:$AF$150,4,FALSE)</f>
        <v>kgCO2e/tonne</v>
      </c>
      <c r="H164" s="465">
        <f t="shared" si="1"/>
        <v>15.193607100000001</v>
      </c>
      <c r="I164" s="198" t="s">
        <v>915</v>
      </c>
      <c r="J164" s="139"/>
      <c r="K164" s="139"/>
      <c r="L164" s="139"/>
      <c r="M164" s="280"/>
      <c r="N164" s="137"/>
      <c r="O164" s="137"/>
    </row>
    <row r="165" spans="1:15" x14ac:dyDescent="0.25">
      <c r="A165" s="281"/>
      <c r="B165" s="457" t="s">
        <v>260</v>
      </c>
      <c r="C165" s="461" t="s">
        <v>195</v>
      </c>
      <c r="D165" s="459">
        <v>6619</v>
      </c>
      <c r="E165" s="463" t="str">
        <f>VLOOKUP($B165,ListsReq!$AC$3:$AF$150,2,FALSE)</f>
        <v>tonnes</v>
      </c>
      <c r="F165" s="464">
        <f>IF($C$147=2020, VLOOKUP($B165,ListsReq!$AC$3:$AF$150,3,FALSE), IF($C$147=2019, VLOOKUP($B165,ListsReq!$AC$153:$AF$300,3,FALSE),""))</f>
        <v>21.3538</v>
      </c>
      <c r="G165" s="463" t="str">
        <f>VLOOKUP($B165,ListsReq!$AC$3:$AF$150,4,FALSE)</f>
        <v>kgCO2e/tonne</v>
      </c>
      <c r="H165" s="465">
        <f t="shared" si="1"/>
        <v>141.34080220000001</v>
      </c>
      <c r="I165" s="198"/>
      <c r="J165" s="139"/>
      <c r="K165" s="139"/>
      <c r="L165" s="139"/>
      <c r="M165" s="280"/>
      <c r="N165" s="137"/>
      <c r="O165" s="137"/>
    </row>
    <row r="166" spans="1:15" x14ac:dyDescent="0.25">
      <c r="A166" s="281"/>
      <c r="B166" s="457" t="s">
        <v>258</v>
      </c>
      <c r="C166" s="461" t="s">
        <v>195</v>
      </c>
      <c r="D166" s="459">
        <v>1869</v>
      </c>
      <c r="E166" s="463" t="str">
        <f>VLOOKUP($B166,ListsReq!$AC$3:$AF$150,2,FALSE)</f>
        <v>tonnes</v>
      </c>
      <c r="F166" s="464">
        <f>IF($C$147=2020, VLOOKUP($B166,ListsReq!$AC$3:$AF$150,3,FALSE), IF($C$147=2019, VLOOKUP($B166,ListsReq!$AC$153:$AF$300,3,FALSE),""))</f>
        <v>21.3538</v>
      </c>
      <c r="G166" s="463" t="str">
        <f>VLOOKUP($B166,ListsReq!$AC$3:$AF$150,4,FALSE)</f>
        <v>kgCO2e/tonne</v>
      </c>
      <c r="H166" s="465">
        <f t="shared" si="1"/>
        <v>39.910252200000002</v>
      </c>
      <c r="I166" s="198"/>
      <c r="J166" s="139"/>
      <c r="K166" s="139"/>
      <c r="L166" s="139"/>
      <c r="M166" s="280"/>
      <c r="N166" s="137"/>
      <c r="O166" s="137"/>
    </row>
    <row r="167" spans="1:15" ht="30" x14ac:dyDescent="0.25">
      <c r="A167" s="281"/>
      <c r="B167" s="457" t="s">
        <v>257</v>
      </c>
      <c r="C167" s="461" t="s">
        <v>195</v>
      </c>
      <c r="D167" s="459">
        <v>8097</v>
      </c>
      <c r="E167" s="463" t="str">
        <f>VLOOKUP($B167,ListsReq!$AC$3:$AF$150,2,FALSE)</f>
        <v>tonnes</v>
      </c>
      <c r="F167" s="464">
        <f>IF($C$147=2020, VLOOKUP($B167,ListsReq!$AC$3:$AF$150,3,FALSE), IF($C$147=2019, VLOOKUP($B167,ListsReq!$AC$153:$AF$300,3,FALSE),""))</f>
        <v>21.3538</v>
      </c>
      <c r="G167" s="463" t="str">
        <f>VLOOKUP($B167,ListsReq!$AC$3:$AF$150,4,FALSE)</f>
        <v>kgCO2e/tonne</v>
      </c>
      <c r="H167" s="465">
        <f t="shared" si="1"/>
        <v>172.90171859999998</v>
      </c>
      <c r="I167" s="198" t="s">
        <v>819</v>
      </c>
      <c r="J167" s="139"/>
      <c r="K167" s="139"/>
      <c r="L167" s="139"/>
      <c r="M167" s="280"/>
      <c r="N167" s="137"/>
      <c r="O167" s="137"/>
    </row>
    <row r="168" spans="1:15" x14ac:dyDescent="0.25">
      <c r="A168" s="281"/>
      <c r="B168" s="457" t="s">
        <v>255</v>
      </c>
      <c r="C168" s="461" t="s">
        <v>195</v>
      </c>
      <c r="D168" s="459">
        <v>4121</v>
      </c>
      <c r="E168" s="463" t="str">
        <f>VLOOKUP($B168,ListsReq!$AC$3:$AF$150,2,FALSE)</f>
        <v>tonnes</v>
      </c>
      <c r="F168" s="464">
        <f>IF($C$147=2020, VLOOKUP($B168,ListsReq!$AC$3:$AF$150,3,FALSE), IF($C$147=2019, VLOOKUP($B168,ListsReq!$AC$153:$AF$300,3,FALSE),""))</f>
        <v>21.3538</v>
      </c>
      <c r="G168" s="463" t="str">
        <f>VLOOKUP($B168,ListsReq!$AC$3:$AF$150,4,FALSE)</f>
        <v>kgCO2e/tonne</v>
      </c>
      <c r="H168" s="465">
        <f t="shared" si="1"/>
        <v>87.999009799999996</v>
      </c>
      <c r="I168" s="198"/>
      <c r="J168" s="139"/>
      <c r="K168" s="139"/>
      <c r="L168" s="139"/>
      <c r="M168" s="280"/>
      <c r="N168" s="137"/>
      <c r="O168" s="137"/>
    </row>
    <row r="169" spans="1:15" ht="30" x14ac:dyDescent="0.25">
      <c r="A169" s="281"/>
      <c r="B169" s="457" t="s">
        <v>686</v>
      </c>
      <c r="C169" s="461" t="s">
        <v>195</v>
      </c>
      <c r="D169" s="459">
        <v>51245</v>
      </c>
      <c r="E169" s="463" t="str">
        <f>VLOOKUP($B169,ListsReq!$AC$3:$AF$150,2,FALSE)</f>
        <v>tonnes</v>
      </c>
      <c r="F169" s="464">
        <f>IF($C$147=2020, VLOOKUP($B169,ListsReq!$AC$3:$AF$150,3,FALSE), IF($C$147=2019, VLOOKUP($B169,ListsReq!$AC$153:$AF$300,3,FALSE),""))</f>
        <v>21.3538</v>
      </c>
      <c r="G169" s="463" t="str">
        <f>VLOOKUP($B169,ListsReq!$AC$3:$AF$150,4,FALSE)</f>
        <v>kgCO2e/tonne</v>
      </c>
      <c r="H169" s="465">
        <f t="shared" si="1"/>
        <v>1094.2754809999999</v>
      </c>
      <c r="I169" s="198" t="s">
        <v>1080</v>
      </c>
      <c r="J169" s="139"/>
      <c r="K169" s="139"/>
      <c r="L169" s="139"/>
      <c r="M169" s="280"/>
      <c r="N169" s="137"/>
      <c r="O169" s="137"/>
    </row>
    <row r="170" spans="1:15" x14ac:dyDescent="0.25">
      <c r="A170" s="281"/>
      <c r="B170" s="457" t="s">
        <v>252</v>
      </c>
      <c r="C170" s="461" t="s">
        <v>195</v>
      </c>
      <c r="D170" s="459">
        <v>14645</v>
      </c>
      <c r="E170" s="463" t="str">
        <f>VLOOKUP($B170,ListsReq!$AC$3:$AF$150,2,FALSE)</f>
        <v>tonnes</v>
      </c>
      <c r="F170" s="464">
        <f>IF($C$147=2020, VLOOKUP($B170,ListsReq!$AC$3:$AF$150,3,FALSE), IF($C$147=2019, VLOOKUP($B170,ListsReq!$AC$153:$AF$300,3,FALSE),""))</f>
        <v>21.353999999999999</v>
      </c>
      <c r="G170" s="463" t="str">
        <f>VLOOKUP($B170,ListsReq!$AC$3:$AF$150,4,FALSE)</f>
        <v>kg CO2e/tonne</v>
      </c>
      <c r="H170" s="465">
        <f t="shared" si="1"/>
        <v>312.72933</v>
      </c>
      <c r="I170" s="198"/>
      <c r="J170" s="139"/>
      <c r="K170" s="139"/>
      <c r="L170" s="139"/>
      <c r="M170" s="280"/>
      <c r="N170" s="137"/>
      <c r="O170" s="137"/>
    </row>
    <row r="171" spans="1:15" x14ac:dyDescent="0.25">
      <c r="A171" s="281"/>
      <c r="B171" s="457" t="s">
        <v>738</v>
      </c>
      <c r="C171" s="461" t="s">
        <v>197</v>
      </c>
      <c r="D171" s="459">
        <v>18703</v>
      </c>
      <c r="E171" s="463" t="str">
        <f>VLOOKUP($B171,ListsReq!$AC$3:$AF$150,2,FALSE)</f>
        <v>litres</v>
      </c>
      <c r="F171" s="464">
        <f>IF($C$147=2020, VLOOKUP($B171,ListsReq!$AC$3:$AF$150,3,FALSE), IF($C$147=2019, VLOOKUP($B171,ListsReq!$AC$153:$AF$300,3,FALSE),""))</f>
        <v>2.5404200000000001</v>
      </c>
      <c r="G171" s="463" t="str">
        <f>VLOOKUP($B171,ListsReq!$AC$3:$AF$150,4,FALSE)</f>
        <v>kg CO2e/litre</v>
      </c>
      <c r="H171" s="465">
        <f t="shared" si="1"/>
        <v>47.51347526</v>
      </c>
      <c r="I171" s="153"/>
      <c r="J171" s="139"/>
      <c r="K171" s="139"/>
      <c r="L171" s="139"/>
      <c r="M171" s="280"/>
      <c r="N171" s="137"/>
      <c r="O171" s="137"/>
    </row>
    <row r="172" spans="1:15" ht="31.5" customHeight="1" x14ac:dyDescent="0.25">
      <c r="A172" s="281"/>
      <c r="B172" s="457" t="s">
        <v>799</v>
      </c>
      <c r="C172" s="461" t="s">
        <v>197</v>
      </c>
      <c r="D172" s="459">
        <v>3661391.764</v>
      </c>
      <c r="E172" s="463" t="str">
        <f>VLOOKUP($B172,ListsReq!$AC$3:$AF$150,2,FALSE)</f>
        <v>kWh</v>
      </c>
      <c r="F172" s="464">
        <f>IF($C$147=2020, VLOOKUP($B172,ListsReq!$AC$3:$AF$150,3,FALSE), IF($C$147=2019, VLOOKUP($B172,ListsReq!$AC$153:$AF$300,3,FALSE),""))</f>
        <v>1.5630000000000002E-2</v>
      </c>
      <c r="G172" s="463" t="str">
        <f>VLOOKUP($B172,ListsReq!$AC$3:$AF$150,4,FALSE)</f>
        <v>kg CO2e/kWh</v>
      </c>
      <c r="H172" s="465">
        <f t="shared" si="1"/>
        <v>57.227553271320005</v>
      </c>
      <c r="I172" s="198" t="s">
        <v>826</v>
      </c>
      <c r="J172" s="139"/>
      <c r="K172" s="139"/>
      <c r="L172" s="139"/>
      <c r="M172" s="280"/>
      <c r="N172" s="137"/>
      <c r="O172" s="137"/>
    </row>
    <row r="173" spans="1:15" ht="45" customHeight="1" x14ac:dyDescent="0.25">
      <c r="A173" s="281"/>
      <c r="B173" s="457" t="s">
        <v>806</v>
      </c>
      <c r="C173" s="461" t="s">
        <v>197</v>
      </c>
      <c r="D173" s="459">
        <v>2510800</v>
      </c>
      <c r="E173" s="463" t="str">
        <f>VLOOKUP($B173,ListsReq!$AC$3:$AF$150,2,FALSE)</f>
        <v>kWh</v>
      </c>
      <c r="F173" s="464">
        <f>IF($C$147=2020, VLOOKUP($B173,ListsReq!$AC$3:$AF$150,3,FALSE), IF($C$147=2019, VLOOKUP($B173,ListsReq!$AC$153:$AF$300,3,FALSE),""))</f>
        <v>2.0000000000000001E-4</v>
      </c>
      <c r="G173" s="463" t="str">
        <f>VLOOKUP($B173,ListsReq!$AC$3:$AF$150,4,FALSE)</f>
        <v>kg CO2e/kWh</v>
      </c>
      <c r="H173" s="465">
        <f t="shared" si="1"/>
        <v>0.50216000000000005</v>
      </c>
      <c r="I173" s="198" t="s">
        <v>916</v>
      </c>
      <c r="J173" s="139"/>
      <c r="K173" s="139"/>
      <c r="L173" s="139"/>
      <c r="M173" s="280"/>
      <c r="N173" s="137"/>
      <c r="O173" s="137"/>
    </row>
    <row r="174" spans="1:15" hidden="1" x14ac:dyDescent="0.25">
      <c r="A174" s="281"/>
      <c r="B174" s="155"/>
      <c r="C174" s="192"/>
      <c r="D174" s="154"/>
      <c r="E174" s="189" t="e">
        <f>VLOOKUP($B174,ListsReq!$AC$3:$AF$150,2,FALSE)</f>
        <v>#N/A</v>
      </c>
      <c r="F174" s="190" t="e">
        <f>IF($C$147=2020, VLOOKUP($B174,ListsReq!$AC$3:$AF$150,3,FALSE), IF($C$147=2019, VLOOKUP($B174,ListsReq!$AC$153:$AF$300,3,FALSE),""))</f>
        <v>#N/A</v>
      </c>
      <c r="G174" s="189" t="e">
        <f>VLOOKUP($B174,ListsReq!$AC$3:$AF$150,4,FALSE)</f>
        <v>#N/A</v>
      </c>
      <c r="H174" s="188" t="e">
        <f t="shared" si="1"/>
        <v>#N/A</v>
      </c>
      <c r="I174" s="153"/>
      <c r="J174" s="139"/>
      <c r="K174" s="139"/>
      <c r="L174" s="139"/>
      <c r="M174" s="280"/>
      <c r="N174" s="137"/>
      <c r="O174" s="137"/>
    </row>
    <row r="175" spans="1:15" hidden="1" x14ac:dyDescent="0.25">
      <c r="A175" s="281"/>
      <c r="B175" s="155"/>
      <c r="C175" s="192"/>
      <c r="D175" s="154"/>
      <c r="E175" s="189" t="e">
        <f>VLOOKUP($B175,ListsReq!$AC$3:$AF$150,2,FALSE)</f>
        <v>#N/A</v>
      </c>
      <c r="F175" s="190" t="e">
        <f>IF($C$147=2020, VLOOKUP($B175,ListsReq!$AC$3:$AF$150,3,FALSE), IF($C$147=2019, VLOOKUP($B175,ListsReq!$AC$153:$AF$300,3,FALSE),""))</f>
        <v>#N/A</v>
      </c>
      <c r="G175" s="189" t="e">
        <f>VLOOKUP($B175,ListsReq!$AC$3:$AF$150,4,FALSE)</f>
        <v>#N/A</v>
      </c>
      <c r="H175" s="188" t="e">
        <f t="shared" si="1"/>
        <v>#N/A</v>
      </c>
      <c r="I175" s="153"/>
      <c r="J175" s="139"/>
      <c r="K175" s="139"/>
      <c r="L175" s="139"/>
      <c r="M175" s="280"/>
      <c r="N175" s="137"/>
      <c r="O175" s="137"/>
    </row>
    <row r="176" spans="1:15" hidden="1" x14ac:dyDescent="0.25">
      <c r="A176" s="281"/>
      <c r="B176" s="155"/>
      <c r="C176" s="192"/>
      <c r="D176" s="154"/>
      <c r="E176" s="189" t="e">
        <f>VLOOKUP($B176,ListsReq!$AC$3:$AF$150,2,FALSE)</f>
        <v>#N/A</v>
      </c>
      <c r="F176" s="190" t="e">
        <f>IF($C$147=2020, VLOOKUP($B176,ListsReq!$AC$3:$AF$150,3,FALSE), IF($C$147=2019, VLOOKUP($B176,ListsReq!$AC$153:$AF$300,3,FALSE),""))</f>
        <v>#N/A</v>
      </c>
      <c r="G176" s="189" t="e">
        <f>VLOOKUP($B176,ListsReq!$AC$3:$AF$150,4,FALSE)</f>
        <v>#N/A</v>
      </c>
      <c r="H176" s="188" t="e">
        <f t="shared" si="1"/>
        <v>#N/A</v>
      </c>
      <c r="I176" s="153"/>
      <c r="J176" s="139"/>
      <c r="K176" s="139"/>
      <c r="L176" s="139"/>
      <c r="M176" s="280"/>
      <c r="N176" s="137"/>
      <c r="O176" s="137"/>
    </row>
    <row r="177" spans="1:15" hidden="1" x14ac:dyDescent="0.25">
      <c r="A177" s="281"/>
      <c r="B177" s="155"/>
      <c r="C177" s="192"/>
      <c r="D177" s="154"/>
      <c r="E177" s="189" t="e">
        <f>VLOOKUP($B177,ListsReq!$AC$3:$AF$150,2,FALSE)</f>
        <v>#N/A</v>
      </c>
      <c r="F177" s="190" t="e">
        <f>IF($C$147=2020, VLOOKUP($B177,ListsReq!$AC$3:$AF$150,3,FALSE), IF($C$147=2019, VLOOKUP($B177,ListsReq!$AC$153:$AF$300,3,FALSE),""))</f>
        <v>#N/A</v>
      </c>
      <c r="G177" s="189" t="e">
        <f>VLOOKUP($B177,ListsReq!$AC$3:$AF$150,4,FALSE)</f>
        <v>#N/A</v>
      </c>
      <c r="H177" s="188" t="e">
        <f t="shared" si="1"/>
        <v>#N/A</v>
      </c>
      <c r="I177" s="153"/>
      <c r="J177" s="139"/>
      <c r="K177" s="139"/>
      <c r="L177" s="139"/>
      <c r="M177" s="280"/>
      <c r="N177" s="137"/>
      <c r="O177" s="137"/>
    </row>
    <row r="178" spans="1:15" hidden="1" x14ac:dyDescent="0.25">
      <c r="A178" s="281"/>
      <c r="B178" s="155"/>
      <c r="C178" s="192"/>
      <c r="D178" s="154"/>
      <c r="E178" s="189" t="e">
        <f>VLOOKUP($B178,ListsReq!$AC$3:$AF$150,2,FALSE)</f>
        <v>#N/A</v>
      </c>
      <c r="F178" s="190" t="e">
        <f>IF($C$147=2020, VLOOKUP($B178,ListsReq!$AC$3:$AF$150,3,FALSE), IF($C$147=2019, VLOOKUP($B178,ListsReq!$AC$153:$AF$300,3,FALSE),""))</f>
        <v>#N/A</v>
      </c>
      <c r="G178" s="189" t="e">
        <f>VLOOKUP($B178,ListsReq!$AC$3:$AF$150,4,FALSE)</f>
        <v>#N/A</v>
      </c>
      <c r="H178" s="188" t="e">
        <f t="shared" si="1"/>
        <v>#N/A</v>
      </c>
      <c r="I178" s="153"/>
      <c r="J178" s="139"/>
      <c r="K178" s="139"/>
      <c r="L178" s="139"/>
      <c r="M178" s="280"/>
      <c r="N178" s="137"/>
      <c r="O178" s="137"/>
    </row>
    <row r="179" spans="1:15" hidden="1" x14ac:dyDescent="0.25">
      <c r="A179" s="281"/>
      <c r="B179" s="155"/>
      <c r="C179" s="192"/>
      <c r="D179" s="154"/>
      <c r="E179" s="189" t="e">
        <f>VLOOKUP($B179,ListsReq!$AC$3:$AF$150,2,FALSE)</f>
        <v>#N/A</v>
      </c>
      <c r="F179" s="190" t="e">
        <f>IF($C$147=2020, VLOOKUP($B179,ListsReq!$AC$3:$AF$150,3,FALSE), IF($C$147=2019, VLOOKUP($B179,ListsReq!$AC$153:$AF$300,3,FALSE),""))</f>
        <v>#N/A</v>
      </c>
      <c r="G179" s="189" t="e">
        <f>VLOOKUP($B179,ListsReq!$AC$3:$AF$150,4,FALSE)</f>
        <v>#N/A</v>
      </c>
      <c r="H179" s="188" t="e">
        <f t="shared" si="1"/>
        <v>#N/A</v>
      </c>
      <c r="I179" s="153"/>
      <c r="J179" s="139"/>
      <c r="K179" s="139"/>
      <c r="L179" s="139"/>
      <c r="M179" s="280"/>
      <c r="N179" s="137"/>
      <c r="O179" s="137"/>
    </row>
    <row r="180" spans="1:15" hidden="1" x14ac:dyDescent="0.25">
      <c r="A180" s="281"/>
      <c r="B180" s="155"/>
      <c r="C180" s="192"/>
      <c r="D180" s="154"/>
      <c r="E180" s="189" t="e">
        <f>VLOOKUP($B180,ListsReq!$AC$3:$AF$150,2,FALSE)</f>
        <v>#N/A</v>
      </c>
      <c r="F180" s="190" t="e">
        <f>IF($C$147=2020, VLOOKUP($B180,ListsReq!$AC$3:$AF$150,3,FALSE), IF($C$147=2019, VLOOKUP($B180,ListsReq!$AC$153:$AF$300,3,FALSE),""))</f>
        <v>#N/A</v>
      </c>
      <c r="G180" s="189" t="e">
        <f>VLOOKUP($B180,ListsReq!$AC$3:$AF$150,4,FALSE)</f>
        <v>#N/A</v>
      </c>
      <c r="H180" s="188" t="e">
        <f t="shared" si="1"/>
        <v>#N/A</v>
      </c>
      <c r="I180" s="153"/>
      <c r="J180" s="139"/>
      <c r="K180" s="139"/>
      <c r="L180" s="139"/>
      <c r="M180" s="280"/>
      <c r="N180" s="137"/>
      <c r="O180" s="137"/>
    </row>
    <row r="181" spans="1:15" hidden="1" x14ac:dyDescent="0.25">
      <c r="A181" s="281"/>
      <c r="B181" s="155"/>
      <c r="C181" s="192"/>
      <c r="D181" s="154"/>
      <c r="E181" s="189" t="e">
        <f>VLOOKUP($B181,ListsReq!$AC$3:$AF$150,2,FALSE)</f>
        <v>#N/A</v>
      </c>
      <c r="F181" s="190" t="e">
        <f>IF($C$147=2020, VLOOKUP($B181,ListsReq!$AC$3:$AF$150,3,FALSE), IF($C$147=2019, VLOOKUP($B181,ListsReq!$AC$153:$AF$300,3,FALSE),""))</f>
        <v>#N/A</v>
      </c>
      <c r="G181" s="189" t="e">
        <f>VLOOKUP($B181,ListsReq!$AC$3:$AF$150,4,FALSE)</f>
        <v>#N/A</v>
      </c>
      <c r="H181" s="188" t="e">
        <f t="shared" si="1"/>
        <v>#N/A</v>
      </c>
      <c r="I181" s="153"/>
      <c r="J181" s="139"/>
      <c r="K181" s="139"/>
      <c r="L181" s="139"/>
      <c r="M181" s="280"/>
      <c r="N181" s="137"/>
      <c r="O181" s="137"/>
    </row>
    <row r="182" spans="1:15" hidden="1" x14ac:dyDescent="0.25">
      <c r="A182" s="281"/>
      <c r="B182" s="155"/>
      <c r="C182" s="192"/>
      <c r="D182" s="154"/>
      <c r="E182" s="189" t="e">
        <f>VLOOKUP($B182,ListsReq!$AC$3:$AF$150,2,FALSE)</f>
        <v>#N/A</v>
      </c>
      <c r="F182" s="190" t="e">
        <f>IF($C$147=2020, VLOOKUP($B182,ListsReq!$AC$3:$AF$150,3,FALSE), IF($C$147=2019, VLOOKUP($B182,ListsReq!$AC$153:$AF$300,3,FALSE),""))</f>
        <v>#N/A</v>
      </c>
      <c r="G182" s="189" t="e">
        <f>VLOOKUP($B182,ListsReq!$AC$3:$AF$150,4,FALSE)</f>
        <v>#N/A</v>
      </c>
      <c r="H182" s="188" t="e">
        <f t="shared" ref="H182:H213" si="2">(F182*D182)/1000</f>
        <v>#N/A</v>
      </c>
      <c r="I182" s="153"/>
      <c r="J182" s="139"/>
      <c r="K182" s="139"/>
      <c r="L182" s="139"/>
      <c r="M182" s="280"/>
      <c r="N182" s="137"/>
      <c r="O182" s="137"/>
    </row>
    <row r="183" spans="1:15" hidden="1" x14ac:dyDescent="0.25">
      <c r="A183" s="281"/>
      <c r="B183" s="155"/>
      <c r="C183" s="192"/>
      <c r="D183" s="154"/>
      <c r="E183" s="189" t="e">
        <f>VLOOKUP($B183,ListsReq!$AC$3:$AF$150,2,FALSE)</f>
        <v>#N/A</v>
      </c>
      <c r="F183" s="190" t="e">
        <f>IF($C$147=2020, VLOOKUP($B183,ListsReq!$AC$3:$AF$150,3,FALSE), IF($C$147=2019, VLOOKUP($B183,ListsReq!$AC$153:$AF$300,3,FALSE),""))</f>
        <v>#N/A</v>
      </c>
      <c r="G183" s="189" t="e">
        <f>VLOOKUP($B183,ListsReq!$AC$3:$AF$150,4,FALSE)</f>
        <v>#N/A</v>
      </c>
      <c r="H183" s="188" t="e">
        <f t="shared" si="2"/>
        <v>#N/A</v>
      </c>
      <c r="I183" s="153"/>
      <c r="J183" s="139"/>
      <c r="K183" s="139"/>
      <c r="L183" s="139"/>
      <c r="M183" s="280"/>
      <c r="N183" s="137"/>
      <c r="O183" s="137"/>
    </row>
    <row r="184" spans="1:15" hidden="1" x14ac:dyDescent="0.25">
      <c r="A184" s="281"/>
      <c r="B184" s="155"/>
      <c r="C184" s="192"/>
      <c r="D184" s="154"/>
      <c r="E184" s="189" t="e">
        <f>VLOOKUP($B184,ListsReq!$AC$3:$AF$150,2,FALSE)</f>
        <v>#N/A</v>
      </c>
      <c r="F184" s="190" t="e">
        <f>IF($C$147=2020, VLOOKUP($B184,ListsReq!$AC$3:$AF$150,3,FALSE), IF($C$147=2019, VLOOKUP($B184,ListsReq!$AC$153:$AF$300,3,FALSE),""))</f>
        <v>#N/A</v>
      </c>
      <c r="G184" s="189" t="e">
        <f>VLOOKUP($B184,ListsReq!$AC$3:$AF$150,4,FALSE)</f>
        <v>#N/A</v>
      </c>
      <c r="H184" s="188" t="e">
        <f t="shared" si="2"/>
        <v>#N/A</v>
      </c>
      <c r="I184" s="153"/>
      <c r="J184" s="139"/>
      <c r="K184" s="139"/>
      <c r="L184" s="139"/>
      <c r="M184" s="280"/>
      <c r="N184" s="137"/>
      <c r="O184" s="137"/>
    </row>
    <row r="185" spans="1:15" hidden="1" x14ac:dyDescent="0.25">
      <c r="A185" s="281"/>
      <c r="B185" s="155"/>
      <c r="C185" s="192"/>
      <c r="D185" s="154"/>
      <c r="E185" s="189" t="e">
        <f>VLOOKUP($B185,ListsReq!$AC$3:$AF$150,2,FALSE)</f>
        <v>#N/A</v>
      </c>
      <c r="F185" s="190" t="e">
        <f>IF($C$147=2020, VLOOKUP($B185,ListsReq!$AC$3:$AF$150,3,FALSE), IF($C$147=2019, VLOOKUP($B185,ListsReq!$AC$153:$AF$300,3,FALSE),""))</f>
        <v>#N/A</v>
      </c>
      <c r="G185" s="189" t="e">
        <f>VLOOKUP($B185,ListsReq!$AC$3:$AF$150,4,FALSE)</f>
        <v>#N/A</v>
      </c>
      <c r="H185" s="188" t="e">
        <f t="shared" si="2"/>
        <v>#N/A</v>
      </c>
      <c r="I185" s="153"/>
      <c r="J185" s="139"/>
      <c r="K185" s="139"/>
      <c r="L185" s="139"/>
      <c r="M185" s="280"/>
      <c r="N185" s="137"/>
      <c r="O185" s="137"/>
    </row>
    <row r="186" spans="1:15" hidden="1" x14ac:dyDescent="0.25">
      <c r="A186" s="281"/>
      <c r="B186" s="155"/>
      <c r="C186" s="192"/>
      <c r="D186" s="154"/>
      <c r="E186" s="189" t="e">
        <f>VLOOKUP($B186,ListsReq!$AC$3:$AF$150,2,FALSE)</f>
        <v>#N/A</v>
      </c>
      <c r="F186" s="190" t="e">
        <f>IF($C$147=2020, VLOOKUP($B186,ListsReq!$AC$3:$AF$150,3,FALSE), IF($C$147=2019, VLOOKUP($B186,ListsReq!$AC$153:$AF$300,3,FALSE),""))</f>
        <v>#N/A</v>
      </c>
      <c r="G186" s="189" t="e">
        <f>VLOOKUP($B186,ListsReq!$AC$3:$AF$150,4,FALSE)</f>
        <v>#N/A</v>
      </c>
      <c r="H186" s="188" t="e">
        <f t="shared" si="2"/>
        <v>#N/A</v>
      </c>
      <c r="I186" s="153"/>
      <c r="J186" s="139"/>
      <c r="K186" s="139"/>
      <c r="L186" s="139"/>
      <c r="M186" s="280"/>
      <c r="N186" s="137"/>
      <c r="O186" s="137"/>
    </row>
    <row r="187" spans="1:15" hidden="1" x14ac:dyDescent="0.25">
      <c r="A187" s="281"/>
      <c r="B187" s="155"/>
      <c r="C187" s="192"/>
      <c r="D187" s="154"/>
      <c r="E187" s="189" t="e">
        <f>VLOOKUP($B187,ListsReq!$AC$3:$AF$150,2,FALSE)</f>
        <v>#N/A</v>
      </c>
      <c r="F187" s="190" t="e">
        <f>IF($C$147=2020, VLOOKUP($B187,ListsReq!$AC$3:$AF$150,3,FALSE), IF($C$147=2019, VLOOKUP($B187,ListsReq!$AC$153:$AF$300,3,FALSE),""))</f>
        <v>#N/A</v>
      </c>
      <c r="G187" s="189" t="e">
        <f>VLOOKUP($B187,ListsReq!$AC$3:$AF$150,4,FALSE)</f>
        <v>#N/A</v>
      </c>
      <c r="H187" s="188" t="e">
        <f t="shared" si="2"/>
        <v>#N/A</v>
      </c>
      <c r="I187" s="153"/>
      <c r="J187" s="139"/>
      <c r="K187" s="139"/>
      <c r="L187" s="139"/>
      <c r="M187" s="280"/>
      <c r="N187" s="137"/>
      <c r="O187" s="137"/>
    </row>
    <row r="188" spans="1:15" hidden="1" x14ac:dyDescent="0.25">
      <c r="A188" s="281"/>
      <c r="B188" s="155"/>
      <c r="C188" s="192"/>
      <c r="D188" s="154"/>
      <c r="E188" s="189" t="e">
        <f>VLOOKUP($B188,ListsReq!$AC$3:$AF$150,2,FALSE)</f>
        <v>#N/A</v>
      </c>
      <c r="F188" s="190" t="e">
        <f>IF($C$147=2020, VLOOKUP($B188,ListsReq!$AC$3:$AF$150,3,FALSE), IF($C$147=2019, VLOOKUP($B188,ListsReq!$AC$153:$AF$300,3,FALSE),""))</f>
        <v>#N/A</v>
      </c>
      <c r="G188" s="189" t="e">
        <f>VLOOKUP($B188,ListsReq!$AC$3:$AF$150,4,FALSE)</f>
        <v>#N/A</v>
      </c>
      <c r="H188" s="188" t="e">
        <f t="shared" si="2"/>
        <v>#N/A</v>
      </c>
      <c r="I188" s="153"/>
      <c r="J188" s="139"/>
      <c r="K188" s="139"/>
      <c r="L188" s="139"/>
      <c r="M188" s="280"/>
      <c r="N188" s="137"/>
      <c r="O188" s="137"/>
    </row>
    <row r="189" spans="1:15" hidden="1" x14ac:dyDescent="0.25">
      <c r="A189" s="281"/>
      <c r="B189" s="155"/>
      <c r="C189" s="192"/>
      <c r="D189" s="154"/>
      <c r="E189" s="189" t="e">
        <f>VLOOKUP($B189,ListsReq!$AC$3:$AF$150,2,FALSE)</f>
        <v>#N/A</v>
      </c>
      <c r="F189" s="190" t="e">
        <f>IF($C$147=2020, VLOOKUP($B189,ListsReq!$AC$3:$AF$150,3,FALSE), IF($C$147=2019, VLOOKUP($B189,ListsReq!$AC$153:$AF$300,3,FALSE),""))</f>
        <v>#N/A</v>
      </c>
      <c r="G189" s="189" t="e">
        <f>VLOOKUP($B189,ListsReq!$AC$3:$AF$150,4,FALSE)</f>
        <v>#N/A</v>
      </c>
      <c r="H189" s="188" t="e">
        <f t="shared" si="2"/>
        <v>#N/A</v>
      </c>
      <c r="I189" s="153"/>
      <c r="J189" s="139"/>
      <c r="K189" s="139"/>
      <c r="L189" s="139"/>
      <c r="M189" s="280"/>
      <c r="N189" s="137"/>
      <c r="O189" s="137"/>
    </row>
    <row r="190" spans="1:15" hidden="1" x14ac:dyDescent="0.25">
      <c r="A190" s="281"/>
      <c r="B190" s="155"/>
      <c r="C190" s="192"/>
      <c r="D190" s="154"/>
      <c r="E190" s="189" t="e">
        <f>VLOOKUP($B190,ListsReq!$AC$3:$AF$150,2,FALSE)</f>
        <v>#N/A</v>
      </c>
      <c r="F190" s="190" t="e">
        <f>IF($C$147=2020, VLOOKUP($B190,ListsReq!$AC$3:$AF$150,3,FALSE), IF($C$147=2019, VLOOKUP($B190,ListsReq!$AC$153:$AF$300,3,FALSE),""))</f>
        <v>#N/A</v>
      </c>
      <c r="G190" s="189" t="e">
        <f>VLOOKUP($B190,ListsReq!$AC$3:$AF$150,4,FALSE)</f>
        <v>#N/A</v>
      </c>
      <c r="H190" s="188" t="e">
        <f t="shared" si="2"/>
        <v>#N/A</v>
      </c>
      <c r="I190" s="153"/>
      <c r="J190" s="139"/>
      <c r="K190" s="139"/>
      <c r="L190" s="139"/>
      <c r="M190" s="280"/>
      <c r="N190" s="137"/>
      <c r="O190" s="137"/>
    </row>
    <row r="191" spans="1:15" hidden="1" x14ac:dyDescent="0.25">
      <c r="A191" s="281"/>
      <c r="B191" s="155"/>
      <c r="C191" s="192"/>
      <c r="D191" s="154"/>
      <c r="E191" s="189" t="e">
        <f>VLOOKUP($B191,ListsReq!$AC$3:$AF$150,2,FALSE)</f>
        <v>#N/A</v>
      </c>
      <c r="F191" s="190" t="e">
        <f>IF($C$147=2020, VLOOKUP($B191,ListsReq!$AC$3:$AF$150,3,FALSE), IF($C$147=2019, VLOOKUP($B191,ListsReq!$AC$153:$AF$300,3,FALSE),""))</f>
        <v>#N/A</v>
      </c>
      <c r="G191" s="189" t="e">
        <f>VLOOKUP($B191,ListsReq!$AC$3:$AF$150,4,FALSE)</f>
        <v>#N/A</v>
      </c>
      <c r="H191" s="188" t="e">
        <f t="shared" si="2"/>
        <v>#N/A</v>
      </c>
      <c r="I191" s="153"/>
      <c r="J191" s="139"/>
      <c r="K191" s="139"/>
      <c r="L191" s="139"/>
      <c r="M191" s="280"/>
      <c r="N191" s="137"/>
      <c r="O191" s="137"/>
    </row>
    <row r="192" spans="1:15" hidden="1" x14ac:dyDescent="0.25">
      <c r="A192" s="281"/>
      <c r="B192" s="155"/>
      <c r="C192" s="192"/>
      <c r="D192" s="154"/>
      <c r="E192" s="189" t="e">
        <f>VLOOKUP($B192,ListsReq!$AC$3:$AF$150,2,FALSE)</f>
        <v>#N/A</v>
      </c>
      <c r="F192" s="190" t="e">
        <f>IF($C$147=2020, VLOOKUP($B192,ListsReq!$AC$3:$AF$150,3,FALSE), IF($C$147=2019, VLOOKUP($B192,ListsReq!$AC$153:$AF$300,3,FALSE),""))</f>
        <v>#N/A</v>
      </c>
      <c r="G192" s="189" t="e">
        <f>VLOOKUP($B192,ListsReq!$AC$3:$AF$150,4,FALSE)</f>
        <v>#N/A</v>
      </c>
      <c r="H192" s="188" t="e">
        <f t="shared" si="2"/>
        <v>#N/A</v>
      </c>
      <c r="I192" s="153"/>
      <c r="J192" s="139"/>
      <c r="K192" s="139"/>
      <c r="L192" s="139"/>
      <c r="M192" s="280"/>
      <c r="N192" s="137"/>
      <c r="O192" s="137"/>
    </row>
    <row r="193" spans="1:15" hidden="1" x14ac:dyDescent="0.25">
      <c r="A193" s="281"/>
      <c r="B193" s="155"/>
      <c r="C193" s="192"/>
      <c r="D193" s="154"/>
      <c r="E193" s="189" t="e">
        <f>VLOOKUP($B193,ListsReq!$AC$3:$AF$150,2,FALSE)</f>
        <v>#N/A</v>
      </c>
      <c r="F193" s="190" t="e">
        <f>IF($C$147=2020, VLOOKUP($B193,ListsReq!$AC$3:$AF$150,3,FALSE), IF($C$147=2019, VLOOKUP($B193,ListsReq!$AC$153:$AF$300,3,FALSE),""))</f>
        <v>#N/A</v>
      </c>
      <c r="G193" s="189" t="e">
        <f>VLOOKUP($B193,ListsReq!$AC$3:$AF$150,4,FALSE)</f>
        <v>#N/A</v>
      </c>
      <c r="H193" s="188" t="e">
        <f t="shared" si="2"/>
        <v>#N/A</v>
      </c>
      <c r="I193" s="153"/>
      <c r="J193" s="139"/>
      <c r="K193" s="139"/>
      <c r="L193" s="139"/>
      <c r="M193" s="280"/>
      <c r="N193" s="137"/>
      <c r="O193" s="137"/>
    </row>
    <row r="194" spans="1:15" hidden="1" x14ac:dyDescent="0.25">
      <c r="A194" s="281"/>
      <c r="B194" s="155"/>
      <c r="C194" s="192"/>
      <c r="D194" s="154"/>
      <c r="E194" s="189" t="e">
        <f>VLOOKUP($B194,ListsReq!$AC$3:$AF$150,2,FALSE)</f>
        <v>#N/A</v>
      </c>
      <c r="F194" s="190" t="e">
        <f>IF($C$147=2020, VLOOKUP($B194,ListsReq!$AC$3:$AF$150,3,FALSE), IF($C$147=2019, VLOOKUP($B194,ListsReq!$AC$153:$AF$300,3,FALSE),""))</f>
        <v>#N/A</v>
      </c>
      <c r="G194" s="189" t="e">
        <f>VLOOKUP($B194,ListsReq!$AC$3:$AF$150,4,FALSE)</f>
        <v>#N/A</v>
      </c>
      <c r="H194" s="188" t="e">
        <f t="shared" si="2"/>
        <v>#N/A</v>
      </c>
      <c r="I194" s="153"/>
      <c r="J194" s="139"/>
      <c r="K194" s="139"/>
      <c r="L194" s="139"/>
      <c r="M194" s="280"/>
      <c r="N194" s="137"/>
      <c r="O194" s="137"/>
    </row>
    <row r="195" spans="1:15" hidden="1" x14ac:dyDescent="0.25">
      <c r="A195" s="281"/>
      <c r="B195" s="155"/>
      <c r="C195" s="192"/>
      <c r="D195" s="154"/>
      <c r="E195" s="189" t="e">
        <f>VLOOKUP($B195,ListsReq!$AC$3:$AF$150,2,FALSE)</f>
        <v>#N/A</v>
      </c>
      <c r="F195" s="190" t="e">
        <f>IF($C$147=2020, VLOOKUP($B195,ListsReq!$AC$3:$AF$150,3,FALSE), IF($C$147=2019, VLOOKUP($B195,ListsReq!$AC$153:$AF$300,3,FALSE),""))</f>
        <v>#N/A</v>
      </c>
      <c r="G195" s="189" t="e">
        <f>VLOOKUP($B195,ListsReq!$AC$3:$AF$150,4,FALSE)</f>
        <v>#N/A</v>
      </c>
      <c r="H195" s="188" t="e">
        <f t="shared" si="2"/>
        <v>#N/A</v>
      </c>
      <c r="I195" s="153"/>
      <c r="J195" s="139"/>
      <c r="K195" s="139"/>
      <c r="L195" s="139"/>
      <c r="M195" s="280"/>
      <c r="N195" s="137"/>
      <c r="O195" s="137"/>
    </row>
    <row r="196" spans="1:15" hidden="1" x14ac:dyDescent="0.25">
      <c r="A196" s="281"/>
      <c r="B196" s="155"/>
      <c r="C196" s="192"/>
      <c r="D196" s="154"/>
      <c r="E196" s="189" t="e">
        <f>VLOOKUP($B196,ListsReq!$AC$3:$AF$150,2,FALSE)</f>
        <v>#N/A</v>
      </c>
      <c r="F196" s="190" t="e">
        <f>IF($C$147=2020, VLOOKUP($B196,ListsReq!$AC$3:$AF$150,3,FALSE), IF($C$147=2019, VLOOKUP($B196,ListsReq!$AC$153:$AF$300,3,FALSE),""))</f>
        <v>#N/A</v>
      </c>
      <c r="G196" s="189" t="e">
        <f>VLOOKUP($B196,ListsReq!$AC$3:$AF$150,4,FALSE)</f>
        <v>#N/A</v>
      </c>
      <c r="H196" s="188" t="e">
        <f t="shared" si="2"/>
        <v>#N/A</v>
      </c>
      <c r="I196" s="153"/>
      <c r="J196" s="139"/>
      <c r="K196" s="139"/>
      <c r="L196" s="139"/>
      <c r="M196" s="280"/>
      <c r="N196" s="137"/>
      <c r="O196" s="137"/>
    </row>
    <row r="197" spans="1:15" hidden="1" x14ac:dyDescent="0.25">
      <c r="A197" s="281"/>
      <c r="B197" s="155"/>
      <c r="C197" s="192"/>
      <c r="D197" s="154"/>
      <c r="E197" s="189" t="e">
        <f>VLOOKUP($B197,ListsReq!$AC$3:$AF$150,2,FALSE)</f>
        <v>#N/A</v>
      </c>
      <c r="F197" s="190" t="e">
        <f>IF($C$147=2020, VLOOKUP($B197,ListsReq!$AC$3:$AF$150,3,FALSE), IF($C$147=2019, VLOOKUP($B197,ListsReq!$AC$153:$AF$300,3,FALSE),""))</f>
        <v>#N/A</v>
      </c>
      <c r="G197" s="189" t="e">
        <f>VLOOKUP($B197,ListsReq!$AC$3:$AF$150,4,FALSE)</f>
        <v>#N/A</v>
      </c>
      <c r="H197" s="188" t="e">
        <f t="shared" si="2"/>
        <v>#N/A</v>
      </c>
      <c r="I197" s="153"/>
      <c r="J197" s="139"/>
      <c r="K197" s="139"/>
      <c r="L197" s="139"/>
      <c r="M197" s="280"/>
      <c r="N197" s="137"/>
      <c r="O197" s="137"/>
    </row>
    <row r="198" spans="1:15" hidden="1" x14ac:dyDescent="0.25">
      <c r="A198" s="281"/>
      <c r="B198" s="155"/>
      <c r="C198" s="192"/>
      <c r="D198" s="154"/>
      <c r="E198" s="189" t="e">
        <f>VLOOKUP($B198,ListsReq!$AC$3:$AF$150,2,FALSE)</f>
        <v>#N/A</v>
      </c>
      <c r="F198" s="190" t="e">
        <f>IF($C$147=2020, VLOOKUP($B198,ListsReq!$AC$3:$AF$150,3,FALSE), IF($C$147=2019, VLOOKUP($B198,ListsReq!$AC$153:$AF$300,3,FALSE),""))</f>
        <v>#N/A</v>
      </c>
      <c r="G198" s="189" t="e">
        <f>VLOOKUP($B198,ListsReq!$AC$3:$AF$150,4,FALSE)</f>
        <v>#N/A</v>
      </c>
      <c r="H198" s="188" t="e">
        <f t="shared" si="2"/>
        <v>#N/A</v>
      </c>
      <c r="I198" s="153"/>
      <c r="J198" s="139"/>
      <c r="K198" s="139"/>
      <c r="L198" s="139"/>
      <c r="M198" s="280"/>
      <c r="N198" s="137"/>
      <c r="O198" s="137"/>
    </row>
    <row r="199" spans="1:15" hidden="1" x14ac:dyDescent="0.25">
      <c r="A199" s="281"/>
      <c r="B199" s="155"/>
      <c r="C199" s="192"/>
      <c r="D199" s="154"/>
      <c r="E199" s="189" t="e">
        <f>VLOOKUP($B199,ListsReq!$AC$3:$AF$150,2,FALSE)</f>
        <v>#N/A</v>
      </c>
      <c r="F199" s="190" t="e">
        <f>IF($C$147=2020, VLOOKUP($B199,ListsReq!$AC$3:$AF$150,3,FALSE), IF($C$147=2019, VLOOKUP($B199,ListsReq!$AC$153:$AF$300,3,FALSE),""))</f>
        <v>#N/A</v>
      </c>
      <c r="G199" s="189" t="e">
        <f>VLOOKUP($B199,ListsReq!$AC$3:$AF$150,4,FALSE)</f>
        <v>#N/A</v>
      </c>
      <c r="H199" s="188" t="e">
        <f t="shared" si="2"/>
        <v>#N/A</v>
      </c>
      <c r="I199" s="153"/>
      <c r="J199" s="139"/>
      <c r="K199" s="139"/>
      <c r="L199" s="139"/>
      <c r="M199" s="280"/>
      <c r="N199" s="137"/>
      <c r="O199" s="137"/>
    </row>
    <row r="200" spans="1:15" hidden="1" x14ac:dyDescent="0.25">
      <c r="A200" s="281"/>
      <c r="B200" s="155"/>
      <c r="C200" s="192"/>
      <c r="D200" s="154"/>
      <c r="E200" s="189" t="e">
        <f>VLOOKUP($B200,ListsReq!$AC$3:$AF$150,2,FALSE)</f>
        <v>#N/A</v>
      </c>
      <c r="F200" s="190" t="e">
        <f>IF($C$147=2020, VLOOKUP($B200,ListsReq!$AC$3:$AF$150,3,FALSE), IF($C$147=2019, VLOOKUP($B200,ListsReq!$AC$153:$AF$300,3,FALSE),""))</f>
        <v>#N/A</v>
      </c>
      <c r="G200" s="189" t="e">
        <f>VLOOKUP($B200,ListsReq!$AC$3:$AF$150,4,FALSE)</f>
        <v>#N/A</v>
      </c>
      <c r="H200" s="188" t="e">
        <f t="shared" si="2"/>
        <v>#N/A</v>
      </c>
      <c r="I200" s="153"/>
      <c r="J200" s="139"/>
      <c r="K200" s="139"/>
      <c r="L200" s="139"/>
      <c r="M200" s="280"/>
      <c r="N200" s="137"/>
      <c r="O200" s="137"/>
    </row>
    <row r="201" spans="1:15" hidden="1" x14ac:dyDescent="0.25">
      <c r="A201" s="281"/>
      <c r="B201" s="155"/>
      <c r="C201" s="192"/>
      <c r="D201" s="154"/>
      <c r="E201" s="189" t="e">
        <f>VLOOKUP($B201,ListsReq!$AC$3:$AF$150,2,FALSE)</f>
        <v>#N/A</v>
      </c>
      <c r="F201" s="190" t="e">
        <f>IF($C$147=2020, VLOOKUP($B201,ListsReq!$AC$3:$AF$150,3,FALSE), IF($C$147=2019, VLOOKUP($B201,ListsReq!$AC$153:$AF$300,3,FALSE),""))</f>
        <v>#N/A</v>
      </c>
      <c r="G201" s="189" t="e">
        <f>VLOOKUP($B201,ListsReq!$AC$3:$AF$150,4,FALSE)</f>
        <v>#N/A</v>
      </c>
      <c r="H201" s="188" t="e">
        <f t="shared" si="2"/>
        <v>#N/A</v>
      </c>
      <c r="I201" s="153"/>
      <c r="J201" s="139"/>
      <c r="K201" s="139"/>
      <c r="L201" s="139"/>
      <c r="M201" s="280"/>
      <c r="N201" s="137"/>
      <c r="O201" s="137"/>
    </row>
    <row r="202" spans="1:15" hidden="1" x14ac:dyDescent="0.25">
      <c r="A202" s="281"/>
      <c r="B202" s="155"/>
      <c r="C202" s="192"/>
      <c r="D202" s="154"/>
      <c r="E202" s="189" t="e">
        <f>VLOOKUP($B202,ListsReq!$AC$3:$AF$150,2,FALSE)</f>
        <v>#N/A</v>
      </c>
      <c r="F202" s="190" t="e">
        <f>IF($C$147=2020, VLOOKUP($B202,ListsReq!$AC$3:$AF$150,3,FALSE), IF($C$147=2019, VLOOKUP($B202,ListsReq!$AC$153:$AF$300,3,FALSE),""))</f>
        <v>#N/A</v>
      </c>
      <c r="G202" s="189" t="e">
        <f>VLOOKUP($B202,ListsReq!$AC$3:$AF$150,4,FALSE)</f>
        <v>#N/A</v>
      </c>
      <c r="H202" s="188" t="e">
        <f t="shared" si="2"/>
        <v>#N/A</v>
      </c>
      <c r="I202" s="153"/>
      <c r="J202" s="139"/>
      <c r="K202" s="139"/>
      <c r="L202" s="139"/>
      <c r="M202" s="280"/>
      <c r="N202" s="137"/>
      <c r="O202" s="137"/>
    </row>
    <row r="203" spans="1:15" hidden="1" x14ac:dyDescent="0.25">
      <c r="A203" s="281"/>
      <c r="B203" s="155"/>
      <c r="C203" s="192"/>
      <c r="D203" s="154"/>
      <c r="E203" s="189" t="e">
        <f>VLOOKUP($B203,ListsReq!$AC$3:$AF$150,2,FALSE)</f>
        <v>#N/A</v>
      </c>
      <c r="F203" s="190" t="e">
        <f>IF($C$147=2020, VLOOKUP($B203,ListsReq!$AC$3:$AF$150,3,FALSE), IF($C$147=2019, VLOOKUP($B203,ListsReq!$AC$153:$AF$300,3,FALSE),""))</f>
        <v>#N/A</v>
      </c>
      <c r="G203" s="189" t="e">
        <f>VLOOKUP($B203,ListsReq!$AC$3:$AF$150,4,FALSE)</f>
        <v>#N/A</v>
      </c>
      <c r="H203" s="188" t="e">
        <f t="shared" si="2"/>
        <v>#N/A</v>
      </c>
      <c r="I203" s="153"/>
      <c r="J203" s="139"/>
      <c r="K203" s="139"/>
      <c r="L203" s="139"/>
      <c r="M203" s="280"/>
      <c r="N203" s="137"/>
      <c r="O203" s="137"/>
    </row>
    <row r="204" spans="1:15" hidden="1" x14ac:dyDescent="0.25">
      <c r="A204" s="281"/>
      <c r="B204" s="155"/>
      <c r="C204" s="192"/>
      <c r="D204" s="154"/>
      <c r="E204" s="189" t="e">
        <f>VLOOKUP($B204,ListsReq!$AC$3:$AF$150,2,FALSE)</f>
        <v>#N/A</v>
      </c>
      <c r="F204" s="190" t="e">
        <f>IF($C$147=2020, VLOOKUP($B204,ListsReq!$AC$3:$AF$150,3,FALSE), IF($C$147=2019, VLOOKUP($B204,ListsReq!$AC$153:$AF$300,3,FALSE),""))</f>
        <v>#N/A</v>
      </c>
      <c r="G204" s="189" t="e">
        <f>VLOOKUP($B204,ListsReq!$AC$3:$AF$150,4,FALSE)</f>
        <v>#N/A</v>
      </c>
      <c r="H204" s="188" t="e">
        <f t="shared" si="2"/>
        <v>#N/A</v>
      </c>
      <c r="I204" s="153"/>
      <c r="J204" s="139"/>
      <c r="K204" s="139"/>
      <c r="L204" s="139"/>
      <c r="M204" s="280"/>
      <c r="N204" s="137"/>
      <c r="O204" s="137"/>
    </row>
    <row r="205" spans="1:15" hidden="1" x14ac:dyDescent="0.25">
      <c r="A205" s="281"/>
      <c r="B205" s="155"/>
      <c r="C205" s="192"/>
      <c r="D205" s="154"/>
      <c r="E205" s="189" t="e">
        <f>VLOOKUP($B205,ListsReq!$AC$3:$AF$150,2,FALSE)</f>
        <v>#N/A</v>
      </c>
      <c r="F205" s="190" t="e">
        <f>IF($C$147=2020, VLOOKUP($B205,ListsReq!$AC$3:$AF$150,3,FALSE), IF($C$147=2019, VLOOKUP($B205,ListsReq!$AC$153:$AF$300,3,FALSE),""))</f>
        <v>#N/A</v>
      </c>
      <c r="G205" s="189" t="e">
        <f>VLOOKUP($B205,ListsReq!$AC$3:$AF$150,4,FALSE)</f>
        <v>#N/A</v>
      </c>
      <c r="H205" s="188" t="e">
        <f t="shared" si="2"/>
        <v>#N/A</v>
      </c>
      <c r="I205" s="153"/>
      <c r="J205" s="139"/>
      <c r="K205" s="139"/>
      <c r="L205" s="139"/>
      <c r="M205" s="280"/>
      <c r="N205" s="137"/>
      <c r="O205" s="137"/>
    </row>
    <row r="206" spans="1:15" hidden="1" x14ac:dyDescent="0.25">
      <c r="A206" s="281"/>
      <c r="B206" s="155"/>
      <c r="C206" s="192"/>
      <c r="D206" s="154"/>
      <c r="E206" s="189" t="e">
        <f>VLOOKUP($B206,ListsReq!$AC$3:$AF$150,2,FALSE)</f>
        <v>#N/A</v>
      </c>
      <c r="F206" s="190" t="e">
        <f>IF($C$147=2020, VLOOKUP($B206,ListsReq!$AC$3:$AF$150,3,FALSE), IF($C$147=2019, VLOOKUP($B206,ListsReq!$AC$153:$AF$300,3,FALSE),""))</f>
        <v>#N/A</v>
      </c>
      <c r="G206" s="189" t="e">
        <f>VLOOKUP($B206,ListsReq!$AC$3:$AF$150,4,FALSE)</f>
        <v>#N/A</v>
      </c>
      <c r="H206" s="188" t="e">
        <f t="shared" si="2"/>
        <v>#N/A</v>
      </c>
      <c r="I206" s="153"/>
      <c r="J206" s="139"/>
      <c r="K206" s="139"/>
      <c r="L206" s="139"/>
      <c r="M206" s="280"/>
      <c r="N206" s="137"/>
      <c r="O206" s="137"/>
    </row>
    <row r="207" spans="1:15" hidden="1" x14ac:dyDescent="0.25">
      <c r="A207" s="281"/>
      <c r="B207" s="155"/>
      <c r="C207" s="192"/>
      <c r="D207" s="154"/>
      <c r="E207" s="189" t="e">
        <f>VLOOKUP($B207,ListsReq!$AC$3:$AF$150,2,FALSE)</f>
        <v>#N/A</v>
      </c>
      <c r="F207" s="190" t="e">
        <f>IF($C$147=2020, VLOOKUP($B207,ListsReq!$AC$3:$AF$150,3,FALSE), IF($C$147=2019, VLOOKUP($B207,ListsReq!$AC$153:$AF$300,3,FALSE),""))</f>
        <v>#N/A</v>
      </c>
      <c r="G207" s="189" t="e">
        <f>VLOOKUP($B207,ListsReq!$AC$3:$AF$150,4,FALSE)</f>
        <v>#N/A</v>
      </c>
      <c r="H207" s="188" t="e">
        <f t="shared" si="2"/>
        <v>#N/A</v>
      </c>
      <c r="I207" s="153"/>
      <c r="J207" s="139"/>
      <c r="K207" s="139"/>
      <c r="L207" s="139"/>
      <c r="M207" s="280"/>
      <c r="N207" s="137"/>
      <c r="O207" s="137"/>
    </row>
    <row r="208" spans="1:15" hidden="1" x14ac:dyDescent="0.25">
      <c r="A208" s="281"/>
      <c r="B208" s="155"/>
      <c r="C208" s="192"/>
      <c r="D208" s="154"/>
      <c r="E208" s="189" t="e">
        <f>VLOOKUP($B208,ListsReq!$AC$3:$AF$150,2,FALSE)</f>
        <v>#N/A</v>
      </c>
      <c r="F208" s="190" t="e">
        <f>IF($C$147=2020, VLOOKUP($B208,ListsReq!$AC$3:$AF$150,3,FALSE), IF($C$147=2019, VLOOKUP($B208,ListsReq!$AC$153:$AF$300,3,FALSE),""))</f>
        <v>#N/A</v>
      </c>
      <c r="G208" s="189" t="e">
        <f>VLOOKUP($B208,ListsReq!$AC$3:$AF$150,4,FALSE)</f>
        <v>#N/A</v>
      </c>
      <c r="H208" s="188" t="e">
        <f t="shared" si="2"/>
        <v>#N/A</v>
      </c>
      <c r="I208" s="153"/>
      <c r="J208" s="139"/>
      <c r="K208" s="139"/>
      <c r="L208" s="139"/>
      <c r="M208" s="280"/>
      <c r="N208" s="137"/>
      <c r="O208" s="137"/>
    </row>
    <row r="209" spans="1:15" hidden="1" x14ac:dyDescent="0.25">
      <c r="A209" s="281"/>
      <c r="B209" s="155"/>
      <c r="C209" s="192"/>
      <c r="D209" s="154"/>
      <c r="E209" s="189" t="e">
        <f>VLOOKUP($B209,ListsReq!$AC$3:$AF$150,2,FALSE)</f>
        <v>#N/A</v>
      </c>
      <c r="F209" s="190" t="e">
        <f>IF($C$147=2020, VLOOKUP($B209,ListsReq!$AC$3:$AF$150,3,FALSE), IF($C$147=2019, VLOOKUP($B209,ListsReq!$AC$153:$AF$300,3,FALSE),""))</f>
        <v>#N/A</v>
      </c>
      <c r="G209" s="189" t="e">
        <f>VLOOKUP($B209,ListsReq!$AC$3:$AF$150,4,FALSE)</f>
        <v>#N/A</v>
      </c>
      <c r="H209" s="188" t="e">
        <f t="shared" si="2"/>
        <v>#N/A</v>
      </c>
      <c r="I209" s="153"/>
      <c r="J209" s="139"/>
      <c r="K209" s="139"/>
      <c r="L209" s="139"/>
      <c r="M209" s="280"/>
      <c r="N209" s="137"/>
      <c r="O209" s="137"/>
    </row>
    <row r="210" spans="1:15" hidden="1" x14ac:dyDescent="0.25">
      <c r="A210" s="281"/>
      <c r="B210" s="155"/>
      <c r="C210" s="192"/>
      <c r="D210" s="154"/>
      <c r="E210" s="189" t="e">
        <f>VLOOKUP($B210,ListsReq!$AC$3:$AF$150,2,FALSE)</f>
        <v>#N/A</v>
      </c>
      <c r="F210" s="190" t="e">
        <f>IF($C$147=2020, VLOOKUP($B210,ListsReq!$AC$3:$AF$150,3,FALSE), IF($C$147=2019, VLOOKUP($B210,ListsReq!$AC$153:$AF$300,3,FALSE),""))</f>
        <v>#N/A</v>
      </c>
      <c r="G210" s="189" t="e">
        <f>VLOOKUP($B210,ListsReq!$AC$3:$AF$150,4,FALSE)</f>
        <v>#N/A</v>
      </c>
      <c r="H210" s="188" t="e">
        <f t="shared" si="2"/>
        <v>#N/A</v>
      </c>
      <c r="I210" s="153"/>
      <c r="J210" s="139"/>
      <c r="K210" s="139"/>
      <c r="L210" s="139"/>
      <c r="M210" s="280"/>
      <c r="N210" s="137"/>
      <c r="O210" s="137"/>
    </row>
    <row r="211" spans="1:15" hidden="1" x14ac:dyDescent="0.25">
      <c r="A211" s="281"/>
      <c r="B211" s="155"/>
      <c r="C211" s="192"/>
      <c r="D211" s="154"/>
      <c r="E211" s="189" t="e">
        <f>VLOOKUP($B211,ListsReq!$AC$3:$AF$150,2,FALSE)</f>
        <v>#N/A</v>
      </c>
      <c r="F211" s="190" t="e">
        <f>IF($C$147=2020, VLOOKUP($B211,ListsReq!$AC$3:$AF$150,3,FALSE), IF($C$147=2019, VLOOKUP($B211,ListsReq!$AC$153:$AF$300,3,FALSE),""))</f>
        <v>#N/A</v>
      </c>
      <c r="G211" s="189" t="e">
        <f>VLOOKUP($B211,ListsReq!$AC$3:$AF$150,4,FALSE)</f>
        <v>#N/A</v>
      </c>
      <c r="H211" s="188" t="e">
        <f t="shared" si="2"/>
        <v>#N/A</v>
      </c>
      <c r="I211" s="153"/>
      <c r="J211" s="139"/>
      <c r="K211" s="139"/>
      <c r="L211" s="139"/>
      <c r="M211" s="280"/>
      <c r="N211" s="137"/>
      <c r="O211" s="137"/>
    </row>
    <row r="212" spans="1:15" hidden="1" x14ac:dyDescent="0.25">
      <c r="A212" s="281"/>
      <c r="B212" s="155"/>
      <c r="C212" s="191"/>
      <c r="D212" s="151"/>
      <c r="E212" s="189" t="e">
        <f>VLOOKUP($B212,ListsReq!$AC$3:$AF$150,2,FALSE)</f>
        <v>#N/A</v>
      </c>
      <c r="F212" s="190" t="e">
        <f>IF($C$147=2020, VLOOKUP($B212,ListsReq!$AC$3:$AF$150,3,FALSE), IF($C$147=2019, VLOOKUP($B212,ListsReq!$AC$153:$AF$300,3,FALSE),""))</f>
        <v>#N/A</v>
      </c>
      <c r="G212" s="189" t="e">
        <f>VLOOKUP($B212,ListsReq!$AC$3:$AF$150,4,FALSE)</f>
        <v>#N/A</v>
      </c>
      <c r="H212" s="188" t="e">
        <f t="shared" si="2"/>
        <v>#N/A</v>
      </c>
      <c r="I212" s="150"/>
      <c r="J212" s="139"/>
      <c r="K212" s="139"/>
      <c r="L212" s="139"/>
      <c r="M212" s="280"/>
      <c r="N212" s="137"/>
      <c r="O212" s="137"/>
    </row>
    <row r="213" spans="1:15" hidden="1" x14ac:dyDescent="0.25">
      <c r="A213" s="281"/>
      <c r="B213" s="155"/>
      <c r="C213" s="191"/>
      <c r="D213" s="151"/>
      <c r="E213" s="189" t="e">
        <f>VLOOKUP($B213,ListsReq!$AC$3:$AF$150,2,FALSE)</f>
        <v>#N/A</v>
      </c>
      <c r="F213" s="190" t="e">
        <f>IF($C$147=2020, VLOOKUP($B213,ListsReq!$AC$3:$AF$150,3,FALSE), IF($C$147=2019, VLOOKUP($B213,ListsReq!$AC$153:$AF$300,3,FALSE),""))</f>
        <v>#N/A</v>
      </c>
      <c r="G213" s="189" t="e">
        <f>VLOOKUP($B213,ListsReq!$AC$3:$AF$150,4,FALSE)</f>
        <v>#N/A</v>
      </c>
      <c r="H213" s="188" t="e">
        <f t="shared" si="2"/>
        <v>#N/A</v>
      </c>
      <c r="I213" s="150"/>
      <c r="J213" s="139"/>
      <c r="K213" s="139"/>
      <c r="L213" s="139"/>
      <c r="M213" s="280"/>
      <c r="N213" s="137"/>
      <c r="O213" s="137"/>
    </row>
    <row r="214" spans="1:15" hidden="1" x14ac:dyDescent="0.25">
      <c r="A214" s="281"/>
      <c r="B214" s="155"/>
      <c r="C214" s="191"/>
      <c r="D214" s="151"/>
      <c r="E214" s="189" t="e">
        <f>VLOOKUP($B214,ListsReq!$AC$3:$AF$150,2,FALSE)</f>
        <v>#N/A</v>
      </c>
      <c r="F214" s="190" t="e">
        <f>IF($C$147=2020, VLOOKUP($B214,ListsReq!$AC$3:$AF$150,3,FALSE), IF($C$147=2019, VLOOKUP($B214,ListsReq!$AC$153:$AF$300,3,FALSE),""))</f>
        <v>#N/A</v>
      </c>
      <c r="G214" s="189" t="e">
        <f>VLOOKUP($B214,ListsReq!$AC$3:$AF$150,4,FALSE)</f>
        <v>#N/A</v>
      </c>
      <c r="H214" s="188" t="e">
        <f t="shared" ref="H214:H239" si="3">(F214*D214)/1000</f>
        <v>#N/A</v>
      </c>
      <c r="I214" s="150"/>
      <c r="J214" s="139"/>
      <c r="K214" s="139"/>
      <c r="L214" s="139"/>
      <c r="M214" s="280"/>
      <c r="N214" s="137"/>
      <c r="O214" s="137"/>
    </row>
    <row r="215" spans="1:15" hidden="1" x14ac:dyDescent="0.25">
      <c r="A215" s="281"/>
      <c r="B215" s="155"/>
      <c r="C215" s="191"/>
      <c r="D215" s="151"/>
      <c r="E215" s="189" t="e">
        <f>VLOOKUP($B215,ListsReq!$AC$3:$AF$150,2,FALSE)</f>
        <v>#N/A</v>
      </c>
      <c r="F215" s="190" t="e">
        <f>IF($C$147=2020, VLOOKUP($B215,ListsReq!$AC$3:$AF$150,3,FALSE), IF($C$147=2019, VLOOKUP($B215,ListsReq!$AC$153:$AF$300,3,FALSE),""))</f>
        <v>#N/A</v>
      </c>
      <c r="G215" s="189" t="e">
        <f>VLOOKUP($B215,ListsReq!$AC$3:$AF$150,4,FALSE)</f>
        <v>#N/A</v>
      </c>
      <c r="H215" s="188" t="e">
        <f t="shared" si="3"/>
        <v>#N/A</v>
      </c>
      <c r="I215" s="150"/>
      <c r="J215" s="139"/>
      <c r="K215" s="139"/>
      <c r="L215" s="139"/>
      <c r="M215" s="280"/>
      <c r="N215" s="137"/>
      <c r="O215" s="137"/>
    </row>
    <row r="216" spans="1:15" hidden="1" x14ac:dyDescent="0.25">
      <c r="A216" s="281"/>
      <c r="B216" s="155"/>
      <c r="C216" s="191"/>
      <c r="D216" s="151"/>
      <c r="E216" s="189" t="e">
        <f>VLOOKUP($B216,ListsReq!$AC$3:$AF$150,2,FALSE)</f>
        <v>#N/A</v>
      </c>
      <c r="F216" s="190" t="e">
        <f>IF($C$147=2020, VLOOKUP($B216,ListsReq!$AC$3:$AF$150,3,FALSE), IF($C$147=2019, VLOOKUP($B216,ListsReq!$AC$153:$AF$300,3,FALSE),""))</f>
        <v>#N/A</v>
      </c>
      <c r="G216" s="189" t="e">
        <f>VLOOKUP($B216,ListsReq!$AC$3:$AF$150,4,FALSE)</f>
        <v>#N/A</v>
      </c>
      <c r="H216" s="188" t="e">
        <f t="shared" si="3"/>
        <v>#N/A</v>
      </c>
      <c r="I216" s="150"/>
      <c r="J216" s="139"/>
      <c r="K216" s="139"/>
      <c r="L216" s="139"/>
      <c r="M216" s="280"/>
      <c r="N216" s="137"/>
      <c r="O216" s="137"/>
    </row>
    <row r="217" spans="1:15" hidden="1" x14ac:dyDescent="0.25">
      <c r="A217" s="281"/>
      <c r="B217" s="155"/>
      <c r="C217" s="191"/>
      <c r="D217" s="151"/>
      <c r="E217" s="189" t="e">
        <f>VLOOKUP($B217,ListsReq!$AC$3:$AF$150,2,FALSE)</f>
        <v>#N/A</v>
      </c>
      <c r="F217" s="190" t="e">
        <f>IF($C$147=2020, VLOOKUP($B217,ListsReq!$AC$3:$AF$150,3,FALSE), IF($C$147=2019, VLOOKUP($B217,ListsReq!$AC$153:$AF$300,3,FALSE),""))</f>
        <v>#N/A</v>
      </c>
      <c r="G217" s="189" t="e">
        <f>VLOOKUP($B217,ListsReq!$AC$3:$AF$150,4,FALSE)</f>
        <v>#N/A</v>
      </c>
      <c r="H217" s="188" t="e">
        <f t="shared" si="3"/>
        <v>#N/A</v>
      </c>
      <c r="I217" s="150"/>
      <c r="J217" s="139"/>
      <c r="K217" s="139"/>
      <c r="L217" s="139"/>
      <c r="M217" s="280"/>
      <c r="N217" s="137"/>
      <c r="O217" s="137"/>
    </row>
    <row r="218" spans="1:15" hidden="1" x14ac:dyDescent="0.25">
      <c r="A218" s="281"/>
      <c r="B218" s="155"/>
      <c r="C218" s="191"/>
      <c r="D218" s="151"/>
      <c r="E218" s="189" t="e">
        <f>VLOOKUP($B218,ListsReq!$AC$3:$AF$150,2,FALSE)</f>
        <v>#N/A</v>
      </c>
      <c r="F218" s="190" t="e">
        <f>IF($C$147=2020, VLOOKUP($B218,ListsReq!$AC$3:$AF$150,3,FALSE), IF($C$147=2019, VLOOKUP($B218,ListsReq!$AC$153:$AF$300,3,FALSE),""))</f>
        <v>#N/A</v>
      </c>
      <c r="G218" s="189" t="e">
        <f>VLOOKUP($B218,ListsReq!$AC$3:$AF$150,4,FALSE)</f>
        <v>#N/A</v>
      </c>
      <c r="H218" s="188" t="e">
        <f t="shared" si="3"/>
        <v>#N/A</v>
      </c>
      <c r="I218" s="150"/>
      <c r="J218" s="139"/>
      <c r="K218" s="139"/>
      <c r="L218" s="139"/>
      <c r="M218" s="280"/>
      <c r="N218" s="137"/>
      <c r="O218" s="137"/>
    </row>
    <row r="219" spans="1:15" hidden="1" x14ac:dyDescent="0.25">
      <c r="A219" s="281"/>
      <c r="B219" s="155"/>
      <c r="C219" s="191"/>
      <c r="D219" s="151"/>
      <c r="E219" s="189" t="e">
        <f>VLOOKUP($B219,ListsReq!$AC$3:$AF$150,2,FALSE)</f>
        <v>#N/A</v>
      </c>
      <c r="F219" s="190" t="e">
        <f>IF($C$147=2020, VLOOKUP($B219,ListsReq!$AC$3:$AF$150,3,FALSE), IF($C$147=2019, VLOOKUP($B219,ListsReq!$AC$153:$AF$300,3,FALSE),""))</f>
        <v>#N/A</v>
      </c>
      <c r="G219" s="189" t="e">
        <f>VLOOKUP($B219,ListsReq!$AC$3:$AF$150,4,FALSE)</f>
        <v>#N/A</v>
      </c>
      <c r="H219" s="188" t="e">
        <f t="shared" si="3"/>
        <v>#N/A</v>
      </c>
      <c r="I219" s="150"/>
      <c r="J219" s="139"/>
      <c r="K219" s="139"/>
      <c r="L219" s="139"/>
      <c r="M219" s="280"/>
      <c r="N219" s="137"/>
      <c r="O219" s="137"/>
    </row>
    <row r="220" spans="1:15" hidden="1" x14ac:dyDescent="0.25">
      <c r="A220" s="281"/>
      <c r="B220" s="155"/>
      <c r="C220" s="191"/>
      <c r="D220" s="151"/>
      <c r="E220" s="189" t="e">
        <f>VLOOKUP($B220,ListsReq!$AC$3:$AF$150,2,FALSE)</f>
        <v>#N/A</v>
      </c>
      <c r="F220" s="190" t="e">
        <f>IF($C$147=2020, VLOOKUP($B220,ListsReq!$AC$3:$AF$150,3,FALSE), IF($C$147=2019, VLOOKUP($B220,ListsReq!$AC$153:$AF$300,3,FALSE),""))</f>
        <v>#N/A</v>
      </c>
      <c r="G220" s="189" t="e">
        <f>VLOOKUP($B220,ListsReq!$AC$3:$AF$150,4,FALSE)</f>
        <v>#N/A</v>
      </c>
      <c r="H220" s="188" t="e">
        <f t="shared" si="3"/>
        <v>#N/A</v>
      </c>
      <c r="I220" s="150"/>
      <c r="J220" s="139"/>
      <c r="K220" s="139"/>
      <c r="L220" s="139"/>
      <c r="M220" s="280"/>
      <c r="N220" s="137"/>
      <c r="O220" s="137"/>
    </row>
    <row r="221" spans="1:15" hidden="1" x14ac:dyDescent="0.25">
      <c r="A221" s="281"/>
      <c r="B221" s="155"/>
      <c r="C221" s="191"/>
      <c r="D221" s="151"/>
      <c r="E221" s="189" t="e">
        <f>VLOOKUP($B221,ListsReq!$AC$3:$AF$150,2,FALSE)</f>
        <v>#N/A</v>
      </c>
      <c r="F221" s="190" t="e">
        <f>IF($C$147=2020, VLOOKUP($B221,ListsReq!$AC$3:$AF$150,3,FALSE), IF($C$147=2019, VLOOKUP($B221,ListsReq!$AC$153:$AF$300,3,FALSE),""))</f>
        <v>#N/A</v>
      </c>
      <c r="G221" s="189" t="e">
        <f>VLOOKUP($B221,ListsReq!$AC$3:$AF$150,4,FALSE)</f>
        <v>#N/A</v>
      </c>
      <c r="H221" s="188" t="e">
        <f t="shared" si="3"/>
        <v>#N/A</v>
      </c>
      <c r="I221" s="150"/>
      <c r="J221" s="139"/>
      <c r="K221" s="139"/>
      <c r="L221" s="139"/>
      <c r="M221" s="280"/>
      <c r="N221" s="137"/>
      <c r="O221" s="137"/>
    </row>
    <row r="222" spans="1:15" hidden="1" x14ac:dyDescent="0.25">
      <c r="A222" s="281"/>
      <c r="B222" s="155"/>
      <c r="C222" s="191"/>
      <c r="D222" s="151"/>
      <c r="E222" s="189" t="e">
        <f>VLOOKUP($B222,ListsReq!$AC$3:$AF$150,2,FALSE)</f>
        <v>#N/A</v>
      </c>
      <c r="F222" s="190" t="e">
        <f>IF($C$147=2020, VLOOKUP($B222,ListsReq!$AC$3:$AF$150,3,FALSE), IF($C$147=2019, VLOOKUP($B222,ListsReq!$AC$153:$AF$300,3,FALSE),""))</f>
        <v>#N/A</v>
      </c>
      <c r="G222" s="189" t="e">
        <f>VLOOKUP($B222,ListsReq!$AC$3:$AF$150,4,FALSE)</f>
        <v>#N/A</v>
      </c>
      <c r="H222" s="188" t="e">
        <f t="shared" si="3"/>
        <v>#N/A</v>
      </c>
      <c r="I222" s="150"/>
      <c r="J222" s="139"/>
      <c r="K222" s="139"/>
      <c r="L222" s="139"/>
      <c r="M222" s="280"/>
      <c r="N222" s="137"/>
      <c r="O222" s="137"/>
    </row>
    <row r="223" spans="1:15" hidden="1" x14ac:dyDescent="0.25">
      <c r="A223" s="281"/>
      <c r="B223" s="155"/>
      <c r="C223" s="191"/>
      <c r="D223" s="151"/>
      <c r="E223" s="189" t="e">
        <f>VLOOKUP($B223,ListsReq!$AC$3:$AF$150,2,FALSE)</f>
        <v>#N/A</v>
      </c>
      <c r="F223" s="190" t="e">
        <f>IF($C$147=2020, VLOOKUP($B223,ListsReq!$AC$3:$AF$150,3,FALSE), IF($C$147=2019, VLOOKUP($B223,ListsReq!$AC$153:$AF$300,3,FALSE),""))</f>
        <v>#N/A</v>
      </c>
      <c r="G223" s="189" t="e">
        <f>VLOOKUP($B223,ListsReq!$AC$3:$AF$150,4,FALSE)</f>
        <v>#N/A</v>
      </c>
      <c r="H223" s="188" t="e">
        <f t="shared" si="3"/>
        <v>#N/A</v>
      </c>
      <c r="I223" s="150"/>
      <c r="J223" s="139"/>
      <c r="K223" s="139"/>
      <c r="L223" s="139"/>
      <c r="M223" s="280"/>
      <c r="N223" s="137"/>
      <c r="O223" s="137"/>
    </row>
    <row r="224" spans="1:15" hidden="1" x14ac:dyDescent="0.25">
      <c r="A224" s="281"/>
      <c r="B224" s="155"/>
      <c r="C224" s="191"/>
      <c r="D224" s="151"/>
      <c r="E224" s="189" t="e">
        <f>VLOOKUP($B224,ListsReq!$AC$3:$AF$150,2,FALSE)</f>
        <v>#N/A</v>
      </c>
      <c r="F224" s="190" t="e">
        <f>IF($C$147=2020, VLOOKUP($B224,ListsReq!$AC$3:$AF$150,3,FALSE), IF($C$147=2019, VLOOKUP($B224,ListsReq!$AC$153:$AF$300,3,FALSE),""))</f>
        <v>#N/A</v>
      </c>
      <c r="G224" s="189" t="e">
        <f>VLOOKUP($B224,ListsReq!$AC$3:$AF$150,4,FALSE)</f>
        <v>#N/A</v>
      </c>
      <c r="H224" s="188" t="e">
        <f t="shared" si="3"/>
        <v>#N/A</v>
      </c>
      <c r="I224" s="150"/>
      <c r="J224" s="139"/>
      <c r="K224" s="139"/>
      <c r="L224" s="139"/>
      <c r="M224" s="280"/>
      <c r="N224" s="137"/>
      <c r="O224" s="137"/>
    </row>
    <row r="225" spans="1:15" hidden="1" x14ac:dyDescent="0.25">
      <c r="A225" s="281"/>
      <c r="B225" s="155"/>
      <c r="C225" s="191"/>
      <c r="D225" s="151"/>
      <c r="E225" s="189" t="e">
        <f>VLOOKUP($B225,ListsReq!$AC$3:$AF$150,2,FALSE)</f>
        <v>#N/A</v>
      </c>
      <c r="F225" s="190" t="e">
        <f>IF($C$147=2020, VLOOKUP($B225,ListsReq!$AC$3:$AF$150,3,FALSE), IF($C$147=2019, VLOOKUP($B225,ListsReq!$AC$153:$AF$300,3,FALSE),""))</f>
        <v>#N/A</v>
      </c>
      <c r="G225" s="189" t="e">
        <f>VLOOKUP($B225,ListsReq!$AC$3:$AF$150,4,FALSE)</f>
        <v>#N/A</v>
      </c>
      <c r="H225" s="188" t="e">
        <f t="shared" si="3"/>
        <v>#N/A</v>
      </c>
      <c r="I225" s="150"/>
      <c r="J225" s="139"/>
      <c r="K225" s="139"/>
      <c r="L225" s="139"/>
      <c r="M225" s="280"/>
      <c r="N225" s="137"/>
      <c r="O225" s="137"/>
    </row>
    <row r="226" spans="1:15" hidden="1" x14ac:dyDescent="0.25">
      <c r="A226" s="281"/>
      <c r="B226" s="155"/>
      <c r="C226" s="191"/>
      <c r="D226" s="151"/>
      <c r="E226" s="189" t="e">
        <f>VLOOKUP($B226,ListsReq!$AC$3:$AF$150,2,FALSE)</f>
        <v>#N/A</v>
      </c>
      <c r="F226" s="190" t="e">
        <f>IF($C$147=2020, VLOOKUP($B226,ListsReq!$AC$3:$AF$150,3,FALSE), IF($C$147=2019, VLOOKUP($B226,ListsReq!$AC$153:$AF$300,3,FALSE),""))</f>
        <v>#N/A</v>
      </c>
      <c r="G226" s="189" t="e">
        <f>VLOOKUP($B226,ListsReq!$AC$3:$AF$150,4,FALSE)</f>
        <v>#N/A</v>
      </c>
      <c r="H226" s="188" t="e">
        <f t="shared" si="3"/>
        <v>#N/A</v>
      </c>
      <c r="I226" s="150"/>
      <c r="J226" s="139"/>
      <c r="K226" s="139"/>
      <c r="L226" s="139"/>
      <c r="M226" s="280"/>
      <c r="N226" s="137"/>
      <c r="O226" s="137"/>
    </row>
    <row r="227" spans="1:15" hidden="1" x14ac:dyDescent="0.25">
      <c r="A227" s="281"/>
      <c r="B227" s="155"/>
      <c r="C227" s="191"/>
      <c r="D227" s="151"/>
      <c r="E227" s="189" t="e">
        <f>VLOOKUP($B227,ListsReq!$AC$3:$AF$150,2,FALSE)</f>
        <v>#N/A</v>
      </c>
      <c r="F227" s="190" t="e">
        <f>IF($C$147=2020, VLOOKUP($B227,ListsReq!$AC$3:$AF$150,3,FALSE), IF($C$147=2019, VLOOKUP($B227,ListsReq!$AC$153:$AF$300,3,FALSE),""))</f>
        <v>#N/A</v>
      </c>
      <c r="G227" s="189" t="e">
        <f>VLOOKUP($B227,ListsReq!$AC$3:$AF$150,4,FALSE)</f>
        <v>#N/A</v>
      </c>
      <c r="H227" s="188" t="e">
        <f t="shared" si="3"/>
        <v>#N/A</v>
      </c>
      <c r="I227" s="150"/>
      <c r="J227" s="139"/>
      <c r="K227" s="139"/>
      <c r="L227" s="139"/>
      <c r="M227" s="280"/>
      <c r="N227" s="137"/>
      <c r="O227" s="137"/>
    </row>
    <row r="228" spans="1:15" hidden="1" x14ac:dyDescent="0.25">
      <c r="A228" s="281"/>
      <c r="B228" s="155"/>
      <c r="C228" s="191"/>
      <c r="D228" s="151"/>
      <c r="E228" s="189" t="e">
        <f>VLOOKUP($B228,ListsReq!$AC$3:$AF$150,2,FALSE)</f>
        <v>#N/A</v>
      </c>
      <c r="F228" s="190" t="e">
        <f>IF($C$147=2020, VLOOKUP($B228,ListsReq!$AC$3:$AF$150,3,FALSE), IF($C$147=2019, VLOOKUP($B228,ListsReq!$AC$153:$AF$300,3,FALSE),""))</f>
        <v>#N/A</v>
      </c>
      <c r="G228" s="189" t="e">
        <f>VLOOKUP($B228,ListsReq!$AC$3:$AF$150,4,FALSE)</f>
        <v>#N/A</v>
      </c>
      <c r="H228" s="188" t="e">
        <f t="shared" si="3"/>
        <v>#N/A</v>
      </c>
      <c r="I228" s="150"/>
      <c r="J228" s="139"/>
      <c r="K228" s="139"/>
      <c r="L228" s="139"/>
      <c r="M228" s="280"/>
      <c r="N228" s="137"/>
      <c r="O228" s="137"/>
    </row>
    <row r="229" spans="1:15" hidden="1" x14ac:dyDescent="0.25">
      <c r="A229" s="281"/>
      <c r="B229" s="155"/>
      <c r="C229" s="191"/>
      <c r="D229" s="151"/>
      <c r="E229" s="189" t="e">
        <f>VLOOKUP($B229,ListsReq!$AC$3:$AF$150,2,FALSE)</f>
        <v>#N/A</v>
      </c>
      <c r="F229" s="190" t="e">
        <f>IF($C$147=2020, VLOOKUP($B229,ListsReq!$AC$3:$AF$150,3,FALSE), IF($C$147=2019, VLOOKUP($B229,ListsReq!$AC$153:$AF$300,3,FALSE),""))</f>
        <v>#N/A</v>
      </c>
      <c r="G229" s="189" t="e">
        <f>VLOOKUP($B229,ListsReq!$AC$3:$AF$150,4,FALSE)</f>
        <v>#N/A</v>
      </c>
      <c r="H229" s="188" t="e">
        <f t="shared" si="3"/>
        <v>#N/A</v>
      </c>
      <c r="I229" s="150"/>
      <c r="J229" s="139"/>
      <c r="K229" s="139"/>
      <c r="L229" s="139"/>
      <c r="M229" s="280"/>
      <c r="N229" s="137"/>
      <c r="O229" s="137"/>
    </row>
    <row r="230" spans="1:15" hidden="1" x14ac:dyDescent="0.25">
      <c r="A230" s="281"/>
      <c r="B230" s="155"/>
      <c r="C230" s="191"/>
      <c r="D230" s="151"/>
      <c r="E230" s="189" t="e">
        <f>VLOOKUP($B230,ListsReq!$AC$3:$AF$150,2,FALSE)</f>
        <v>#N/A</v>
      </c>
      <c r="F230" s="190" t="e">
        <f>IF($C$147=2020, VLOOKUP($B230,ListsReq!$AC$3:$AF$150,3,FALSE), IF($C$147=2019, VLOOKUP($B230,ListsReq!$AC$153:$AF$300,3,FALSE),""))</f>
        <v>#N/A</v>
      </c>
      <c r="G230" s="189" t="e">
        <f>VLOOKUP($B230,ListsReq!$AC$3:$AF$150,4,FALSE)</f>
        <v>#N/A</v>
      </c>
      <c r="H230" s="188" t="e">
        <f t="shared" si="3"/>
        <v>#N/A</v>
      </c>
      <c r="I230" s="150"/>
      <c r="J230" s="139"/>
      <c r="K230" s="139"/>
      <c r="L230" s="139"/>
      <c r="M230" s="280"/>
      <c r="N230" s="137"/>
      <c r="O230" s="137"/>
    </row>
    <row r="231" spans="1:15" hidden="1" x14ac:dyDescent="0.25">
      <c r="A231" s="281"/>
      <c r="B231" s="155"/>
      <c r="C231" s="191"/>
      <c r="D231" s="151"/>
      <c r="E231" s="189" t="e">
        <f>VLOOKUP($B231,ListsReq!$AC$3:$AF$150,2,FALSE)</f>
        <v>#N/A</v>
      </c>
      <c r="F231" s="190" t="e">
        <f>IF($C$147=2020, VLOOKUP($B231,ListsReq!$AC$3:$AF$150,3,FALSE), IF($C$147=2019, VLOOKUP($B231,ListsReq!$AC$153:$AF$300,3,FALSE),""))</f>
        <v>#N/A</v>
      </c>
      <c r="G231" s="189" t="e">
        <f>VLOOKUP($B231,ListsReq!$AC$3:$AF$150,4,FALSE)</f>
        <v>#N/A</v>
      </c>
      <c r="H231" s="188" t="e">
        <f t="shared" si="3"/>
        <v>#N/A</v>
      </c>
      <c r="I231" s="150"/>
      <c r="J231" s="139"/>
      <c r="K231" s="139"/>
      <c r="L231" s="139"/>
      <c r="M231" s="280"/>
      <c r="N231" s="137"/>
      <c r="O231" s="137"/>
    </row>
    <row r="232" spans="1:15" hidden="1" x14ac:dyDescent="0.25">
      <c r="A232" s="281"/>
      <c r="B232" s="155"/>
      <c r="C232" s="191"/>
      <c r="D232" s="151"/>
      <c r="E232" s="189" t="e">
        <f>VLOOKUP($B232,ListsReq!$AC$3:$AF$150,2,FALSE)</f>
        <v>#N/A</v>
      </c>
      <c r="F232" s="190" t="e">
        <f>IF($C$147=2020, VLOOKUP($B232,ListsReq!$AC$3:$AF$150,3,FALSE), IF($C$147=2019, VLOOKUP($B232,ListsReq!$AC$153:$AF$300,3,FALSE),""))</f>
        <v>#N/A</v>
      </c>
      <c r="G232" s="189" t="e">
        <f>VLOOKUP($B232,ListsReq!$AC$3:$AF$150,4,FALSE)</f>
        <v>#N/A</v>
      </c>
      <c r="H232" s="188" t="e">
        <f t="shared" si="3"/>
        <v>#N/A</v>
      </c>
      <c r="I232" s="150"/>
      <c r="J232" s="139"/>
      <c r="K232" s="139"/>
      <c r="L232" s="139"/>
      <c r="M232" s="280"/>
      <c r="N232" s="137"/>
      <c r="O232" s="137"/>
    </row>
    <row r="233" spans="1:15" hidden="1" x14ac:dyDescent="0.25">
      <c r="A233" s="281"/>
      <c r="B233" s="155"/>
      <c r="C233" s="191"/>
      <c r="D233" s="151"/>
      <c r="E233" s="189" t="e">
        <f>VLOOKUP($B233,ListsReq!$AC$3:$AF$150,2,FALSE)</f>
        <v>#N/A</v>
      </c>
      <c r="F233" s="190" t="e">
        <f>IF($C$147=2020, VLOOKUP($B233,ListsReq!$AC$3:$AF$150,3,FALSE), IF($C$147=2019, VLOOKUP($B233,ListsReq!$AC$153:$AF$300,3,FALSE),""))</f>
        <v>#N/A</v>
      </c>
      <c r="G233" s="189" t="e">
        <f>VLOOKUP($B233,ListsReq!$AC$3:$AF$150,4,FALSE)</f>
        <v>#N/A</v>
      </c>
      <c r="H233" s="188" t="e">
        <f t="shared" si="3"/>
        <v>#N/A</v>
      </c>
      <c r="I233" s="150"/>
      <c r="J233" s="139"/>
      <c r="K233" s="139"/>
      <c r="L233" s="139"/>
      <c r="M233" s="280"/>
      <c r="N233" s="137"/>
      <c r="O233" s="137"/>
    </row>
    <row r="234" spans="1:15" hidden="1" x14ac:dyDescent="0.25">
      <c r="A234" s="281"/>
      <c r="B234" s="155"/>
      <c r="C234" s="191"/>
      <c r="D234" s="151"/>
      <c r="E234" s="189" t="e">
        <f>VLOOKUP($B234,ListsReq!$AC$3:$AF$150,2,FALSE)</f>
        <v>#N/A</v>
      </c>
      <c r="F234" s="190" t="e">
        <f>IF($C$147=2020, VLOOKUP($B234,ListsReq!$AC$3:$AF$150,3,FALSE), IF($C$147=2019, VLOOKUP($B234,ListsReq!$AC$153:$AF$300,3,FALSE),""))</f>
        <v>#N/A</v>
      </c>
      <c r="G234" s="189" t="e">
        <f>VLOOKUP($B234,ListsReq!$AC$3:$AF$150,4,FALSE)</f>
        <v>#N/A</v>
      </c>
      <c r="H234" s="188" t="e">
        <f t="shared" si="3"/>
        <v>#N/A</v>
      </c>
      <c r="I234" s="150"/>
      <c r="J234" s="139"/>
      <c r="K234" s="139"/>
      <c r="L234" s="139"/>
      <c r="M234" s="280"/>
      <c r="N234" s="137"/>
      <c r="O234" s="137"/>
    </row>
    <row r="235" spans="1:15" hidden="1" x14ac:dyDescent="0.25">
      <c r="A235" s="281"/>
      <c r="B235" s="155"/>
      <c r="C235" s="191"/>
      <c r="D235" s="151"/>
      <c r="E235" s="189" t="e">
        <f>VLOOKUP($B235,ListsReq!$AC$3:$AF$150,2,FALSE)</f>
        <v>#N/A</v>
      </c>
      <c r="F235" s="190" t="e">
        <f>IF($C$147=2020, VLOOKUP($B235,ListsReq!$AC$3:$AF$150,3,FALSE), IF($C$147=2019, VLOOKUP($B235,ListsReq!$AC$153:$AF$300,3,FALSE),""))</f>
        <v>#N/A</v>
      </c>
      <c r="G235" s="189" t="e">
        <f>VLOOKUP($B235,ListsReq!$AC$3:$AF$150,4,FALSE)</f>
        <v>#N/A</v>
      </c>
      <c r="H235" s="188" t="e">
        <f t="shared" si="3"/>
        <v>#N/A</v>
      </c>
      <c r="I235" s="150"/>
      <c r="J235" s="139"/>
      <c r="K235" s="139"/>
      <c r="L235" s="139"/>
      <c r="M235" s="280"/>
      <c r="N235" s="137"/>
      <c r="O235" s="137"/>
    </row>
    <row r="236" spans="1:15" hidden="1" x14ac:dyDescent="0.25">
      <c r="A236" s="281"/>
      <c r="B236" s="155"/>
      <c r="C236" s="191"/>
      <c r="D236" s="151"/>
      <c r="E236" s="189" t="e">
        <f>VLOOKUP($B236,ListsReq!$AC$3:$AF$150,2,FALSE)</f>
        <v>#N/A</v>
      </c>
      <c r="F236" s="190" t="e">
        <f>IF($C$147=2020, VLOOKUP($B236,ListsReq!$AC$3:$AF$150,3,FALSE), IF($C$147=2019, VLOOKUP($B236,ListsReq!$AC$153:$AF$300,3,FALSE),""))</f>
        <v>#N/A</v>
      </c>
      <c r="G236" s="189" t="e">
        <f>VLOOKUP($B236,ListsReq!$AC$3:$AF$150,4,FALSE)</f>
        <v>#N/A</v>
      </c>
      <c r="H236" s="188" t="e">
        <f t="shared" si="3"/>
        <v>#N/A</v>
      </c>
      <c r="I236" s="150"/>
      <c r="J236" s="139"/>
      <c r="K236" s="139"/>
      <c r="L236" s="139"/>
      <c r="M236" s="280"/>
      <c r="N236" s="137"/>
      <c r="O236" s="137"/>
    </row>
    <row r="237" spans="1:15" hidden="1" x14ac:dyDescent="0.25">
      <c r="A237" s="281"/>
      <c r="B237" s="155"/>
      <c r="C237" s="191"/>
      <c r="D237" s="151"/>
      <c r="E237" s="189" t="e">
        <f>VLOOKUP($B237,ListsReq!$AC$3:$AF$150,2,FALSE)</f>
        <v>#N/A</v>
      </c>
      <c r="F237" s="190" t="e">
        <f>IF($C$147=2020, VLOOKUP($B237,ListsReq!$AC$3:$AF$150,3,FALSE), IF($C$147=2019, VLOOKUP($B237,ListsReq!$AC$153:$AF$300,3,FALSE),""))</f>
        <v>#N/A</v>
      </c>
      <c r="G237" s="189" t="e">
        <f>VLOOKUP($B237,ListsReq!$AC$3:$AF$150,4,FALSE)</f>
        <v>#N/A</v>
      </c>
      <c r="H237" s="188" t="e">
        <f t="shared" si="3"/>
        <v>#N/A</v>
      </c>
      <c r="I237" s="150"/>
      <c r="J237" s="139"/>
      <c r="K237" s="139"/>
      <c r="L237" s="139"/>
      <c r="M237" s="280"/>
      <c r="N237" s="137"/>
      <c r="O237" s="137"/>
    </row>
    <row r="238" spans="1:15" hidden="1" x14ac:dyDescent="0.25">
      <c r="A238" s="281"/>
      <c r="B238" s="155"/>
      <c r="C238" s="191"/>
      <c r="D238" s="151"/>
      <c r="E238" s="189" t="e">
        <f>VLOOKUP($B238,ListsReq!$AC$3:$AF$150,2,FALSE)</f>
        <v>#N/A</v>
      </c>
      <c r="F238" s="190" t="e">
        <f>IF($C$147=2020, VLOOKUP($B238,ListsReq!$AC$3:$AF$150,3,FALSE), IF($C$147=2019, VLOOKUP($B238,ListsReq!$AC$153:$AF$300,3,FALSE),""))</f>
        <v>#N/A</v>
      </c>
      <c r="G238" s="189" t="e">
        <f>VLOOKUP($B238,ListsReq!$AC$3:$AF$150,4,FALSE)</f>
        <v>#N/A</v>
      </c>
      <c r="H238" s="188" t="e">
        <f t="shared" si="3"/>
        <v>#N/A</v>
      </c>
      <c r="I238" s="150"/>
      <c r="J238" s="139"/>
      <c r="K238" s="139"/>
      <c r="L238" s="139"/>
      <c r="M238" s="280"/>
      <c r="N238" s="137"/>
      <c r="O238" s="137"/>
    </row>
    <row r="239" spans="1:15" hidden="1" x14ac:dyDescent="0.25">
      <c r="A239" s="281"/>
      <c r="B239" s="155"/>
      <c r="C239" s="191"/>
      <c r="D239" s="151"/>
      <c r="E239" s="189" t="e">
        <f>VLOOKUP($B239,ListsReq!$AC$3:$AF$150,2,FALSE)</f>
        <v>#N/A</v>
      </c>
      <c r="F239" s="190" t="e">
        <f>IF($C$147=2020, VLOOKUP($B239,ListsReq!$AC$3:$AF$150,3,FALSE), IF($C$147=2019, VLOOKUP($B239,ListsReq!$AC$153:$AF$300,3,FALSE),""))</f>
        <v>#N/A</v>
      </c>
      <c r="G239" s="189" t="e">
        <f>VLOOKUP($B239,ListsReq!$AC$3:$AF$150,4,FALSE)</f>
        <v>#N/A</v>
      </c>
      <c r="H239" s="188" t="e">
        <f t="shared" si="3"/>
        <v>#N/A</v>
      </c>
      <c r="I239" s="150"/>
      <c r="J239" s="139"/>
      <c r="K239" s="139"/>
      <c r="L239" s="139"/>
      <c r="M239" s="280"/>
      <c r="N239" s="137"/>
      <c r="O239" s="137"/>
    </row>
    <row r="240" spans="1:15" ht="15.75" thickBot="1" x14ac:dyDescent="0.3">
      <c r="A240" s="281"/>
      <c r="B240" s="187"/>
      <c r="C240" s="186"/>
      <c r="D240" s="185"/>
      <c r="E240" s="184"/>
      <c r="F240" s="183"/>
      <c r="G240" s="189"/>
      <c r="H240" s="417">
        <f>SUMIF(H150:H239,"&lt;&gt;#N/A")</f>
        <v>77112.53458280403</v>
      </c>
      <c r="I240" s="142"/>
      <c r="J240" s="139"/>
      <c r="K240" s="139"/>
      <c r="L240" s="139"/>
      <c r="M240" s="280"/>
      <c r="N240" s="137"/>
      <c r="O240" s="137"/>
    </row>
    <row r="241" spans="1:14" x14ac:dyDescent="0.25">
      <c r="A241" s="281"/>
      <c r="B241" s="139"/>
      <c r="C241" s="139"/>
      <c r="D241" s="139"/>
      <c r="E241" s="139"/>
      <c r="F241" s="139"/>
      <c r="G241" s="139"/>
      <c r="H241" s="139"/>
      <c r="I241" s="139"/>
      <c r="J241" s="139"/>
      <c r="K241" s="139"/>
      <c r="L241" s="139"/>
      <c r="M241" s="280"/>
      <c r="N241" s="137"/>
    </row>
    <row r="242" spans="1:14" x14ac:dyDescent="0.25">
      <c r="A242" s="282" t="s">
        <v>171</v>
      </c>
      <c r="B242" s="228" t="s">
        <v>170</v>
      </c>
      <c r="C242" s="139"/>
      <c r="D242" s="139"/>
      <c r="E242" s="139"/>
      <c r="F242" s="139"/>
      <c r="G242" s="139"/>
      <c r="H242" s="139"/>
      <c r="I242" s="139"/>
      <c r="J242" s="139"/>
      <c r="K242" s="139"/>
      <c r="L242" s="139"/>
      <c r="M242" s="280"/>
      <c r="N242" s="137"/>
    </row>
    <row r="243" spans="1:14" ht="15.75" thickBot="1" x14ac:dyDescent="0.3">
      <c r="A243" s="282"/>
      <c r="B243" s="182" t="s">
        <v>608</v>
      </c>
      <c r="C243" s="139"/>
      <c r="D243" s="139"/>
      <c r="E243" s="139"/>
      <c r="F243" s="139"/>
      <c r="G243" s="139"/>
      <c r="H243" s="139"/>
      <c r="I243" s="139"/>
      <c r="J243" s="139"/>
      <c r="K243" s="139"/>
      <c r="L243" s="139"/>
      <c r="M243" s="280"/>
      <c r="N243" s="137"/>
    </row>
    <row r="244" spans="1:14" ht="21.75" customHeight="1" thickBot="1" x14ac:dyDescent="0.3">
      <c r="A244" s="282"/>
      <c r="B244" s="336"/>
      <c r="C244" s="612" t="s">
        <v>910</v>
      </c>
      <c r="D244" s="613"/>
      <c r="E244" s="612" t="s">
        <v>652</v>
      </c>
      <c r="F244" s="613"/>
      <c r="G244" s="335"/>
      <c r="H244" s="139"/>
      <c r="I244" s="139"/>
      <c r="J244" s="139"/>
      <c r="K244" s="139"/>
      <c r="L244" s="139"/>
      <c r="M244" s="280"/>
      <c r="N244" s="137"/>
    </row>
    <row r="245" spans="1:14" ht="35.25" customHeight="1" x14ac:dyDescent="0.25">
      <c r="A245" s="282"/>
      <c r="B245" s="147" t="s">
        <v>650</v>
      </c>
      <c r="C245" s="146" t="s">
        <v>651</v>
      </c>
      <c r="D245" s="181" t="s">
        <v>169</v>
      </c>
      <c r="E245" s="146" t="s">
        <v>651</v>
      </c>
      <c r="F245" s="181" t="s">
        <v>169</v>
      </c>
      <c r="G245" s="181" t="s">
        <v>8</v>
      </c>
      <c r="H245" s="139"/>
      <c r="I245" s="139"/>
      <c r="J245" s="139"/>
      <c r="K245" s="139"/>
      <c r="L245" s="139"/>
      <c r="M245" s="280"/>
      <c r="N245" s="137"/>
    </row>
    <row r="246" spans="1:14" ht="45" x14ac:dyDescent="0.25">
      <c r="A246" s="282"/>
      <c r="B246" s="457" t="s">
        <v>820</v>
      </c>
      <c r="C246" s="459">
        <v>2510800</v>
      </c>
      <c r="D246" s="459">
        <v>10869000</v>
      </c>
      <c r="E246" s="459"/>
      <c r="F246" s="332"/>
      <c r="G246" s="198" t="s">
        <v>821</v>
      </c>
      <c r="H246" s="139"/>
      <c r="I246" s="139"/>
      <c r="J246" s="139"/>
      <c r="K246" s="139"/>
      <c r="L246" s="139"/>
      <c r="M246" s="280"/>
      <c r="N246" s="137"/>
    </row>
    <row r="247" spans="1:14" x14ac:dyDescent="0.25">
      <c r="A247" s="282"/>
      <c r="B247" s="457" t="s">
        <v>822</v>
      </c>
      <c r="C247" s="459"/>
      <c r="D247" s="459"/>
      <c r="E247" s="459">
        <v>3112183</v>
      </c>
      <c r="F247" s="332"/>
      <c r="G247" s="153"/>
      <c r="H247" s="139"/>
      <c r="I247" s="418"/>
      <c r="J247" s="139"/>
      <c r="K247" s="139"/>
      <c r="L247" s="139"/>
      <c r="M247" s="280"/>
      <c r="N247" s="137"/>
    </row>
    <row r="248" spans="1:14" x14ac:dyDescent="0.25">
      <c r="A248" s="282"/>
      <c r="B248" s="152" t="s">
        <v>823</v>
      </c>
      <c r="C248" s="151">
        <v>3827</v>
      </c>
      <c r="D248" s="151">
        <v>0</v>
      </c>
      <c r="E248" s="151"/>
      <c r="F248" s="333"/>
      <c r="G248" s="150"/>
      <c r="H248" s="139"/>
      <c r="I248" s="139"/>
      <c r="J248" s="139"/>
      <c r="K248" s="139"/>
      <c r="L248" s="139"/>
      <c r="M248" s="280"/>
      <c r="N248" s="137"/>
    </row>
    <row r="249" spans="1:14" x14ac:dyDescent="0.25">
      <c r="A249" s="282"/>
      <c r="B249" s="152" t="s">
        <v>824</v>
      </c>
      <c r="C249" s="151">
        <v>1731</v>
      </c>
      <c r="D249" s="151">
        <v>1731</v>
      </c>
      <c r="E249" s="151"/>
      <c r="F249" s="333"/>
      <c r="G249" s="150"/>
      <c r="H249" s="139"/>
      <c r="I249" s="139"/>
      <c r="J249" s="139"/>
      <c r="K249" s="139"/>
      <c r="L249" s="139"/>
      <c r="M249" s="280"/>
      <c r="N249" s="137"/>
    </row>
    <row r="250" spans="1:14" ht="15.75" thickBot="1" x14ac:dyDescent="0.3">
      <c r="A250" s="282"/>
      <c r="B250" s="144" t="s">
        <v>825</v>
      </c>
      <c r="C250" s="143">
        <v>193703</v>
      </c>
      <c r="D250" s="143">
        <v>193703</v>
      </c>
      <c r="E250" s="143"/>
      <c r="F250" s="334"/>
      <c r="G250" s="479"/>
      <c r="H250" s="139"/>
      <c r="I250" s="139"/>
      <c r="J250" s="139"/>
      <c r="K250" s="139"/>
      <c r="L250" s="139"/>
      <c r="M250" s="280"/>
      <c r="N250" s="137"/>
    </row>
    <row r="251" spans="1:14" x14ac:dyDescent="0.25">
      <c r="A251" s="282"/>
      <c r="B251" s="139"/>
      <c r="C251" s="139"/>
      <c r="D251" s="139"/>
      <c r="E251" s="139"/>
      <c r="F251" s="139"/>
      <c r="G251" s="139"/>
      <c r="H251" s="139"/>
      <c r="I251" s="139"/>
      <c r="J251" s="139"/>
      <c r="K251" s="139"/>
      <c r="L251" s="139"/>
      <c r="M251" s="280"/>
      <c r="N251" s="137"/>
    </row>
    <row r="252" spans="1:14" ht="22.7" customHeight="1" x14ac:dyDescent="0.25">
      <c r="A252" s="277"/>
      <c r="B252" s="141" t="s">
        <v>11</v>
      </c>
      <c r="C252" s="141"/>
      <c r="D252" s="141"/>
      <c r="E252" s="141"/>
      <c r="F252" s="141"/>
      <c r="G252" s="141"/>
      <c r="H252" s="141"/>
      <c r="I252" s="141"/>
      <c r="J252" s="141"/>
      <c r="K252" s="141"/>
      <c r="L252" s="141"/>
      <c r="M252" s="278"/>
      <c r="N252" s="137"/>
    </row>
    <row r="253" spans="1:14" ht="18.95" customHeight="1" x14ac:dyDescent="0.25">
      <c r="A253" s="279" t="s">
        <v>168</v>
      </c>
      <c r="B253" s="180" t="s">
        <v>167</v>
      </c>
      <c r="C253" s="162"/>
      <c r="D253" s="139"/>
      <c r="E253" s="139"/>
      <c r="F253" s="139"/>
      <c r="G253" s="139"/>
      <c r="H253" s="139"/>
      <c r="I253" s="139"/>
      <c r="J253" s="139"/>
      <c r="K253" s="139"/>
      <c r="L253" s="139"/>
      <c r="M253" s="280"/>
      <c r="N253" s="137"/>
    </row>
    <row r="254" spans="1:14" ht="15.75" thickBot="1" x14ac:dyDescent="0.3">
      <c r="A254" s="281"/>
      <c r="B254" s="511" t="s">
        <v>653</v>
      </c>
      <c r="C254" s="511"/>
      <c r="D254" s="511"/>
      <c r="E254" s="511"/>
      <c r="F254" s="139"/>
      <c r="G254" s="139"/>
      <c r="H254" s="139"/>
      <c r="I254" s="139"/>
      <c r="J254" s="139"/>
      <c r="K254" s="139"/>
      <c r="L254" s="139"/>
      <c r="M254" s="280"/>
      <c r="N254" s="137"/>
    </row>
    <row r="255" spans="1:14" ht="30.75" thickBot="1" x14ac:dyDescent="0.3">
      <c r="A255" s="281"/>
      <c r="B255" s="179" t="s">
        <v>166</v>
      </c>
      <c r="C255" s="178" t="s">
        <v>165</v>
      </c>
      <c r="D255" s="178" t="s">
        <v>164</v>
      </c>
      <c r="E255" s="178" t="s">
        <v>9</v>
      </c>
      <c r="F255" s="178" t="s">
        <v>163</v>
      </c>
      <c r="G255" s="178" t="s">
        <v>654</v>
      </c>
      <c r="H255" s="178" t="s">
        <v>162</v>
      </c>
      <c r="I255" s="178" t="s">
        <v>161</v>
      </c>
      <c r="J255" s="178" t="s">
        <v>160</v>
      </c>
      <c r="K255" s="337" t="s">
        <v>655</v>
      </c>
      <c r="L255" s="338" t="s">
        <v>8</v>
      </c>
      <c r="M255" s="280"/>
      <c r="N255" s="137"/>
    </row>
    <row r="256" spans="1:14" ht="105" x14ac:dyDescent="0.25">
      <c r="A256" s="281"/>
      <c r="B256" s="475" t="s">
        <v>917</v>
      </c>
      <c r="C256" s="176" t="s">
        <v>545</v>
      </c>
      <c r="D256" s="470">
        <v>0</v>
      </c>
      <c r="E256" s="176" t="s">
        <v>499</v>
      </c>
      <c r="F256" s="468" t="s">
        <v>402</v>
      </c>
      <c r="G256" s="176" t="s">
        <v>267</v>
      </c>
      <c r="H256" s="177">
        <f>H127</f>
        <v>117075</v>
      </c>
      <c r="I256" s="176" t="s">
        <v>1</v>
      </c>
      <c r="J256" s="176">
        <v>2030</v>
      </c>
      <c r="K256" s="469">
        <f>H256-H131</f>
        <v>39962.465417195985</v>
      </c>
      <c r="L256" s="467" t="s">
        <v>918</v>
      </c>
      <c r="M256" s="280"/>
      <c r="N256" s="137"/>
    </row>
    <row r="257" spans="1:14" ht="63.95" customHeight="1" x14ac:dyDescent="0.25">
      <c r="A257" s="281"/>
      <c r="B257" s="474" t="s">
        <v>919</v>
      </c>
      <c r="C257" s="171" t="s">
        <v>498</v>
      </c>
      <c r="D257" s="154">
        <v>1</v>
      </c>
      <c r="E257" s="171" t="s">
        <v>499</v>
      </c>
      <c r="F257" s="169" t="s">
        <v>402</v>
      </c>
      <c r="G257" s="171" t="s">
        <v>920</v>
      </c>
      <c r="H257" s="471">
        <f>H127/12902</f>
        <v>9.0741745465819257</v>
      </c>
      <c r="I257" s="171" t="s">
        <v>1</v>
      </c>
      <c r="J257" s="171">
        <v>2030</v>
      </c>
      <c r="K257" s="472">
        <f>(H257)-(H131/B10)</f>
        <v>2.9051717799576044</v>
      </c>
      <c r="L257" s="198" t="s">
        <v>921</v>
      </c>
      <c r="M257" s="280"/>
      <c r="N257" s="137"/>
    </row>
    <row r="258" spans="1:14" ht="45" x14ac:dyDescent="0.25">
      <c r="A258" s="281"/>
      <c r="B258" s="474" t="s">
        <v>922</v>
      </c>
      <c r="C258" s="171" t="s">
        <v>522</v>
      </c>
      <c r="D258" s="154">
        <v>49</v>
      </c>
      <c r="E258" s="171" t="s">
        <v>477</v>
      </c>
      <c r="F258" s="171" t="s">
        <v>3</v>
      </c>
      <c r="G258" s="171" t="s">
        <v>263</v>
      </c>
      <c r="H258" s="154">
        <v>41</v>
      </c>
      <c r="I258" s="171" t="s">
        <v>251</v>
      </c>
      <c r="J258" s="171">
        <v>2022</v>
      </c>
      <c r="K258" s="339"/>
      <c r="L258" s="198" t="s">
        <v>971</v>
      </c>
      <c r="M258" s="280"/>
      <c r="N258" s="137"/>
    </row>
    <row r="259" spans="1:14" ht="45" x14ac:dyDescent="0.25">
      <c r="A259" s="281"/>
      <c r="B259" s="474" t="s">
        <v>923</v>
      </c>
      <c r="C259" s="171"/>
      <c r="D259" s="154"/>
      <c r="E259" s="171"/>
      <c r="F259" s="171" t="s">
        <v>402</v>
      </c>
      <c r="G259" s="171">
        <v>2018</v>
      </c>
      <c r="H259" s="473">
        <v>1.9</v>
      </c>
      <c r="I259" s="171" t="s">
        <v>230</v>
      </c>
      <c r="J259" s="171"/>
      <c r="K259" s="339"/>
      <c r="L259" s="198" t="s">
        <v>924</v>
      </c>
      <c r="M259" s="280"/>
      <c r="N259" s="137"/>
    </row>
    <row r="260" spans="1:14" ht="90" x14ac:dyDescent="0.25">
      <c r="A260" s="281"/>
      <c r="B260" s="474" t="s">
        <v>925</v>
      </c>
      <c r="C260" s="171" t="s">
        <v>498</v>
      </c>
      <c r="D260" s="154">
        <v>300</v>
      </c>
      <c r="E260" s="171" t="s">
        <v>230</v>
      </c>
      <c r="F260" s="171" t="s">
        <v>402</v>
      </c>
      <c r="G260" s="171" t="s">
        <v>261</v>
      </c>
      <c r="H260" s="154">
        <v>246</v>
      </c>
      <c r="I260" s="171" t="s">
        <v>230</v>
      </c>
      <c r="J260" s="171" t="s">
        <v>259</v>
      </c>
      <c r="K260" s="339"/>
      <c r="L260" s="198" t="s">
        <v>926</v>
      </c>
      <c r="M260" s="280"/>
      <c r="N260" s="137"/>
    </row>
    <row r="261" spans="1:14" ht="45" x14ac:dyDescent="0.25">
      <c r="A261" s="281"/>
      <c r="B261" s="474" t="s">
        <v>927</v>
      </c>
      <c r="C261" s="171" t="s">
        <v>522</v>
      </c>
      <c r="D261" s="154">
        <v>95</v>
      </c>
      <c r="E261" s="171" t="s">
        <v>230</v>
      </c>
      <c r="F261" s="171" t="s">
        <v>544</v>
      </c>
      <c r="G261" s="171" t="s">
        <v>261</v>
      </c>
      <c r="H261" s="154">
        <v>83.6</v>
      </c>
      <c r="I261" s="171" t="s">
        <v>230</v>
      </c>
      <c r="J261" s="171" t="s">
        <v>928</v>
      </c>
      <c r="K261" s="339"/>
      <c r="L261" s="198" t="s">
        <v>929</v>
      </c>
      <c r="M261" s="280"/>
      <c r="N261" s="137"/>
    </row>
    <row r="262" spans="1:14" ht="90" x14ac:dyDescent="0.25">
      <c r="A262" s="281"/>
      <c r="B262" s="474" t="s">
        <v>930</v>
      </c>
      <c r="C262" s="171" t="s">
        <v>522</v>
      </c>
      <c r="D262" s="154">
        <v>79.3</v>
      </c>
      <c r="E262" s="171" t="s">
        <v>230</v>
      </c>
      <c r="F262" s="171" t="s">
        <v>402</v>
      </c>
      <c r="G262" s="171" t="s">
        <v>261</v>
      </c>
      <c r="H262" s="154">
        <v>100</v>
      </c>
      <c r="I262" s="171" t="s">
        <v>230</v>
      </c>
      <c r="J262" s="171" t="s">
        <v>259</v>
      </c>
      <c r="K262" s="339"/>
      <c r="L262" s="198" t="s">
        <v>931</v>
      </c>
      <c r="M262" s="280"/>
      <c r="N262" s="137"/>
    </row>
    <row r="263" spans="1:14" ht="75" x14ac:dyDescent="0.25">
      <c r="A263" s="281"/>
      <c r="B263" s="474" t="s">
        <v>932</v>
      </c>
      <c r="C263" s="171" t="s">
        <v>545</v>
      </c>
      <c r="D263" s="154"/>
      <c r="E263" s="171"/>
      <c r="F263" s="171"/>
      <c r="G263" s="171"/>
      <c r="H263" s="154"/>
      <c r="I263" s="171"/>
      <c r="J263" s="171"/>
      <c r="K263" s="339"/>
      <c r="L263" s="198" t="s">
        <v>933</v>
      </c>
      <c r="M263" s="280"/>
      <c r="N263" s="137"/>
    </row>
    <row r="264" spans="1:14" ht="15.75" thickBot="1" x14ac:dyDescent="0.3">
      <c r="A264" s="281"/>
      <c r="B264" s="175"/>
      <c r="C264" s="167"/>
      <c r="D264" s="143"/>
      <c r="E264" s="167"/>
      <c r="F264" s="167"/>
      <c r="G264" s="167"/>
      <c r="H264" s="143"/>
      <c r="I264" s="167"/>
      <c r="J264" s="167"/>
      <c r="K264" s="340"/>
      <c r="L264" s="142"/>
      <c r="M264" s="280"/>
      <c r="N264" s="137"/>
    </row>
    <row r="265" spans="1:14" x14ac:dyDescent="0.25">
      <c r="A265" s="282"/>
      <c r="B265" s="139"/>
      <c r="C265" s="139"/>
      <c r="D265" s="139"/>
      <c r="E265" s="139"/>
      <c r="F265" s="139"/>
      <c r="G265" s="139"/>
      <c r="H265" s="139"/>
      <c r="I265" s="139"/>
      <c r="J265" s="139"/>
      <c r="K265" s="139"/>
      <c r="L265" s="139"/>
      <c r="M265" s="280"/>
      <c r="N265" s="137"/>
    </row>
    <row r="266" spans="1:14" ht="18.75" x14ac:dyDescent="0.25">
      <c r="A266" s="277"/>
      <c r="B266" s="141" t="s">
        <v>159</v>
      </c>
      <c r="C266" s="141"/>
      <c r="D266" s="141"/>
      <c r="E266" s="141"/>
      <c r="F266" s="141"/>
      <c r="G266" s="141"/>
      <c r="H266" s="141"/>
      <c r="I266" s="141"/>
      <c r="J266" s="141"/>
      <c r="K266" s="141"/>
      <c r="L266" s="141"/>
      <c r="M266" s="278"/>
      <c r="N266" s="137"/>
    </row>
    <row r="267" spans="1:14" ht="19.5" customHeight="1" x14ac:dyDescent="0.25">
      <c r="A267" s="279" t="s">
        <v>158</v>
      </c>
      <c r="B267" s="616" t="s">
        <v>609</v>
      </c>
      <c r="C267" s="617"/>
      <c r="D267" s="617"/>
      <c r="E267" s="617"/>
      <c r="F267" s="139"/>
      <c r="G267" s="139"/>
      <c r="H267" s="139"/>
      <c r="I267" s="139"/>
      <c r="J267" s="139"/>
      <c r="K267" s="139"/>
      <c r="L267" s="139"/>
      <c r="M267" s="280"/>
      <c r="N267" s="137"/>
    </row>
    <row r="268" spans="1:14" ht="56.25" customHeight="1" thickBot="1" x14ac:dyDescent="0.3">
      <c r="A268" s="282"/>
      <c r="B268" s="511" t="s">
        <v>610</v>
      </c>
      <c r="C268" s="511"/>
      <c r="D268" s="511"/>
      <c r="E268" s="511"/>
      <c r="F268" s="139"/>
      <c r="G268" s="139"/>
      <c r="H268" s="139"/>
      <c r="I268" s="139"/>
      <c r="J268" s="139"/>
      <c r="K268" s="139"/>
      <c r="L268" s="139"/>
      <c r="M268" s="280"/>
      <c r="N268" s="137"/>
    </row>
    <row r="269" spans="1:14" ht="48.95" customHeight="1" x14ac:dyDescent="0.25">
      <c r="A269" s="282"/>
      <c r="B269" s="147" t="s">
        <v>134</v>
      </c>
      <c r="C269" s="146" t="s">
        <v>143</v>
      </c>
      <c r="D269" s="145" t="s">
        <v>8</v>
      </c>
      <c r="E269" s="229"/>
      <c r="F269" s="139"/>
      <c r="G269" s="139"/>
      <c r="H269" s="139"/>
      <c r="I269" s="139"/>
      <c r="J269" s="139"/>
      <c r="K269" s="139"/>
      <c r="L269" s="139"/>
      <c r="M269" s="280"/>
      <c r="N269" s="137"/>
    </row>
    <row r="270" spans="1:14" x14ac:dyDescent="0.25">
      <c r="A270" s="282"/>
      <c r="B270" s="155" t="s">
        <v>142</v>
      </c>
      <c r="C270" s="154">
        <v>628</v>
      </c>
      <c r="D270" s="153" t="s">
        <v>948</v>
      </c>
      <c r="E270" s="229"/>
      <c r="F270" s="139"/>
      <c r="G270" s="139"/>
      <c r="H270" s="139"/>
      <c r="I270" s="139"/>
      <c r="J270" s="139"/>
      <c r="K270" s="139"/>
      <c r="L270" s="139"/>
      <c r="M270" s="280"/>
      <c r="N270" s="137"/>
    </row>
    <row r="271" spans="1:14" x14ac:dyDescent="0.25">
      <c r="A271" s="282"/>
      <c r="B271" s="155" t="s">
        <v>141</v>
      </c>
      <c r="C271" s="154">
        <f>J285+J286</f>
        <v>24.900000000000002</v>
      </c>
      <c r="D271" s="153" t="s">
        <v>948</v>
      </c>
      <c r="E271" s="229"/>
      <c r="F271" s="139"/>
      <c r="G271" s="139"/>
      <c r="H271" s="139"/>
      <c r="I271" s="139"/>
      <c r="J271" s="139"/>
      <c r="K271" s="139"/>
      <c r="L271" s="139"/>
      <c r="M271" s="280"/>
      <c r="N271" s="137"/>
    </row>
    <row r="272" spans="1:14" x14ac:dyDescent="0.25">
      <c r="A272" s="282"/>
      <c r="B272" s="155" t="s">
        <v>140</v>
      </c>
      <c r="C272" s="154"/>
      <c r="D272" s="153"/>
      <c r="E272" s="229"/>
      <c r="F272" s="139"/>
      <c r="G272" s="139"/>
      <c r="H272" s="139"/>
      <c r="I272" s="139"/>
      <c r="J272" s="139"/>
      <c r="K272" s="139"/>
      <c r="L272" s="139"/>
      <c r="M272" s="280"/>
      <c r="N272" s="137"/>
    </row>
    <row r="273" spans="1:14" x14ac:dyDescent="0.25">
      <c r="A273" s="282"/>
      <c r="B273" s="155" t="s">
        <v>3</v>
      </c>
      <c r="C273" s="154"/>
      <c r="D273" s="153"/>
      <c r="E273" s="229"/>
      <c r="F273" s="139"/>
      <c r="G273" s="139"/>
      <c r="H273" s="139"/>
      <c r="I273" s="139"/>
      <c r="J273" s="139"/>
      <c r="K273" s="139"/>
      <c r="L273" s="139"/>
      <c r="M273" s="280"/>
      <c r="N273" s="137"/>
    </row>
    <row r="274" spans="1:14" x14ac:dyDescent="0.25">
      <c r="A274" s="282"/>
      <c r="B274" s="155" t="s">
        <v>139</v>
      </c>
      <c r="C274" s="154"/>
      <c r="D274" s="153"/>
      <c r="E274" s="229"/>
      <c r="F274" s="139"/>
      <c r="G274" s="139"/>
      <c r="H274" s="139"/>
      <c r="I274" s="139"/>
      <c r="J274" s="139"/>
      <c r="K274" s="139"/>
      <c r="L274" s="139"/>
      <c r="M274" s="280"/>
      <c r="N274" s="137"/>
    </row>
    <row r="275" spans="1:14" x14ac:dyDescent="0.25">
      <c r="A275" s="282"/>
      <c r="B275" s="155" t="s">
        <v>138</v>
      </c>
      <c r="C275" s="154"/>
      <c r="D275" s="153"/>
      <c r="E275" s="229"/>
      <c r="F275" s="139"/>
      <c r="G275" s="139"/>
      <c r="H275" s="139"/>
      <c r="I275" s="139"/>
      <c r="J275" s="139"/>
      <c r="K275" s="139"/>
      <c r="L275" s="139"/>
      <c r="M275" s="280"/>
      <c r="N275" s="137"/>
    </row>
    <row r="276" spans="1:14" x14ac:dyDescent="0.25">
      <c r="A276" s="282"/>
      <c r="B276" s="155" t="s">
        <v>157</v>
      </c>
      <c r="C276" s="154"/>
      <c r="D276" s="153"/>
      <c r="E276" s="229"/>
      <c r="F276" s="139"/>
      <c r="G276" s="139"/>
      <c r="H276" s="139"/>
      <c r="I276" s="139"/>
      <c r="J276" s="139"/>
      <c r="K276" s="139"/>
      <c r="L276" s="139"/>
      <c r="M276" s="280"/>
      <c r="N276" s="137"/>
    </row>
    <row r="277" spans="1:14" x14ac:dyDescent="0.25">
      <c r="A277" s="282"/>
      <c r="B277" s="155" t="s">
        <v>128</v>
      </c>
      <c r="C277" s="154"/>
      <c r="D277" s="153"/>
      <c r="E277" s="229"/>
      <c r="F277" s="139"/>
      <c r="G277" s="139"/>
      <c r="H277" s="139"/>
      <c r="I277" s="139"/>
      <c r="J277" s="139"/>
      <c r="K277" s="139"/>
      <c r="L277" s="139"/>
      <c r="M277" s="280"/>
      <c r="N277" s="137"/>
    </row>
    <row r="278" spans="1:14" x14ac:dyDescent="0.25">
      <c r="A278" s="282"/>
      <c r="B278" s="152" t="s">
        <v>127</v>
      </c>
      <c r="C278" s="151"/>
      <c r="D278" s="153"/>
      <c r="E278" s="229"/>
      <c r="F278" s="139"/>
      <c r="G278" s="139"/>
      <c r="H278" s="139"/>
      <c r="I278" s="139"/>
      <c r="J278" s="139"/>
      <c r="K278" s="139"/>
      <c r="L278" s="139"/>
      <c r="M278" s="280"/>
      <c r="N278" s="137"/>
    </row>
    <row r="279" spans="1:14" x14ac:dyDescent="0.25">
      <c r="A279" s="282"/>
      <c r="B279" s="152" t="s">
        <v>126</v>
      </c>
      <c r="C279" s="151"/>
      <c r="D279" s="153"/>
      <c r="E279" s="229"/>
      <c r="F279" s="139"/>
      <c r="G279" s="139"/>
      <c r="H279" s="139"/>
      <c r="I279" s="139"/>
      <c r="J279" s="139"/>
      <c r="K279" s="139"/>
      <c r="L279" s="139"/>
      <c r="M279" s="280"/>
      <c r="N279" s="137"/>
    </row>
    <row r="280" spans="1:14" ht="15.75" thickBot="1" x14ac:dyDescent="0.3">
      <c r="A280" s="282"/>
      <c r="B280" s="84" t="s">
        <v>125</v>
      </c>
      <c r="C280" s="149">
        <f>SUM(C270:C279)</f>
        <v>652.9</v>
      </c>
      <c r="D280" s="148"/>
      <c r="E280" s="229"/>
      <c r="F280" s="139"/>
      <c r="G280" s="139"/>
      <c r="H280" s="139"/>
      <c r="I280" s="139"/>
      <c r="J280" s="139"/>
      <c r="K280" s="139"/>
      <c r="L280" s="139"/>
      <c r="M280" s="280"/>
      <c r="N280" s="137"/>
    </row>
    <row r="281" spans="1:14" x14ac:dyDescent="0.25">
      <c r="A281" s="282"/>
      <c r="B281" s="139"/>
      <c r="C281" s="139"/>
      <c r="D281" s="139"/>
      <c r="E281" s="139"/>
      <c r="F281" s="139"/>
      <c r="G281" s="139"/>
      <c r="H281" s="139"/>
      <c r="I281" s="139"/>
      <c r="J281" s="139"/>
      <c r="K281" s="139"/>
      <c r="L281" s="139"/>
      <c r="M281" s="280"/>
      <c r="N281" s="137"/>
    </row>
    <row r="282" spans="1:14" ht="16.5" customHeight="1" x14ac:dyDescent="0.25">
      <c r="A282" s="283" t="s">
        <v>156</v>
      </c>
      <c r="B282" s="610" t="s">
        <v>656</v>
      </c>
      <c r="C282" s="611"/>
      <c r="D282" s="611"/>
      <c r="E282" s="611"/>
      <c r="F282" s="139"/>
      <c r="G282" s="139"/>
      <c r="H282" s="139"/>
      <c r="I282" s="139"/>
      <c r="J282" s="139"/>
      <c r="K282" s="139"/>
      <c r="L282" s="139"/>
      <c r="M282" s="280"/>
      <c r="N282" s="137"/>
    </row>
    <row r="283" spans="1:14" ht="24" customHeight="1" thickBot="1" x14ac:dyDescent="0.3">
      <c r="A283" s="279"/>
      <c r="B283" s="614" t="s">
        <v>657</v>
      </c>
      <c r="C283" s="615"/>
      <c r="D283" s="615"/>
      <c r="E283" s="615"/>
      <c r="F283" s="139"/>
      <c r="G283" s="139"/>
      <c r="H283" s="139"/>
      <c r="I283" s="139"/>
      <c r="J283" s="139"/>
      <c r="K283" s="139"/>
      <c r="L283" s="139"/>
      <c r="M283" s="280"/>
      <c r="N283" s="137"/>
    </row>
    <row r="284" spans="1:14" ht="93" customHeight="1" x14ac:dyDescent="0.25">
      <c r="A284" s="281"/>
      <c r="B284" s="174" t="s">
        <v>155</v>
      </c>
      <c r="C284" s="146" t="s">
        <v>154</v>
      </c>
      <c r="D284" s="146" t="s">
        <v>153</v>
      </c>
      <c r="E284" s="173" t="s">
        <v>658</v>
      </c>
      <c r="F284" s="146" t="s">
        <v>152</v>
      </c>
      <c r="G284" s="146" t="s">
        <v>151</v>
      </c>
      <c r="H284" s="146" t="s">
        <v>150</v>
      </c>
      <c r="I284" s="146" t="s">
        <v>149</v>
      </c>
      <c r="J284" s="146" t="s">
        <v>148</v>
      </c>
      <c r="K284" s="146" t="s">
        <v>147</v>
      </c>
      <c r="L284" s="146" t="s">
        <v>19</v>
      </c>
      <c r="M284" s="172" t="s">
        <v>8</v>
      </c>
      <c r="N284" s="137"/>
    </row>
    <row r="285" spans="1:14" x14ac:dyDescent="0.25">
      <c r="A285" s="281"/>
      <c r="B285" s="155" t="s">
        <v>934</v>
      </c>
      <c r="C285" s="171" t="s">
        <v>946</v>
      </c>
      <c r="D285" s="171" t="s">
        <v>259</v>
      </c>
      <c r="E285" s="170" t="s">
        <v>539</v>
      </c>
      <c r="F285" s="154">
        <v>27432</v>
      </c>
      <c r="G285" s="171"/>
      <c r="H285" s="171">
        <v>1</v>
      </c>
      <c r="I285" s="171" t="s">
        <v>495</v>
      </c>
      <c r="J285" s="154">
        <v>3.55</v>
      </c>
      <c r="K285" s="478">
        <v>424</v>
      </c>
      <c r="L285" s="169"/>
      <c r="M285" s="168"/>
      <c r="N285" s="137"/>
    </row>
    <row r="286" spans="1:14" x14ac:dyDescent="0.25">
      <c r="A286" s="281"/>
      <c r="B286" s="155" t="s">
        <v>935</v>
      </c>
      <c r="C286" s="171" t="s">
        <v>946</v>
      </c>
      <c r="D286" s="171" t="s">
        <v>259</v>
      </c>
      <c r="E286" s="170" t="s">
        <v>539</v>
      </c>
      <c r="F286" s="154">
        <v>132461</v>
      </c>
      <c r="G286" s="171"/>
      <c r="H286" s="171">
        <v>1</v>
      </c>
      <c r="I286" s="171" t="s">
        <v>495</v>
      </c>
      <c r="J286" s="154">
        <v>21.35</v>
      </c>
      <c r="K286" s="476">
        <v>2555</v>
      </c>
      <c r="L286" s="169"/>
      <c r="M286" s="168"/>
      <c r="N286" s="137"/>
    </row>
    <row r="287" spans="1:14" x14ac:dyDescent="0.25">
      <c r="A287" s="281"/>
      <c r="B287" s="155" t="s">
        <v>936</v>
      </c>
      <c r="C287" s="171" t="s">
        <v>946</v>
      </c>
      <c r="D287" s="171" t="s">
        <v>259</v>
      </c>
      <c r="E287" s="170" t="s">
        <v>539</v>
      </c>
      <c r="F287" s="154">
        <v>159907.22</v>
      </c>
      <c r="G287" s="171"/>
      <c r="H287" s="171">
        <v>1</v>
      </c>
      <c r="I287" s="171" t="s">
        <v>542</v>
      </c>
      <c r="J287" s="154">
        <v>67.2</v>
      </c>
      <c r="K287" s="476">
        <v>19379</v>
      </c>
      <c r="L287" s="169"/>
      <c r="M287" s="168"/>
      <c r="N287" s="137"/>
    </row>
    <row r="288" spans="1:14" x14ac:dyDescent="0.25">
      <c r="A288" s="281"/>
      <c r="B288" s="155" t="s">
        <v>937</v>
      </c>
      <c r="C288" s="171" t="s">
        <v>946</v>
      </c>
      <c r="D288" s="171" t="s">
        <v>259</v>
      </c>
      <c r="E288" s="170" t="s">
        <v>539</v>
      </c>
      <c r="F288" s="154">
        <v>98596.11</v>
      </c>
      <c r="G288" s="171"/>
      <c r="H288" s="171">
        <v>1</v>
      </c>
      <c r="I288" s="171" t="s">
        <v>542</v>
      </c>
      <c r="J288" s="154">
        <v>41.03</v>
      </c>
      <c r="K288" s="476">
        <v>11833</v>
      </c>
      <c r="L288" s="169"/>
      <c r="M288" s="168"/>
      <c r="N288" s="137"/>
    </row>
    <row r="289" spans="1:15" x14ac:dyDescent="0.25">
      <c r="A289" s="281"/>
      <c r="B289" s="155" t="s">
        <v>938</v>
      </c>
      <c r="C289" s="171" t="s">
        <v>946</v>
      </c>
      <c r="D289" s="171" t="s">
        <v>259</v>
      </c>
      <c r="E289" s="170" t="s">
        <v>539</v>
      </c>
      <c r="F289" s="154">
        <v>20828.599999999999</v>
      </c>
      <c r="G289" s="171"/>
      <c r="H289" s="171">
        <v>1</v>
      </c>
      <c r="I289" s="171" t="s">
        <v>542</v>
      </c>
      <c r="J289" s="154">
        <v>13.35</v>
      </c>
      <c r="K289" s="476">
        <v>3850</v>
      </c>
      <c r="L289" s="169"/>
      <c r="M289" s="168"/>
      <c r="N289" s="137"/>
    </row>
    <row r="290" spans="1:15" x14ac:dyDescent="0.25">
      <c r="A290" s="281"/>
      <c r="B290" s="155" t="s">
        <v>939</v>
      </c>
      <c r="C290" s="171" t="s">
        <v>946</v>
      </c>
      <c r="D290" s="171" t="s">
        <v>259</v>
      </c>
      <c r="E290" s="170" t="s">
        <v>539</v>
      </c>
      <c r="F290" s="154">
        <v>114591</v>
      </c>
      <c r="G290" s="171"/>
      <c r="H290" s="171">
        <v>1</v>
      </c>
      <c r="I290" s="171" t="s">
        <v>542</v>
      </c>
      <c r="J290" s="154">
        <v>119.61</v>
      </c>
      <c r="K290" s="476">
        <v>34493</v>
      </c>
      <c r="L290" s="169"/>
      <c r="M290" s="168"/>
      <c r="N290" s="137"/>
    </row>
    <row r="291" spans="1:15" x14ac:dyDescent="0.25">
      <c r="A291" s="281"/>
      <c r="B291" s="155" t="s">
        <v>940</v>
      </c>
      <c r="C291" s="171" t="s">
        <v>946</v>
      </c>
      <c r="D291" s="171" t="s">
        <v>259</v>
      </c>
      <c r="E291" s="170" t="s">
        <v>539</v>
      </c>
      <c r="F291" s="154">
        <v>23343.599999999999</v>
      </c>
      <c r="G291" s="171"/>
      <c r="H291" s="171">
        <v>1</v>
      </c>
      <c r="I291" s="171" t="s">
        <v>542</v>
      </c>
      <c r="J291" s="154">
        <v>14.07</v>
      </c>
      <c r="K291" s="477">
        <v>4056</v>
      </c>
      <c r="L291" s="169"/>
      <c r="M291" s="168"/>
      <c r="N291" s="137"/>
    </row>
    <row r="292" spans="1:15" ht="45" x14ac:dyDescent="0.25">
      <c r="A292" s="281"/>
      <c r="B292" s="155" t="s">
        <v>1037</v>
      </c>
      <c r="C292" s="171" t="s">
        <v>1082</v>
      </c>
      <c r="D292" s="171" t="s">
        <v>267</v>
      </c>
      <c r="E292" s="170" t="s">
        <v>539</v>
      </c>
      <c r="F292" s="154">
        <v>1000000</v>
      </c>
      <c r="G292" s="171"/>
      <c r="H292" s="171">
        <v>5</v>
      </c>
      <c r="I292" s="171" t="s">
        <v>542</v>
      </c>
      <c r="J292" s="154">
        <v>373</v>
      </c>
      <c r="K292" s="227"/>
      <c r="L292" s="169"/>
      <c r="M292" s="168" t="s">
        <v>1081</v>
      </c>
      <c r="N292" s="137"/>
    </row>
    <row r="293" spans="1:15" ht="15.75" thickBot="1" x14ac:dyDescent="0.3">
      <c r="A293" s="281"/>
      <c r="B293" s="144"/>
      <c r="C293" s="167"/>
      <c r="D293" s="167"/>
      <c r="E293" s="166"/>
      <c r="F293" s="143"/>
      <c r="G293" s="167"/>
      <c r="H293" s="167"/>
      <c r="I293" s="167"/>
      <c r="J293" s="143"/>
      <c r="K293" s="341"/>
      <c r="L293" s="165"/>
      <c r="M293" s="164"/>
      <c r="N293" s="137"/>
    </row>
    <row r="294" spans="1:15" x14ac:dyDescent="0.25">
      <c r="A294" s="279"/>
      <c r="B294" s="163"/>
      <c r="C294" s="162"/>
      <c r="D294" s="139"/>
      <c r="E294" s="139"/>
      <c r="F294" s="139"/>
      <c r="G294" s="139"/>
      <c r="H294" s="139"/>
      <c r="I294" s="139"/>
      <c r="J294" s="139"/>
      <c r="K294" s="139"/>
      <c r="L294" s="139"/>
      <c r="M294" s="280"/>
      <c r="N294" s="137"/>
    </row>
    <row r="295" spans="1:15" x14ac:dyDescent="0.25">
      <c r="A295" s="279" t="s">
        <v>146</v>
      </c>
      <c r="B295" s="514" t="s">
        <v>659</v>
      </c>
      <c r="C295" s="515"/>
      <c r="D295" s="515"/>
      <c r="E295" s="515"/>
      <c r="F295" s="139"/>
      <c r="G295" s="139"/>
      <c r="H295" s="139"/>
      <c r="I295" s="139"/>
      <c r="J295" s="139"/>
      <c r="K295" s="139"/>
      <c r="L295" s="139"/>
      <c r="M295" s="280"/>
      <c r="N295" s="137"/>
    </row>
    <row r="296" spans="1:15" ht="33.75" customHeight="1" thickBot="1" x14ac:dyDescent="0.3">
      <c r="A296" s="282"/>
      <c r="B296" s="609" t="s">
        <v>660</v>
      </c>
      <c r="C296" s="609"/>
      <c r="D296" s="609"/>
      <c r="E296" s="609"/>
      <c r="F296" s="139"/>
      <c r="G296" s="139"/>
      <c r="H296" s="139"/>
      <c r="I296" s="139"/>
      <c r="J296" s="139"/>
      <c r="K296" s="139"/>
      <c r="L296" s="139"/>
      <c r="M296" s="280"/>
      <c r="N296" s="161"/>
    </row>
    <row r="297" spans="1:15" ht="33" x14ac:dyDescent="0.25">
      <c r="A297" s="282"/>
      <c r="B297" s="147" t="s">
        <v>134</v>
      </c>
      <c r="C297" s="146" t="s">
        <v>133</v>
      </c>
      <c r="D297" s="146" t="s">
        <v>132</v>
      </c>
      <c r="E297" s="145" t="s">
        <v>8</v>
      </c>
      <c r="F297" s="229"/>
      <c r="G297" s="139"/>
      <c r="H297" s="139"/>
      <c r="I297" s="139"/>
      <c r="J297" s="139"/>
      <c r="K297" s="139"/>
      <c r="L297" s="139"/>
      <c r="M297" s="280"/>
      <c r="N297" s="160"/>
      <c r="O297" s="137"/>
    </row>
    <row r="298" spans="1:15" x14ac:dyDescent="0.25">
      <c r="A298" s="282"/>
      <c r="B298" s="155" t="s">
        <v>131</v>
      </c>
      <c r="C298" s="154"/>
      <c r="D298" s="154"/>
      <c r="E298" s="153"/>
      <c r="F298" s="229"/>
      <c r="G298" s="139"/>
      <c r="H298" s="139"/>
      <c r="I298" s="139"/>
      <c r="J298" s="139"/>
      <c r="K298" s="139"/>
      <c r="L298" s="139"/>
      <c r="M298" s="280"/>
      <c r="N298" s="160"/>
      <c r="O298" s="137"/>
    </row>
    <row r="299" spans="1:15" x14ac:dyDescent="0.25">
      <c r="A299" s="282"/>
      <c r="B299" s="155" t="s">
        <v>130</v>
      </c>
      <c r="C299" s="154"/>
      <c r="D299" s="154"/>
      <c r="E299" s="153"/>
      <c r="F299" s="229"/>
      <c r="G299" s="139"/>
      <c r="H299" s="139"/>
      <c r="I299" s="139"/>
      <c r="J299" s="139"/>
      <c r="K299" s="139"/>
      <c r="L299" s="139"/>
      <c r="M299" s="280"/>
      <c r="N299" s="160"/>
      <c r="O299" s="137"/>
    </row>
    <row r="300" spans="1:15" x14ac:dyDescent="0.25">
      <c r="A300" s="282"/>
      <c r="B300" s="155" t="s">
        <v>129</v>
      </c>
      <c r="C300" s="154"/>
      <c r="D300" s="154"/>
      <c r="E300" s="153"/>
      <c r="F300" s="229"/>
      <c r="G300" s="139"/>
      <c r="H300" s="139"/>
      <c r="I300" s="139"/>
      <c r="J300" s="139"/>
      <c r="K300" s="139"/>
      <c r="L300" s="139"/>
      <c r="M300" s="280"/>
      <c r="N300" s="160"/>
      <c r="O300" s="137"/>
    </row>
    <row r="301" spans="1:15" ht="30" x14ac:dyDescent="0.25">
      <c r="A301" s="282"/>
      <c r="B301" s="155" t="s">
        <v>943</v>
      </c>
      <c r="C301" s="154">
        <v>17540.2</v>
      </c>
      <c r="D301" s="154" t="s">
        <v>513</v>
      </c>
      <c r="E301" s="198" t="s">
        <v>944</v>
      </c>
      <c r="F301" s="229"/>
      <c r="G301" s="139"/>
      <c r="H301" s="139"/>
      <c r="I301" s="139"/>
      <c r="J301" s="139"/>
      <c r="K301" s="139"/>
      <c r="L301" s="139"/>
      <c r="M301" s="280"/>
      <c r="N301" s="160"/>
      <c r="O301" s="137"/>
    </row>
    <row r="302" spans="1:15" x14ac:dyDescent="0.25">
      <c r="A302" s="282"/>
      <c r="B302" s="152" t="s">
        <v>127</v>
      </c>
      <c r="C302" s="151"/>
      <c r="D302" s="151"/>
      <c r="E302" s="150"/>
      <c r="F302" s="229"/>
      <c r="G302" s="139"/>
      <c r="H302" s="139"/>
      <c r="I302" s="139"/>
      <c r="J302" s="139"/>
      <c r="K302" s="139"/>
      <c r="L302" s="139"/>
      <c r="M302" s="280"/>
      <c r="N302" s="160"/>
      <c r="O302" s="137"/>
    </row>
    <row r="303" spans="1:15" x14ac:dyDescent="0.25">
      <c r="A303" s="282"/>
      <c r="B303" s="152" t="s">
        <v>126</v>
      </c>
      <c r="C303" s="151"/>
      <c r="D303" s="151"/>
      <c r="E303" s="150"/>
      <c r="F303" s="229"/>
      <c r="G303" s="139"/>
      <c r="H303" s="139"/>
      <c r="I303" s="139"/>
      <c r="J303" s="139"/>
      <c r="K303" s="139"/>
      <c r="L303" s="139"/>
      <c r="M303" s="280"/>
      <c r="N303" s="160"/>
      <c r="O303" s="137"/>
    </row>
    <row r="304" spans="1:15" ht="15.75" thickBot="1" x14ac:dyDescent="0.3">
      <c r="A304" s="282"/>
      <c r="B304" s="84" t="s">
        <v>125</v>
      </c>
      <c r="C304" s="149"/>
      <c r="D304" s="149">
        <f>(SUMIF(D298:D303,"Increase",C298:C303))-(SUMIF(D298:D303,"Decrease",C298:C303))</f>
        <v>-17540.2</v>
      </c>
      <c r="E304" s="148"/>
      <c r="F304" s="229"/>
      <c r="G304" s="139"/>
      <c r="H304" s="139"/>
      <c r="I304" s="139"/>
      <c r="J304" s="139"/>
      <c r="K304" s="139"/>
      <c r="L304" s="139"/>
      <c r="M304" s="280"/>
      <c r="N304" s="160"/>
      <c r="O304" s="137"/>
    </row>
    <row r="305" spans="1:14" x14ac:dyDescent="0.25">
      <c r="A305" s="282"/>
      <c r="B305" s="229"/>
      <c r="C305" s="229"/>
      <c r="D305" s="229"/>
      <c r="E305" s="229"/>
      <c r="F305" s="139"/>
      <c r="G305" s="139"/>
      <c r="H305" s="139"/>
      <c r="I305" s="139"/>
      <c r="J305" s="139"/>
      <c r="K305" s="139"/>
      <c r="L305" s="139"/>
      <c r="M305" s="280"/>
      <c r="N305" s="159"/>
    </row>
    <row r="306" spans="1:14" x14ac:dyDescent="0.25">
      <c r="A306" s="282" t="s">
        <v>145</v>
      </c>
      <c r="B306" s="229" t="s">
        <v>611</v>
      </c>
      <c r="C306" s="229"/>
      <c r="D306" s="229"/>
      <c r="E306" s="229"/>
      <c r="F306" s="139"/>
      <c r="G306" s="139"/>
      <c r="H306" s="139"/>
      <c r="I306" s="139"/>
      <c r="J306" s="139"/>
      <c r="K306" s="139"/>
      <c r="L306" s="139"/>
      <c r="M306" s="280"/>
      <c r="N306" s="137"/>
    </row>
    <row r="307" spans="1:14" ht="57.75" customHeight="1" thickBot="1" x14ac:dyDescent="0.3">
      <c r="A307" s="282"/>
      <c r="B307" s="511" t="s">
        <v>144</v>
      </c>
      <c r="C307" s="511"/>
      <c r="D307" s="511"/>
      <c r="E307" s="511"/>
      <c r="F307" s="139"/>
      <c r="G307" s="139"/>
      <c r="H307" s="139"/>
      <c r="I307" s="139"/>
      <c r="J307" s="139"/>
      <c r="K307" s="139"/>
      <c r="L307" s="139"/>
      <c r="M307" s="280"/>
      <c r="N307" s="137"/>
    </row>
    <row r="308" spans="1:14" ht="33" x14ac:dyDescent="0.25">
      <c r="A308" s="282"/>
      <c r="B308" s="147" t="s">
        <v>134</v>
      </c>
      <c r="C308" s="146" t="s">
        <v>143</v>
      </c>
      <c r="D308" s="145" t="s">
        <v>8</v>
      </c>
      <c r="E308" s="229"/>
      <c r="F308" s="139"/>
      <c r="G308" s="139"/>
      <c r="H308" s="139"/>
      <c r="I308" s="139"/>
      <c r="J308" s="139"/>
      <c r="K308" s="139"/>
      <c r="L308" s="139"/>
      <c r="M308" s="280"/>
      <c r="N308" s="137"/>
    </row>
    <row r="309" spans="1:14" s="156" customFormat="1" ht="143.25" customHeight="1" x14ac:dyDescent="0.25">
      <c r="A309" s="284"/>
      <c r="B309" s="155" t="s">
        <v>142</v>
      </c>
      <c r="C309" s="154">
        <v>41</v>
      </c>
      <c r="D309" s="168" t="s">
        <v>1083</v>
      </c>
      <c r="E309" s="158"/>
      <c r="F309" s="157"/>
      <c r="G309" s="157"/>
      <c r="H309" s="157"/>
      <c r="I309" s="157"/>
      <c r="J309" s="157"/>
      <c r="K309" s="157"/>
      <c r="L309" s="157"/>
      <c r="M309" s="285"/>
      <c r="N309" s="137"/>
    </row>
    <row r="310" spans="1:14" s="156" customFormat="1" x14ac:dyDescent="0.25">
      <c r="A310" s="284"/>
      <c r="B310" s="155" t="s">
        <v>141</v>
      </c>
      <c r="C310" s="154"/>
      <c r="D310" s="153"/>
      <c r="E310" s="158"/>
      <c r="F310" s="157"/>
      <c r="G310" s="157"/>
      <c r="H310" s="157"/>
      <c r="I310" s="157"/>
      <c r="J310" s="157"/>
      <c r="K310" s="157"/>
      <c r="L310" s="157"/>
      <c r="M310" s="285"/>
      <c r="N310" s="137"/>
    </row>
    <row r="311" spans="1:14" s="156" customFormat="1" x14ac:dyDescent="0.25">
      <c r="A311" s="284"/>
      <c r="B311" s="155" t="s">
        <v>140</v>
      </c>
      <c r="C311" s="154"/>
      <c r="D311" s="153"/>
      <c r="E311" s="158"/>
      <c r="F311" s="157"/>
      <c r="G311" s="157"/>
      <c r="H311" s="157"/>
      <c r="I311" s="157"/>
      <c r="J311" s="157"/>
      <c r="K311" s="157"/>
      <c r="L311" s="157"/>
      <c r="M311" s="285"/>
      <c r="N311" s="137"/>
    </row>
    <row r="312" spans="1:14" s="156" customFormat="1" x14ac:dyDescent="0.25">
      <c r="A312" s="284"/>
      <c r="B312" s="155" t="s">
        <v>3</v>
      </c>
      <c r="C312" s="154"/>
      <c r="D312" s="153"/>
      <c r="E312" s="158"/>
      <c r="F312" s="157"/>
      <c r="G312" s="157"/>
      <c r="H312" s="157"/>
      <c r="I312" s="157"/>
      <c r="J312" s="157"/>
      <c r="K312" s="157"/>
      <c r="L312" s="157"/>
      <c r="M312" s="285"/>
      <c r="N312" s="137"/>
    </row>
    <row r="313" spans="1:14" s="156" customFormat="1" x14ac:dyDescent="0.25">
      <c r="A313" s="284"/>
      <c r="B313" s="155" t="s">
        <v>139</v>
      </c>
      <c r="C313" s="154"/>
      <c r="D313" s="153"/>
      <c r="E313" s="158"/>
      <c r="F313" s="157"/>
      <c r="G313" s="157"/>
      <c r="H313" s="157"/>
      <c r="I313" s="157"/>
      <c r="J313" s="157"/>
      <c r="K313" s="157"/>
      <c r="L313" s="157"/>
      <c r="M313" s="285"/>
      <c r="N313" s="137"/>
    </row>
    <row r="314" spans="1:14" s="156" customFormat="1" x14ac:dyDescent="0.25">
      <c r="A314" s="284"/>
      <c r="B314" s="155" t="s">
        <v>138</v>
      </c>
      <c r="C314" s="154"/>
      <c r="D314" s="153"/>
      <c r="E314" s="158"/>
      <c r="F314" s="157"/>
      <c r="G314" s="157"/>
      <c r="H314" s="157"/>
      <c r="I314" s="157"/>
      <c r="J314" s="157"/>
      <c r="K314" s="157"/>
      <c r="L314" s="157"/>
      <c r="M314" s="285"/>
      <c r="N314" s="137"/>
    </row>
    <row r="315" spans="1:14" s="156" customFormat="1" x14ac:dyDescent="0.25">
      <c r="A315" s="284"/>
      <c r="B315" s="155" t="s">
        <v>137</v>
      </c>
      <c r="C315" s="154"/>
      <c r="D315" s="153"/>
      <c r="E315" s="158"/>
      <c r="F315" s="157"/>
      <c r="G315" s="157"/>
      <c r="H315" s="157"/>
      <c r="I315" s="157"/>
      <c r="J315" s="157"/>
      <c r="K315" s="157"/>
      <c r="L315" s="157"/>
      <c r="M315" s="285"/>
      <c r="N315" s="137"/>
    </row>
    <row r="316" spans="1:14" s="156" customFormat="1" x14ac:dyDescent="0.25">
      <c r="A316" s="284"/>
      <c r="B316" s="155" t="s">
        <v>128</v>
      </c>
      <c r="C316" s="154"/>
      <c r="D316" s="153"/>
      <c r="E316" s="158"/>
      <c r="F316" s="157"/>
      <c r="G316" s="157"/>
      <c r="H316" s="157"/>
      <c r="I316" s="157"/>
      <c r="J316" s="157"/>
      <c r="K316" s="157"/>
      <c r="L316" s="157"/>
      <c r="M316" s="285"/>
      <c r="N316" s="137"/>
    </row>
    <row r="317" spans="1:14" s="156" customFormat="1" x14ac:dyDescent="0.25">
      <c r="A317" s="284"/>
      <c r="B317" s="152" t="s">
        <v>127</v>
      </c>
      <c r="C317" s="151"/>
      <c r="D317" s="150"/>
      <c r="E317" s="158"/>
      <c r="F317" s="157"/>
      <c r="G317" s="157"/>
      <c r="H317" s="157"/>
      <c r="I317" s="157"/>
      <c r="J317" s="157"/>
      <c r="K317" s="157"/>
      <c r="L317" s="157"/>
      <c r="M317" s="285"/>
      <c r="N317" s="137"/>
    </row>
    <row r="318" spans="1:14" s="156" customFormat="1" x14ac:dyDescent="0.25">
      <c r="A318" s="284"/>
      <c r="B318" s="152" t="s">
        <v>126</v>
      </c>
      <c r="C318" s="151"/>
      <c r="D318" s="150"/>
      <c r="E318" s="158"/>
      <c r="F318" s="157"/>
      <c r="G318" s="157"/>
      <c r="H318" s="157"/>
      <c r="I318" s="157"/>
      <c r="J318" s="157"/>
      <c r="K318" s="157"/>
      <c r="L318" s="157"/>
      <c r="M318" s="285"/>
      <c r="N318" s="137"/>
    </row>
    <row r="319" spans="1:14" ht="15.75" thickBot="1" x14ac:dyDescent="0.3">
      <c r="A319" s="282"/>
      <c r="B319" s="84" t="s">
        <v>125</v>
      </c>
      <c r="C319" s="149">
        <f>SUM(C309:C318)</f>
        <v>41</v>
      </c>
      <c r="D319" s="148"/>
      <c r="E319" s="229"/>
      <c r="F319" s="139"/>
      <c r="G319" s="139"/>
      <c r="H319" s="139"/>
      <c r="I319" s="139"/>
      <c r="J319" s="139"/>
      <c r="K319" s="139"/>
      <c r="L319" s="139"/>
      <c r="M319" s="280"/>
      <c r="N319" s="137"/>
    </row>
    <row r="320" spans="1:14" ht="14.25" customHeight="1" x14ac:dyDescent="0.25">
      <c r="A320" s="282"/>
      <c r="B320" s="229"/>
      <c r="C320" s="229"/>
      <c r="D320" s="229"/>
      <c r="E320" s="229"/>
      <c r="F320" s="139"/>
      <c r="G320" s="139"/>
      <c r="H320" s="139"/>
      <c r="I320" s="139"/>
      <c r="J320" s="139"/>
      <c r="K320" s="139"/>
      <c r="L320" s="139"/>
      <c r="M320" s="280"/>
      <c r="N320" s="137"/>
    </row>
    <row r="321" spans="1:15" x14ac:dyDescent="0.25">
      <c r="A321" s="279" t="s">
        <v>136</v>
      </c>
      <c r="B321" s="514" t="s">
        <v>135</v>
      </c>
      <c r="C321" s="515"/>
      <c r="D321" s="515"/>
      <c r="E321" s="515"/>
      <c r="F321" s="139"/>
      <c r="G321" s="139"/>
      <c r="H321" s="139"/>
      <c r="I321" s="139"/>
      <c r="J321" s="139"/>
      <c r="K321" s="139"/>
      <c r="L321" s="139"/>
      <c r="M321" s="280"/>
      <c r="N321" s="137"/>
    </row>
    <row r="322" spans="1:15" ht="35.25" customHeight="1" thickBot="1" x14ac:dyDescent="0.3">
      <c r="A322" s="282"/>
      <c r="B322" s="511" t="s">
        <v>612</v>
      </c>
      <c r="C322" s="511"/>
      <c r="D322" s="511"/>
      <c r="E322" s="511"/>
      <c r="F322" s="139"/>
      <c r="G322" s="139"/>
      <c r="H322" s="139"/>
      <c r="I322" s="139"/>
      <c r="J322" s="139"/>
      <c r="K322" s="139"/>
      <c r="L322" s="139"/>
      <c r="M322" s="280"/>
      <c r="N322" s="137"/>
    </row>
    <row r="323" spans="1:15" ht="33" x14ac:dyDescent="0.25">
      <c r="A323" s="282"/>
      <c r="B323" s="147" t="s">
        <v>134</v>
      </c>
      <c r="C323" s="146" t="s">
        <v>133</v>
      </c>
      <c r="D323" s="146" t="s">
        <v>132</v>
      </c>
      <c r="E323" s="145" t="s">
        <v>8</v>
      </c>
      <c r="F323" s="229"/>
      <c r="G323" s="139"/>
      <c r="H323" s="139"/>
      <c r="I323" s="139"/>
      <c r="J323" s="139"/>
      <c r="K323" s="139"/>
      <c r="L323" s="139"/>
      <c r="M323" s="280"/>
      <c r="N323" s="137"/>
      <c r="O323" s="137"/>
    </row>
    <row r="324" spans="1:15" x14ac:dyDescent="0.25">
      <c r="A324" s="282"/>
      <c r="B324" s="155" t="s">
        <v>131</v>
      </c>
      <c r="C324" s="154"/>
      <c r="D324" s="154"/>
      <c r="E324" s="153"/>
      <c r="F324" s="229"/>
      <c r="G324" s="139"/>
      <c r="H324" s="139"/>
      <c r="I324" s="139"/>
      <c r="J324" s="139"/>
      <c r="K324" s="139"/>
      <c r="L324" s="139"/>
      <c r="M324" s="280"/>
      <c r="N324" s="137"/>
      <c r="O324" s="137"/>
    </row>
    <row r="325" spans="1:15" x14ac:dyDescent="0.25">
      <c r="A325" s="282"/>
      <c r="B325" s="155" t="s">
        <v>130</v>
      </c>
      <c r="C325" s="154"/>
      <c r="D325" s="154"/>
      <c r="E325" s="153"/>
      <c r="F325" s="229"/>
      <c r="G325" s="139"/>
      <c r="H325" s="139"/>
      <c r="I325" s="139"/>
      <c r="J325" s="139"/>
      <c r="K325" s="139"/>
      <c r="L325" s="139"/>
      <c r="M325" s="280"/>
      <c r="N325" s="137"/>
      <c r="O325" s="137"/>
    </row>
    <row r="326" spans="1:15" x14ac:dyDescent="0.25">
      <c r="A326" s="282"/>
      <c r="B326" s="155" t="s">
        <v>129</v>
      </c>
      <c r="C326" s="154"/>
      <c r="D326" s="154"/>
      <c r="E326" s="153"/>
      <c r="F326" s="229"/>
      <c r="G326" s="139"/>
      <c r="H326" s="139"/>
      <c r="I326" s="139"/>
      <c r="J326" s="139"/>
      <c r="K326" s="139"/>
      <c r="L326" s="139"/>
      <c r="M326" s="280"/>
      <c r="N326" s="137"/>
      <c r="O326" s="137"/>
    </row>
    <row r="327" spans="1:15" ht="30" x14ac:dyDescent="0.25">
      <c r="A327" s="282"/>
      <c r="B327" s="155" t="s">
        <v>941</v>
      </c>
      <c r="C327" s="154">
        <v>906.87</v>
      </c>
      <c r="D327" s="154" t="s">
        <v>513</v>
      </c>
      <c r="E327" s="198" t="s">
        <v>942</v>
      </c>
      <c r="F327" s="229"/>
      <c r="G327" s="139"/>
      <c r="H327" s="139"/>
      <c r="I327" s="139"/>
      <c r="J327" s="139"/>
      <c r="K327" s="139"/>
      <c r="L327" s="139"/>
      <c r="M327" s="280"/>
      <c r="N327" s="137"/>
      <c r="O327" s="137"/>
    </row>
    <row r="328" spans="1:15" x14ac:dyDescent="0.25">
      <c r="A328" s="282"/>
      <c r="B328" s="152" t="s">
        <v>127</v>
      </c>
      <c r="C328" s="151"/>
      <c r="D328" s="151"/>
      <c r="E328" s="150"/>
      <c r="F328" s="229"/>
      <c r="G328" s="139"/>
      <c r="H328" s="139"/>
      <c r="I328" s="139"/>
      <c r="J328" s="139"/>
      <c r="K328" s="139"/>
      <c r="L328" s="139"/>
      <c r="M328" s="280"/>
      <c r="N328" s="137"/>
      <c r="O328" s="137"/>
    </row>
    <row r="329" spans="1:15" x14ac:dyDescent="0.25">
      <c r="A329" s="282"/>
      <c r="B329" s="152" t="s">
        <v>126</v>
      </c>
      <c r="C329" s="151"/>
      <c r="D329" s="151"/>
      <c r="E329" s="150"/>
      <c r="F329" s="229"/>
      <c r="G329" s="139"/>
      <c r="H329" s="139"/>
      <c r="I329" s="139"/>
      <c r="J329" s="139"/>
      <c r="K329" s="139"/>
      <c r="L329" s="139"/>
      <c r="M329" s="280"/>
      <c r="N329" s="137"/>
      <c r="O329" s="137"/>
    </row>
    <row r="330" spans="1:15" ht="15.75" thickBot="1" x14ac:dyDescent="0.3">
      <c r="A330" s="282"/>
      <c r="B330" s="84" t="s">
        <v>125</v>
      </c>
      <c r="C330" s="149"/>
      <c r="D330" s="149">
        <f>(SUMIF(D324:D329,"Increase",C324:C329))-(SUMIF(D324:D329,"Decrease",C324:C329))</f>
        <v>-906.87</v>
      </c>
      <c r="E330" s="148"/>
      <c r="F330" s="229"/>
      <c r="G330" s="139"/>
      <c r="H330" s="139"/>
      <c r="I330" s="139"/>
      <c r="J330" s="139"/>
      <c r="K330" s="139"/>
      <c r="L330" s="139"/>
      <c r="M330" s="280"/>
      <c r="N330" s="137"/>
      <c r="O330" s="137"/>
    </row>
    <row r="331" spans="1:15" x14ac:dyDescent="0.25">
      <c r="A331" s="282"/>
      <c r="B331" s="139"/>
      <c r="C331" s="139"/>
      <c r="D331" s="139"/>
      <c r="E331" s="139"/>
      <c r="F331" s="139"/>
      <c r="G331" s="139"/>
      <c r="H331" s="139"/>
      <c r="I331" s="139"/>
      <c r="J331" s="139"/>
      <c r="K331" s="139"/>
      <c r="L331" s="139"/>
      <c r="M331" s="280"/>
      <c r="N331" s="137"/>
      <c r="O331" s="137"/>
    </row>
    <row r="332" spans="1:15" x14ac:dyDescent="0.25">
      <c r="A332" s="279" t="s">
        <v>124</v>
      </c>
      <c r="B332" s="514" t="s">
        <v>674</v>
      </c>
      <c r="C332" s="515"/>
      <c r="D332" s="515"/>
      <c r="E332" s="515"/>
      <c r="F332" s="139"/>
      <c r="G332" s="139"/>
      <c r="H332" s="139"/>
      <c r="I332" s="139"/>
      <c r="J332" s="139"/>
      <c r="K332" s="139"/>
      <c r="L332" s="139"/>
      <c r="M332" s="280"/>
      <c r="N332" s="137"/>
    </row>
    <row r="333" spans="1:15" ht="15.75" thickBot="1" x14ac:dyDescent="0.3">
      <c r="A333" s="282"/>
      <c r="B333" s="511" t="s">
        <v>675</v>
      </c>
      <c r="C333" s="511"/>
      <c r="D333" s="511"/>
      <c r="E333" s="511"/>
      <c r="F333" s="139"/>
      <c r="G333" s="139"/>
      <c r="H333" s="139"/>
      <c r="I333" s="139"/>
      <c r="J333" s="139"/>
      <c r="K333" s="139"/>
      <c r="L333" s="139"/>
      <c r="M333" s="280"/>
      <c r="N333" s="137"/>
    </row>
    <row r="334" spans="1:15" ht="33" x14ac:dyDescent="0.25">
      <c r="A334" s="282"/>
      <c r="B334" s="147" t="s">
        <v>123</v>
      </c>
      <c r="C334" s="146" t="s">
        <v>122</v>
      </c>
      <c r="D334" s="145" t="s">
        <v>8</v>
      </c>
      <c r="E334" s="229"/>
      <c r="F334" s="139"/>
      <c r="G334" s="139"/>
      <c r="H334" s="139"/>
      <c r="I334" s="139"/>
      <c r="J334" s="139"/>
      <c r="K334" s="139"/>
      <c r="L334" s="139"/>
      <c r="M334" s="280"/>
      <c r="N334" s="137"/>
    </row>
    <row r="335" spans="1:15" ht="45.75" thickBot="1" x14ac:dyDescent="0.3">
      <c r="A335" s="282"/>
      <c r="B335" s="144" t="s">
        <v>121</v>
      </c>
      <c r="C335" s="143">
        <v>20691.57</v>
      </c>
      <c r="D335" s="197" t="s">
        <v>945</v>
      </c>
      <c r="E335" s="229"/>
      <c r="F335" s="139"/>
      <c r="G335" s="139"/>
      <c r="H335" s="139"/>
      <c r="I335" s="139"/>
      <c r="J335" s="139"/>
      <c r="K335" s="139"/>
      <c r="L335" s="139"/>
      <c r="M335" s="280"/>
      <c r="N335" s="137"/>
    </row>
    <row r="336" spans="1:15" ht="17.25" customHeight="1" x14ac:dyDescent="0.25">
      <c r="A336" s="282"/>
      <c r="B336" s="229"/>
      <c r="C336" s="229"/>
      <c r="D336" s="229"/>
      <c r="E336" s="229"/>
      <c r="F336" s="139"/>
      <c r="G336" s="139"/>
      <c r="H336" s="139"/>
      <c r="I336" s="139"/>
      <c r="J336" s="139"/>
      <c r="K336" s="139"/>
      <c r="L336" s="139"/>
      <c r="M336" s="280"/>
      <c r="N336" s="137"/>
    </row>
    <row r="337" spans="1:14" ht="18.75" x14ac:dyDescent="0.25">
      <c r="A337" s="277"/>
      <c r="B337" s="141" t="s">
        <v>73</v>
      </c>
      <c r="C337" s="141"/>
      <c r="D337" s="141"/>
      <c r="E337" s="141"/>
      <c r="F337" s="141"/>
      <c r="G337" s="141"/>
      <c r="H337" s="141"/>
      <c r="I337" s="141"/>
      <c r="J337" s="141"/>
      <c r="K337" s="141"/>
      <c r="L337" s="141"/>
      <c r="M337" s="278"/>
      <c r="N337" s="137"/>
    </row>
    <row r="338" spans="1:14" x14ac:dyDescent="0.25">
      <c r="A338" s="279" t="s">
        <v>120</v>
      </c>
      <c r="B338" s="514" t="s">
        <v>71</v>
      </c>
      <c r="C338" s="515"/>
      <c r="D338" s="515"/>
      <c r="E338" s="515"/>
      <c r="F338" s="139"/>
      <c r="G338" s="139"/>
      <c r="H338" s="139"/>
      <c r="I338" s="139"/>
      <c r="J338" s="139"/>
      <c r="K338" s="139"/>
      <c r="L338" s="139"/>
      <c r="M338" s="280"/>
      <c r="N338" s="137"/>
    </row>
    <row r="339" spans="1:14" ht="30.75" customHeight="1" thickBot="1" x14ac:dyDescent="0.3">
      <c r="A339" s="282"/>
      <c r="B339" s="511" t="s">
        <v>613</v>
      </c>
      <c r="C339" s="511"/>
      <c r="D339" s="511"/>
      <c r="E339" s="511"/>
      <c r="F339" s="139"/>
      <c r="G339" s="139"/>
      <c r="H339" s="139"/>
      <c r="I339" s="139"/>
      <c r="J339" s="139"/>
      <c r="K339" s="139"/>
      <c r="L339" s="139"/>
      <c r="M339" s="280"/>
      <c r="N339" s="137"/>
    </row>
    <row r="340" spans="1:14" ht="96.75" customHeight="1" thickBot="1" x14ac:dyDescent="0.3">
      <c r="A340" s="282"/>
      <c r="B340" s="516" t="s">
        <v>1093</v>
      </c>
      <c r="C340" s="607"/>
      <c r="D340" s="607"/>
      <c r="E340" s="608"/>
      <c r="F340" s="139"/>
      <c r="G340" s="139"/>
      <c r="H340" s="139"/>
      <c r="I340" s="139"/>
      <c r="J340" s="139"/>
      <c r="K340" s="139"/>
      <c r="L340" s="139"/>
      <c r="M340" s="280"/>
      <c r="N340" s="137"/>
    </row>
    <row r="341" spans="1:14" ht="17.25" customHeight="1" x14ac:dyDescent="0.25">
      <c r="A341" s="282"/>
      <c r="B341" s="229"/>
      <c r="C341" s="229"/>
      <c r="D341" s="229"/>
      <c r="E341" s="229"/>
      <c r="F341" s="139"/>
      <c r="G341" s="139"/>
      <c r="H341" s="139"/>
      <c r="I341" s="139"/>
      <c r="J341" s="139"/>
      <c r="K341" s="139"/>
      <c r="L341" s="139"/>
      <c r="M341" s="280"/>
      <c r="N341" s="137"/>
    </row>
    <row r="342" spans="1:14" ht="18.75" x14ac:dyDescent="0.25">
      <c r="A342" s="286" t="s">
        <v>637</v>
      </c>
      <c r="B342" s="138" t="s">
        <v>119</v>
      </c>
      <c r="C342" s="138"/>
      <c r="D342" s="138"/>
      <c r="E342" s="138"/>
      <c r="F342" s="138"/>
      <c r="G342" s="138"/>
      <c r="H342" s="138"/>
      <c r="I342" s="138"/>
      <c r="J342" s="138"/>
      <c r="K342" s="138"/>
      <c r="L342" s="138"/>
      <c r="M342" s="287"/>
      <c r="N342" s="137"/>
    </row>
    <row r="343" spans="1:14" ht="18.75" x14ac:dyDescent="0.25">
      <c r="A343" s="288"/>
      <c r="B343" s="112" t="s">
        <v>118</v>
      </c>
      <c r="C343" s="112"/>
      <c r="D343" s="112"/>
      <c r="E343" s="112"/>
      <c r="F343" s="112"/>
      <c r="G343" s="112"/>
      <c r="H343" s="112"/>
      <c r="I343" s="112"/>
      <c r="J343" s="112"/>
      <c r="K343" s="112"/>
      <c r="L343" s="112"/>
      <c r="M343" s="289"/>
      <c r="N343" s="137"/>
    </row>
    <row r="344" spans="1:14" ht="21.75" customHeight="1" x14ac:dyDescent="0.25">
      <c r="A344" s="290" t="s">
        <v>117</v>
      </c>
      <c r="B344" s="136" t="s">
        <v>614</v>
      </c>
      <c r="C344" s="135"/>
      <c r="D344" s="135"/>
      <c r="E344" s="135"/>
      <c r="F344" s="110"/>
      <c r="G344" s="110"/>
      <c r="H344" s="110"/>
      <c r="I344" s="110"/>
      <c r="J344" s="110"/>
      <c r="K344" s="110"/>
      <c r="L344" s="110"/>
      <c r="M344" s="291"/>
      <c r="N344" s="137"/>
    </row>
    <row r="345" spans="1:14" ht="23.25" customHeight="1" thickBot="1" x14ac:dyDescent="0.3">
      <c r="A345" s="292"/>
      <c r="B345" s="556" t="s">
        <v>116</v>
      </c>
      <c r="C345" s="512"/>
      <c r="D345" s="512"/>
      <c r="E345" s="512"/>
      <c r="F345" s="110"/>
      <c r="G345" s="110"/>
      <c r="H345" s="110"/>
      <c r="I345" s="110"/>
      <c r="J345" s="110"/>
      <c r="K345" s="110"/>
      <c r="L345" s="110"/>
      <c r="M345" s="291"/>
      <c r="N345" s="137"/>
    </row>
    <row r="346" spans="1:14" ht="111.75" customHeight="1" thickBot="1" x14ac:dyDescent="0.3">
      <c r="A346" s="292"/>
      <c r="B346" s="516" t="s">
        <v>972</v>
      </c>
      <c r="C346" s="517"/>
      <c r="D346" s="517"/>
      <c r="E346" s="518"/>
      <c r="F346" s="110"/>
      <c r="G346" s="110"/>
      <c r="H346" s="110"/>
      <c r="I346" s="110"/>
      <c r="J346" s="110"/>
      <c r="K346" s="110"/>
      <c r="L346" s="110"/>
      <c r="M346" s="291"/>
      <c r="N346" s="137"/>
    </row>
    <row r="347" spans="1:14" ht="22.7" customHeight="1" x14ac:dyDescent="0.25">
      <c r="A347" s="292" t="s">
        <v>115</v>
      </c>
      <c r="B347" s="605" t="s">
        <v>615</v>
      </c>
      <c r="C347" s="606"/>
      <c r="D347" s="606"/>
      <c r="E347" s="606"/>
      <c r="F347" s="110"/>
      <c r="G347" s="110"/>
      <c r="H347" s="110"/>
      <c r="I347" s="110"/>
      <c r="J347" s="110"/>
      <c r="K347" s="110"/>
      <c r="L347" s="110"/>
      <c r="M347" s="291"/>
      <c r="N347" s="137"/>
    </row>
    <row r="348" spans="1:14" ht="36.950000000000003" customHeight="1" thickBot="1" x14ac:dyDescent="0.3">
      <c r="A348" s="292"/>
      <c r="B348" s="597" t="s">
        <v>639</v>
      </c>
      <c r="C348" s="513"/>
      <c r="D348" s="513"/>
      <c r="E348" s="513"/>
      <c r="F348" s="110"/>
      <c r="G348" s="110"/>
      <c r="H348" s="110"/>
      <c r="I348" s="110"/>
      <c r="J348" s="110"/>
      <c r="K348" s="110"/>
      <c r="L348" s="110"/>
      <c r="M348" s="291"/>
      <c r="N348" s="137"/>
    </row>
    <row r="349" spans="1:14" ht="50.25" customHeight="1" thickBot="1" x14ac:dyDescent="0.3">
      <c r="A349" s="292"/>
      <c r="B349" s="516" t="s">
        <v>947</v>
      </c>
      <c r="C349" s="517"/>
      <c r="D349" s="517"/>
      <c r="E349" s="518"/>
      <c r="F349" s="110"/>
      <c r="G349" s="110"/>
      <c r="H349" s="110"/>
      <c r="I349" s="110"/>
      <c r="J349" s="110"/>
      <c r="K349" s="110"/>
      <c r="L349" s="110"/>
      <c r="M349" s="291"/>
      <c r="N349" s="137"/>
    </row>
    <row r="350" spans="1:14" x14ac:dyDescent="0.25">
      <c r="A350" s="293"/>
      <c r="B350" s="134"/>
      <c r="C350" s="110"/>
      <c r="D350" s="110"/>
      <c r="E350" s="110"/>
      <c r="F350" s="110"/>
      <c r="G350" s="110"/>
      <c r="H350" s="110"/>
      <c r="I350" s="110"/>
      <c r="J350" s="110"/>
      <c r="K350" s="110"/>
      <c r="L350" s="110"/>
      <c r="M350" s="291"/>
      <c r="N350" s="137"/>
    </row>
    <row r="351" spans="1:14" ht="18.75" x14ac:dyDescent="0.25">
      <c r="A351" s="288"/>
      <c r="B351" s="112" t="s">
        <v>114</v>
      </c>
      <c r="C351" s="112"/>
      <c r="D351" s="112"/>
      <c r="E351" s="112"/>
      <c r="F351" s="112"/>
      <c r="G351" s="112"/>
      <c r="H351" s="112"/>
      <c r="I351" s="112"/>
      <c r="J351" s="112"/>
      <c r="K351" s="112"/>
      <c r="L351" s="112"/>
      <c r="M351" s="294"/>
      <c r="N351" s="137"/>
    </row>
    <row r="352" spans="1:14" ht="22.7" customHeight="1" x14ac:dyDescent="0.25">
      <c r="A352" s="292" t="s">
        <v>113</v>
      </c>
      <c r="B352" s="133" t="s">
        <v>616</v>
      </c>
      <c r="C352" s="110"/>
      <c r="D352" s="110"/>
      <c r="E352" s="110"/>
      <c r="F352" s="110"/>
      <c r="G352" s="110"/>
      <c r="H352" s="110"/>
      <c r="I352" s="110"/>
      <c r="J352" s="110"/>
      <c r="K352" s="110"/>
      <c r="L352" s="110"/>
      <c r="M352" s="291"/>
      <c r="N352" s="137"/>
    </row>
    <row r="353" spans="1:14" ht="33.75" customHeight="1" thickBot="1" x14ac:dyDescent="0.3">
      <c r="A353" s="295"/>
      <c r="B353" s="597" t="s">
        <v>112</v>
      </c>
      <c r="C353" s="513"/>
      <c r="D353" s="513"/>
      <c r="E353" s="513"/>
      <c r="F353" s="110"/>
      <c r="G353" s="110"/>
      <c r="H353" s="110"/>
      <c r="I353" s="110"/>
      <c r="J353" s="110"/>
      <c r="K353" s="110"/>
      <c r="L353" s="110"/>
      <c r="M353" s="291"/>
      <c r="N353" s="137"/>
    </row>
    <row r="354" spans="1:14" ht="409.6" customHeight="1" thickBot="1" x14ac:dyDescent="0.3">
      <c r="A354" s="295"/>
      <c r="B354" s="602" t="s">
        <v>966</v>
      </c>
      <c r="C354" s="603"/>
      <c r="D354" s="603"/>
      <c r="E354" s="603"/>
      <c r="F354" s="604"/>
      <c r="G354" s="110"/>
      <c r="H354" s="110"/>
      <c r="I354" s="110"/>
      <c r="J354" s="110"/>
      <c r="K354" s="110"/>
      <c r="L354" s="110"/>
      <c r="M354" s="291"/>
      <c r="N354" s="137"/>
    </row>
    <row r="355" spans="1:14" ht="42.75" customHeight="1" x14ac:dyDescent="0.25">
      <c r="A355" s="296" t="s">
        <v>111</v>
      </c>
      <c r="B355" s="595" t="s">
        <v>617</v>
      </c>
      <c r="C355" s="596"/>
      <c r="D355" s="596"/>
      <c r="E355" s="596"/>
      <c r="F355" s="110"/>
      <c r="G355" s="110"/>
      <c r="H355" s="110"/>
      <c r="I355" s="110"/>
      <c r="J355" s="110"/>
      <c r="K355" s="110"/>
      <c r="L355" s="110"/>
      <c r="M355" s="291"/>
      <c r="N355" s="137"/>
    </row>
    <row r="356" spans="1:14" ht="73.5" customHeight="1" x14ac:dyDescent="0.25">
      <c r="A356" s="297"/>
      <c r="B356" s="513" t="s">
        <v>618</v>
      </c>
      <c r="C356" s="513"/>
      <c r="D356" s="513"/>
      <c r="E356" s="513"/>
      <c r="F356" s="110"/>
      <c r="G356" s="110"/>
      <c r="H356" s="110"/>
      <c r="I356" s="110"/>
      <c r="J356" s="110"/>
      <c r="K356" s="110"/>
      <c r="L356" s="110"/>
      <c r="M356" s="291"/>
      <c r="N356" s="137"/>
    </row>
    <row r="357" spans="1:14" ht="48.75" customHeight="1" thickBot="1" x14ac:dyDescent="0.3">
      <c r="A357" s="298"/>
      <c r="B357" s="512" t="s">
        <v>640</v>
      </c>
      <c r="C357" s="512"/>
      <c r="D357" s="512"/>
      <c r="E357" s="512"/>
      <c r="F357" s="110"/>
      <c r="G357" s="110"/>
      <c r="H357" s="110"/>
      <c r="I357" s="110"/>
      <c r="J357" s="110"/>
      <c r="K357" s="110"/>
      <c r="L357" s="110"/>
      <c r="M357" s="291"/>
      <c r="N357" s="137"/>
    </row>
    <row r="358" spans="1:14" ht="32.25" customHeight="1" x14ac:dyDescent="0.25">
      <c r="A358" s="298"/>
      <c r="B358" s="132" t="s">
        <v>110</v>
      </c>
      <c r="C358" s="130" t="s">
        <v>109</v>
      </c>
      <c r="D358" s="130" t="s">
        <v>108</v>
      </c>
      <c r="E358" s="131" t="s">
        <v>107</v>
      </c>
      <c r="F358" s="130" t="s">
        <v>106</v>
      </c>
      <c r="G358" s="509" t="s">
        <v>8</v>
      </c>
      <c r="H358" s="510"/>
      <c r="I358" s="110"/>
      <c r="J358" s="110"/>
      <c r="K358" s="110"/>
      <c r="L358" s="110"/>
      <c r="M358" s="291"/>
      <c r="N358" s="137"/>
    </row>
    <row r="359" spans="1:14" ht="197.25" customHeight="1" x14ac:dyDescent="0.25">
      <c r="A359" s="298"/>
      <c r="B359" s="129" t="s">
        <v>105</v>
      </c>
      <c r="C359" s="128" t="s">
        <v>104</v>
      </c>
      <c r="D359" s="124" t="s">
        <v>99</v>
      </c>
      <c r="E359" s="128" t="s">
        <v>398</v>
      </c>
      <c r="F359" s="481" t="s">
        <v>1085</v>
      </c>
      <c r="G359" s="505" t="s">
        <v>949</v>
      </c>
      <c r="H359" s="506"/>
      <c r="I359" s="110"/>
      <c r="J359" s="110"/>
      <c r="K359" s="110"/>
      <c r="L359" s="110"/>
      <c r="M359" s="291"/>
      <c r="N359" s="137"/>
    </row>
    <row r="360" spans="1:14" ht="187.5" customHeight="1" x14ac:dyDescent="0.25">
      <c r="A360" s="298"/>
      <c r="B360" s="129" t="s">
        <v>105</v>
      </c>
      <c r="C360" s="128" t="s">
        <v>104</v>
      </c>
      <c r="D360" s="124" t="s">
        <v>99</v>
      </c>
      <c r="E360" s="128" t="s">
        <v>382</v>
      </c>
      <c r="F360" s="481" t="s">
        <v>950</v>
      </c>
      <c r="G360" s="499"/>
      <c r="H360" s="500"/>
      <c r="I360" s="110"/>
      <c r="J360" s="110"/>
      <c r="K360" s="110"/>
      <c r="L360" s="110"/>
      <c r="M360" s="291"/>
      <c r="N360" s="137"/>
    </row>
    <row r="361" spans="1:14" ht="50.25" customHeight="1" x14ac:dyDescent="0.25">
      <c r="A361" s="298"/>
      <c r="B361" s="129" t="s">
        <v>105</v>
      </c>
      <c r="C361" s="128" t="s">
        <v>104</v>
      </c>
      <c r="D361" s="124" t="s">
        <v>99</v>
      </c>
      <c r="E361" s="128"/>
      <c r="F361" s="481"/>
      <c r="G361" s="499"/>
      <c r="H361" s="500"/>
      <c r="I361" s="110"/>
      <c r="J361" s="110"/>
      <c r="K361" s="110"/>
      <c r="L361" s="110"/>
      <c r="M361" s="291"/>
      <c r="N361" s="137"/>
    </row>
    <row r="362" spans="1:14" ht="50.25" customHeight="1" x14ac:dyDescent="0.25">
      <c r="A362" s="298"/>
      <c r="B362" s="129" t="s">
        <v>105</v>
      </c>
      <c r="C362" s="128" t="s">
        <v>104</v>
      </c>
      <c r="D362" s="124" t="s">
        <v>99</v>
      </c>
      <c r="E362" s="128"/>
      <c r="F362" s="481"/>
      <c r="G362" s="499"/>
      <c r="H362" s="500"/>
      <c r="I362" s="110"/>
      <c r="J362" s="110"/>
      <c r="K362" s="110"/>
      <c r="L362" s="110"/>
      <c r="M362" s="291"/>
      <c r="N362" s="137"/>
    </row>
    <row r="363" spans="1:14" ht="50.25" customHeight="1" x14ac:dyDescent="0.25">
      <c r="A363" s="298"/>
      <c r="B363" s="129" t="s">
        <v>105</v>
      </c>
      <c r="C363" s="128" t="s">
        <v>104</v>
      </c>
      <c r="D363" s="124" t="s">
        <v>99</v>
      </c>
      <c r="E363" s="128"/>
      <c r="F363" s="481"/>
      <c r="G363" s="499"/>
      <c r="H363" s="500"/>
      <c r="I363" s="110"/>
      <c r="J363" s="110"/>
      <c r="K363" s="110"/>
      <c r="L363" s="110"/>
      <c r="M363" s="291"/>
      <c r="N363" s="137"/>
    </row>
    <row r="364" spans="1:14" ht="255.75" customHeight="1" x14ac:dyDescent="0.25">
      <c r="A364" s="298"/>
      <c r="B364" s="129" t="s">
        <v>103</v>
      </c>
      <c r="C364" s="128" t="s">
        <v>102</v>
      </c>
      <c r="D364" s="124" t="s">
        <v>99</v>
      </c>
      <c r="E364" s="128" t="s">
        <v>511</v>
      </c>
      <c r="F364" s="481" t="s">
        <v>951</v>
      </c>
      <c r="G364" s="505" t="s">
        <v>952</v>
      </c>
      <c r="H364" s="506"/>
      <c r="I364" s="110"/>
      <c r="J364" s="110"/>
      <c r="K364" s="110"/>
      <c r="L364" s="110"/>
      <c r="M364" s="291"/>
      <c r="N364" s="137"/>
    </row>
    <row r="365" spans="1:14" ht="368.25" customHeight="1" x14ac:dyDescent="0.25">
      <c r="A365" s="298"/>
      <c r="B365" s="129" t="s">
        <v>103</v>
      </c>
      <c r="C365" s="128" t="s">
        <v>102</v>
      </c>
      <c r="D365" s="124" t="s">
        <v>99</v>
      </c>
      <c r="E365" s="128" t="s">
        <v>511</v>
      </c>
      <c r="F365" s="481" t="s">
        <v>953</v>
      </c>
      <c r="G365" s="505" t="s">
        <v>954</v>
      </c>
      <c r="H365" s="506"/>
      <c r="I365" s="110"/>
      <c r="J365" s="110"/>
      <c r="K365" s="110"/>
      <c r="L365" s="110"/>
      <c r="M365" s="291"/>
      <c r="N365" s="137"/>
    </row>
    <row r="366" spans="1:14" ht="166.5" customHeight="1" x14ac:dyDescent="0.25">
      <c r="A366" s="298"/>
      <c r="B366" s="129" t="s">
        <v>103</v>
      </c>
      <c r="C366" s="128" t="s">
        <v>102</v>
      </c>
      <c r="D366" s="124" t="s">
        <v>99</v>
      </c>
      <c r="E366" s="128" t="s">
        <v>470</v>
      </c>
      <c r="F366" s="481" t="s">
        <v>1084</v>
      </c>
      <c r="G366" s="499"/>
      <c r="H366" s="500"/>
      <c r="I366" s="110"/>
      <c r="J366" s="110"/>
      <c r="K366" s="110"/>
      <c r="L366" s="110"/>
      <c r="M366" s="291"/>
      <c r="N366" s="137"/>
    </row>
    <row r="367" spans="1:14" ht="126.75" customHeight="1" x14ac:dyDescent="0.25">
      <c r="A367" s="298"/>
      <c r="B367" s="129" t="s">
        <v>103</v>
      </c>
      <c r="C367" s="128" t="s">
        <v>102</v>
      </c>
      <c r="D367" s="124" t="s">
        <v>99</v>
      </c>
      <c r="E367" s="128" t="s">
        <v>427</v>
      </c>
      <c r="F367" s="481" t="s">
        <v>1086</v>
      </c>
      <c r="G367" s="499"/>
      <c r="H367" s="500"/>
      <c r="I367" s="110"/>
      <c r="J367" s="110"/>
      <c r="K367" s="110"/>
      <c r="L367" s="110"/>
      <c r="M367" s="291"/>
      <c r="N367" s="137"/>
    </row>
    <row r="368" spans="1:14" ht="98.25" customHeight="1" x14ac:dyDescent="0.25">
      <c r="A368" s="298"/>
      <c r="B368" s="129" t="s">
        <v>103</v>
      </c>
      <c r="C368" s="128" t="s">
        <v>102</v>
      </c>
      <c r="D368" s="124" t="s">
        <v>99</v>
      </c>
      <c r="E368" s="128" t="s">
        <v>397</v>
      </c>
      <c r="F368" s="481" t="s">
        <v>1087</v>
      </c>
      <c r="G368" s="505" t="s">
        <v>1088</v>
      </c>
      <c r="H368" s="506"/>
      <c r="I368" s="110"/>
      <c r="J368" s="110"/>
      <c r="K368" s="110"/>
      <c r="L368" s="110"/>
      <c r="M368" s="291"/>
      <c r="N368" s="137"/>
    </row>
    <row r="369" spans="1:14" ht="327.75" customHeight="1" x14ac:dyDescent="0.25">
      <c r="A369" s="298"/>
      <c r="B369" s="129" t="s">
        <v>103</v>
      </c>
      <c r="C369" s="128" t="s">
        <v>102</v>
      </c>
      <c r="D369" s="124" t="s">
        <v>99</v>
      </c>
      <c r="E369" s="128" t="s">
        <v>366</v>
      </c>
      <c r="F369" s="481" t="s">
        <v>955</v>
      </c>
      <c r="G369" s="505" t="s">
        <v>956</v>
      </c>
      <c r="H369" s="506"/>
      <c r="I369" s="110"/>
      <c r="J369" s="110"/>
      <c r="K369" s="110"/>
      <c r="L369" s="110"/>
      <c r="M369" s="291"/>
      <c r="N369" s="137"/>
    </row>
    <row r="370" spans="1:14" ht="153.75" customHeight="1" x14ac:dyDescent="0.25">
      <c r="A370" s="298"/>
      <c r="B370" s="129" t="s">
        <v>103</v>
      </c>
      <c r="C370" s="128" t="s">
        <v>102</v>
      </c>
      <c r="D370" s="124" t="s">
        <v>99</v>
      </c>
      <c r="E370" s="128" t="s">
        <v>355</v>
      </c>
      <c r="F370" s="481" t="s">
        <v>1089</v>
      </c>
      <c r="G370" s="499"/>
      <c r="H370" s="500"/>
      <c r="I370" s="110"/>
      <c r="J370" s="110"/>
      <c r="K370" s="110"/>
      <c r="L370" s="110"/>
      <c r="M370" s="291"/>
      <c r="N370" s="137"/>
    </row>
    <row r="371" spans="1:14" ht="162.75" customHeight="1" x14ac:dyDescent="0.25">
      <c r="A371" s="298"/>
      <c r="B371" s="129" t="s">
        <v>103</v>
      </c>
      <c r="C371" s="128" t="s">
        <v>102</v>
      </c>
      <c r="D371" s="124" t="s">
        <v>99</v>
      </c>
      <c r="E371" s="128" t="s">
        <v>298</v>
      </c>
      <c r="F371" s="481" t="s">
        <v>957</v>
      </c>
      <c r="G371" s="505" t="s">
        <v>958</v>
      </c>
      <c r="H371" s="506"/>
      <c r="I371" s="110"/>
      <c r="J371" s="110"/>
      <c r="K371" s="110"/>
      <c r="L371" s="110"/>
      <c r="M371" s="291"/>
      <c r="N371" s="137"/>
    </row>
    <row r="372" spans="1:14" ht="36" hidden="1" customHeight="1" x14ac:dyDescent="0.25">
      <c r="A372" s="298"/>
      <c r="B372" s="129" t="s">
        <v>103</v>
      </c>
      <c r="C372" s="128" t="s">
        <v>102</v>
      </c>
      <c r="D372" s="124" t="s">
        <v>99</v>
      </c>
      <c r="E372" s="128"/>
      <c r="F372" s="481"/>
      <c r="G372" s="499"/>
      <c r="H372" s="500"/>
      <c r="I372" s="110"/>
      <c r="J372" s="110"/>
      <c r="K372" s="110"/>
      <c r="L372" s="110"/>
      <c r="M372" s="291"/>
      <c r="N372" s="137"/>
    </row>
    <row r="373" spans="1:14" ht="36" hidden="1" customHeight="1" x14ac:dyDescent="0.25">
      <c r="A373" s="298"/>
      <c r="B373" s="129" t="s">
        <v>103</v>
      </c>
      <c r="C373" s="128" t="s">
        <v>102</v>
      </c>
      <c r="D373" s="124" t="s">
        <v>99</v>
      </c>
      <c r="E373" s="128"/>
      <c r="F373" s="481"/>
      <c r="G373" s="499"/>
      <c r="H373" s="500"/>
      <c r="I373" s="110"/>
      <c r="J373" s="110"/>
      <c r="K373" s="110"/>
      <c r="L373" s="110"/>
      <c r="M373" s="291"/>
      <c r="N373" s="137"/>
    </row>
    <row r="374" spans="1:14" ht="36" hidden="1" customHeight="1" x14ac:dyDescent="0.25">
      <c r="A374" s="298"/>
      <c r="B374" s="129" t="s">
        <v>103</v>
      </c>
      <c r="C374" s="128" t="s">
        <v>102</v>
      </c>
      <c r="D374" s="124" t="s">
        <v>99</v>
      </c>
      <c r="E374" s="128"/>
      <c r="F374" s="481"/>
      <c r="G374" s="499"/>
      <c r="H374" s="500"/>
      <c r="I374" s="110"/>
      <c r="J374" s="110"/>
      <c r="K374" s="110"/>
      <c r="L374" s="110"/>
      <c r="M374" s="291"/>
      <c r="N374" s="137"/>
    </row>
    <row r="375" spans="1:14" ht="36" hidden="1" customHeight="1" x14ac:dyDescent="0.25">
      <c r="A375" s="298"/>
      <c r="B375" s="129" t="s">
        <v>103</v>
      </c>
      <c r="C375" s="128" t="s">
        <v>102</v>
      </c>
      <c r="D375" s="124" t="s">
        <v>99</v>
      </c>
      <c r="E375" s="128"/>
      <c r="F375" s="481"/>
      <c r="G375" s="499"/>
      <c r="H375" s="500"/>
      <c r="I375" s="110"/>
      <c r="J375" s="110"/>
      <c r="K375" s="110"/>
      <c r="L375" s="110"/>
      <c r="M375" s="291"/>
      <c r="N375" s="137"/>
    </row>
    <row r="376" spans="1:14" ht="36" hidden="1" customHeight="1" x14ac:dyDescent="0.25">
      <c r="A376" s="298"/>
      <c r="B376" s="129" t="s">
        <v>103</v>
      </c>
      <c r="C376" s="128" t="s">
        <v>102</v>
      </c>
      <c r="D376" s="124" t="s">
        <v>99</v>
      </c>
      <c r="E376" s="128"/>
      <c r="F376" s="481"/>
      <c r="G376" s="499"/>
      <c r="H376" s="500"/>
      <c r="I376" s="110"/>
      <c r="J376" s="110"/>
      <c r="K376" s="110"/>
      <c r="L376" s="110"/>
      <c r="M376" s="291"/>
      <c r="N376" s="137"/>
    </row>
    <row r="377" spans="1:14" ht="36" hidden="1" customHeight="1" x14ac:dyDescent="0.25">
      <c r="A377" s="298"/>
      <c r="B377" s="129" t="s">
        <v>103</v>
      </c>
      <c r="C377" s="128" t="s">
        <v>102</v>
      </c>
      <c r="D377" s="124" t="s">
        <v>99</v>
      </c>
      <c r="E377" s="128"/>
      <c r="F377" s="481"/>
      <c r="G377" s="499"/>
      <c r="H377" s="500"/>
      <c r="I377" s="110"/>
      <c r="J377" s="110"/>
      <c r="K377" s="110"/>
      <c r="L377" s="110"/>
      <c r="M377" s="291"/>
      <c r="N377" s="137"/>
    </row>
    <row r="378" spans="1:14" ht="36" hidden="1" customHeight="1" x14ac:dyDescent="0.25">
      <c r="A378" s="298"/>
      <c r="B378" s="129" t="s">
        <v>103</v>
      </c>
      <c r="C378" s="128" t="s">
        <v>102</v>
      </c>
      <c r="D378" s="124" t="s">
        <v>99</v>
      </c>
      <c r="E378" s="128"/>
      <c r="F378" s="481"/>
      <c r="G378" s="499"/>
      <c r="H378" s="500"/>
      <c r="I378" s="110"/>
      <c r="J378" s="110"/>
      <c r="K378" s="110"/>
      <c r="L378" s="110"/>
      <c r="M378" s="291"/>
      <c r="N378" s="137"/>
    </row>
    <row r="379" spans="1:14" ht="3" hidden="1" customHeight="1" x14ac:dyDescent="0.25">
      <c r="A379" s="298"/>
      <c r="B379" s="129" t="s">
        <v>101</v>
      </c>
      <c r="C379" s="128" t="s">
        <v>100</v>
      </c>
      <c r="D379" s="124" t="s">
        <v>99</v>
      </c>
      <c r="E379" s="128"/>
      <c r="F379" s="481"/>
      <c r="G379" s="499"/>
      <c r="H379" s="500"/>
      <c r="I379" s="110"/>
      <c r="J379" s="110"/>
      <c r="K379" s="110"/>
      <c r="L379" s="110"/>
      <c r="M379" s="291"/>
      <c r="N379" s="137"/>
    </row>
    <row r="380" spans="1:14" ht="29.1" hidden="1" customHeight="1" x14ac:dyDescent="0.25">
      <c r="A380" s="298"/>
      <c r="B380" s="129" t="s">
        <v>101</v>
      </c>
      <c r="C380" s="128" t="s">
        <v>100</v>
      </c>
      <c r="D380" s="124" t="s">
        <v>99</v>
      </c>
      <c r="E380" s="128"/>
      <c r="F380" s="481"/>
      <c r="G380" s="499"/>
      <c r="H380" s="500"/>
      <c r="I380" s="110"/>
      <c r="J380" s="110"/>
      <c r="K380" s="110"/>
      <c r="L380" s="110"/>
      <c r="M380" s="291"/>
      <c r="N380" s="137"/>
    </row>
    <row r="381" spans="1:14" ht="29.1" hidden="1" customHeight="1" x14ac:dyDescent="0.25">
      <c r="A381" s="298"/>
      <c r="B381" s="129" t="s">
        <v>101</v>
      </c>
      <c r="C381" s="128" t="s">
        <v>100</v>
      </c>
      <c r="D381" s="124" t="s">
        <v>99</v>
      </c>
      <c r="E381" s="128"/>
      <c r="F381" s="481"/>
      <c r="G381" s="499"/>
      <c r="H381" s="500"/>
      <c r="I381" s="110"/>
      <c r="J381" s="110"/>
      <c r="K381" s="110"/>
      <c r="L381" s="110"/>
      <c r="M381" s="291"/>
      <c r="N381" s="137"/>
    </row>
    <row r="382" spans="1:14" ht="29.1" hidden="1" customHeight="1" x14ac:dyDescent="0.25">
      <c r="A382" s="298"/>
      <c r="B382" s="129" t="s">
        <v>101</v>
      </c>
      <c r="C382" s="128" t="s">
        <v>100</v>
      </c>
      <c r="D382" s="124" t="s">
        <v>99</v>
      </c>
      <c r="E382" s="128"/>
      <c r="F382" s="481"/>
      <c r="G382" s="499"/>
      <c r="H382" s="500"/>
      <c r="I382" s="110"/>
      <c r="J382" s="110"/>
      <c r="K382" s="110"/>
      <c r="L382" s="110"/>
      <c r="M382" s="291"/>
      <c r="N382" s="137"/>
    </row>
    <row r="383" spans="1:14" ht="29.1" hidden="1" customHeight="1" x14ac:dyDescent="0.25">
      <c r="A383" s="298"/>
      <c r="B383" s="129" t="s">
        <v>101</v>
      </c>
      <c r="C383" s="128" t="s">
        <v>100</v>
      </c>
      <c r="D383" s="124" t="s">
        <v>99</v>
      </c>
      <c r="E383" s="128"/>
      <c r="F383" s="481"/>
      <c r="G383" s="499"/>
      <c r="H383" s="500"/>
      <c r="I383" s="110"/>
      <c r="J383" s="110"/>
      <c r="K383" s="110"/>
      <c r="L383" s="110"/>
      <c r="M383" s="291"/>
      <c r="N383" s="137"/>
    </row>
    <row r="384" spans="1:14" ht="69.75" customHeight="1" x14ac:dyDescent="0.25">
      <c r="A384" s="298"/>
      <c r="B384" s="129" t="s">
        <v>98</v>
      </c>
      <c r="C384" s="128" t="s">
        <v>97</v>
      </c>
      <c r="D384" s="124" t="s">
        <v>92</v>
      </c>
      <c r="E384" s="128" t="s">
        <v>353</v>
      </c>
      <c r="F384" s="481" t="s">
        <v>958</v>
      </c>
      <c r="G384" s="499"/>
      <c r="H384" s="500"/>
      <c r="I384" s="110"/>
      <c r="J384" s="110"/>
      <c r="K384" s="110"/>
      <c r="L384" s="110"/>
      <c r="M384" s="291"/>
      <c r="N384" s="137"/>
    </row>
    <row r="385" spans="1:14" ht="51.75" customHeight="1" x14ac:dyDescent="0.25">
      <c r="A385" s="298"/>
      <c r="B385" s="129" t="s">
        <v>98</v>
      </c>
      <c r="C385" s="128" t="s">
        <v>97</v>
      </c>
      <c r="D385" s="124" t="s">
        <v>92</v>
      </c>
      <c r="E385" s="128" t="s">
        <v>297</v>
      </c>
      <c r="F385" s="481" t="s">
        <v>958</v>
      </c>
      <c r="G385" s="499"/>
      <c r="H385" s="500"/>
      <c r="I385" s="110"/>
      <c r="J385" s="110"/>
      <c r="K385" s="110"/>
      <c r="L385" s="110"/>
      <c r="M385" s="291"/>
      <c r="N385" s="137"/>
    </row>
    <row r="386" spans="1:14" ht="29.1" hidden="1" customHeight="1" x14ac:dyDescent="0.25">
      <c r="A386" s="298"/>
      <c r="B386" s="129" t="s">
        <v>98</v>
      </c>
      <c r="C386" s="128" t="s">
        <v>97</v>
      </c>
      <c r="D386" s="124" t="s">
        <v>92</v>
      </c>
      <c r="E386" s="128"/>
      <c r="F386" s="481"/>
      <c r="G386" s="499"/>
      <c r="H386" s="500"/>
      <c r="I386" s="110"/>
      <c r="J386" s="110"/>
      <c r="K386" s="110"/>
      <c r="L386" s="110"/>
      <c r="M386" s="291"/>
      <c r="N386" s="137"/>
    </row>
    <row r="387" spans="1:14" ht="29.1" hidden="1" customHeight="1" x14ac:dyDescent="0.25">
      <c r="A387" s="298"/>
      <c r="B387" s="129" t="s">
        <v>98</v>
      </c>
      <c r="C387" s="128" t="s">
        <v>97</v>
      </c>
      <c r="D387" s="124" t="s">
        <v>92</v>
      </c>
      <c r="E387" s="128"/>
      <c r="F387" s="481"/>
      <c r="G387" s="499"/>
      <c r="H387" s="500"/>
      <c r="I387" s="110"/>
      <c r="J387" s="110"/>
      <c r="K387" s="110"/>
      <c r="L387" s="110"/>
      <c r="M387" s="291"/>
      <c r="N387" s="137"/>
    </row>
    <row r="388" spans="1:14" ht="29.1" hidden="1" customHeight="1" x14ac:dyDescent="0.25">
      <c r="A388" s="298"/>
      <c r="B388" s="129" t="s">
        <v>98</v>
      </c>
      <c r="C388" s="128" t="s">
        <v>97</v>
      </c>
      <c r="D388" s="124" t="s">
        <v>92</v>
      </c>
      <c r="E388" s="128"/>
      <c r="F388" s="481"/>
      <c r="G388" s="499"/>
      <c r="H388" s="500"/>
      <c r="I388" s="110"/>
      <c r="J388" s="110"/>
      <c r="K388" s="110"/>
      <c r="L388" s="110"/>
      <c r="M388" s="291"/>
      <c r="N388" s="137"/>
    </row>
    <row r="389" spans="1:14" ht="29.1" hidden="1" customHeight="1" x14ac:dyDescent="0.25">
      <c r="A389" s="298"/>
      <c r="B389" s="129" t="s">
        <v>98</v>
      </c>
      <c r="C389" s="128" t="s">
        <v>97</v>
      </c>
      <c r="D389" s="124" t="s">
        <v>92</v>
      </c>
      <c r="E389" s="128"/>
      <c r="F389" s="481"/>
      <c r="G389" s="499"/>
      <c r="H389" s="500"/>
      <c r="I389" s="110"/>
      <c r="J389" s="110"/>
      <c r="K389" s="110"/>
      <c r="L389" s="110"/>
      <c r="M389" s="291"/>
      <c r="N389" s="137"/>
    </row>
    <row r="390" spans="1:14" ht="29.1" hidden="1" customHeight="1" x14ac:dyDescent="0.25">
      <c r="A390" s="298"/>
      <c r="B390" s="129" t="s">
        <v>98</v>
      </c>
      <c r="C390" s="128" t="s">
        <v>97</v>
      </c>
      <c r="D390" s="124" t="s">
        <v>92</v>
      </c>
      <c r="E390" s="128"/>
      <c r="F390" s="481"/>
      <c r="G390" s="499"/>
      <c r="H390" s="500"/>
      <c r="I390" s="110"/>
      <c r="J390" s="110"/>
      <c r="K390" s="110"/>
      <c r="L390" s="110"/>
      <c r="M390" s="291"/>
      <c r="N390" s="137"/>
    </row>
    <row r="391" spans="1:14" ht="29.1" hidden="1" customHeight="1" x14ac:dyDescent="0.25">
      <c r="A391" s="298"/>
      <c r="B391" s="129" t="s">
        <v>98</v>
      </c>
      <c r="C391" s="128" t="s">
        <v>97</v>
      </c>
      <c r="D391" s="124" t="s">
        <v>92</v>
      </c>
      <c r="E391" s="128"/>
      <c r="F391" s="481"/>
      <c r="G391" s="499"/>
      <c r="H391" s="500"/>
      <c r="I391" s="110"/>
      <c r="J391" s="110"/>
      <c r="K391" s="110"/>
      <c r="L391" s="110"/>
      <c r="M391" s="291"/>
      <c r="N391" s="137"/>
    </row>
    <row r="392" spans="1:14" ht="29.1" hidden="1" customHeight="1" x14ac:dyDescent="0.25">
      <c r="A392" s="298"/>
      <c r="B392" s="129" t="s">
        <v>98</v>
      </c>
      <c r="C392" s="128" t="s">
        <v>97</v>
      </c>
      <c r="D392" s="124" t="s">
        <v>92</v>
      </c>
      <c r="E392" s="128"/>
      <c r="F392" s="481"/>
      <c r="G392" s="499"/>
      <c r="H392" s="500"/>
      <c r="I392" s="110"/>
      <c r="J392" s="110"/>
      <c r="K392" s="110"/>
      <c r="L392" s="110"/>
      <c r="M392" s="291"/>
      <c r="N392" s="137"/>
    </row>
    <row r="393" spans="1:14" ht="30" hidden="1" x14ac:dyDescent="0.25">
      <c r="A393" s="298"/>
      <c r="B393" s="129" t="s">
        <v>96</v>
      </c>
      <c r="C393" s="128" t="s">
        <v>95</v>
      </c>
      <c r="D393" s="124" t="s">
        <v>92</v>
      </c>
      <c r="E393" s="128"/>
      <c r="F393" s="481"/>
      <c r="G393" s="499"/>
      <c r="H393" s="500"/>
      <c r="I393" s="110"/>
      <c r="J393" s="110"/>
      <c r="K393" s="110"/>
      <c r="L393" s="110"/>
      <c r="M393" s="291"/>
      <c r="N393" s="137"/>
    </row>
    <row r="394" spans="1:14" ht="29.1" hidden="1" customHeight="1" x14ac:dyDescent="0.25">
      <c r="A394" s="298"/>
      <c r="B394" s="129" t="s">
        <v>96</v>
      </c>
      <c r="C394" s="128" t="s">
        <v>95</v>
      </c>
      <c r="D394" s="124" t="s">
        <v>92</v>
      </c>
      <c r="E394" s="128"/>
      <c r="F394" s="481"/>
      <c r="G394" s="499"/>
      <c r="H394" s="500"/>
      <c r="I394" s="110"/>
      <c r="J394" s="110"/>
      <c r="K394" s="110"/>
      <c r="L394" s="110"/>
      <c r="M394" s="291"/>
      <c r="N394" s="137"/>
    </row>
    <row r="395" spans="1:14" ht="29.1" hidden="1" customHeight="1" x14ac:dyDescent="0.25">
      <c r="A395" s="298"/>
      <c r="B395" s="129" t="s">
        <v>96</v>
      </c>
      <c r="C395" s="128" t="s">
        <v>95</v>
      </c>
      <c r="D395" s="124" t="s">
        <v>92</v>
      </c>
      <c r="E395" s="128"/>
      <c r="F395" s="481"/>
      <c r="G395" s="499"/>
      <c r="H395" s="500"/>
      <c r="I395" s="110"/>
      <c r="J395" s="110"/>
      <c r="K395" s="110"/>
      <c r="L395" s="110"/>
      <c r="M395" s="291"/>
      <c r="N395" s="137"/>
    </row>
    <row r="396" spans="1:14" ht="29.1" hidden="1" customHeight="1" x14ac:dyDescent="0.25">
      <c r="A396" s="298"/>
      <c r="B396" s="129" t="s">
        <v>96</v>
      </c>
      <c r="C396" s="128" t="s">
        <v>95</v>
      </c>
      <c r="D396" s="124" t="s">
        <v>92</v>
      </c>
      <c r="E396" s="128"/>
      <c r="F396" s="481"/>
      <c r="G396" s="499"/>
      <c r="H396" s="500"/>
      <c r="I396" s="110"/>
      <c r="J396" s="110"/>
      <c r="K396" s="110"/>
      <c r="L396" s="110"/>
      <c r="M396" s="291"/>
      <c r="N396" s="137"/>
    </row>
    <row r="397" spans="1:14" ht="29.1" hidden="1" customHeight="1" x14ac:dyDescent="0.25">
      <c r="A397" s="298"/>
      <c r="B397" s="129" t="s">
        <v>96</v>
      </c>
      <c r="C397" s="128" t="s">
        <v>95</v>
      </c>
      <c r="D397" s="124" t="s">
        <v>92</v>
      </c>
      <c r="E397" s="128"/>
      <c r="F397" s="481"/>
      <c r="G397" s="499"/>
      <c r="H397" s="500"/>
      <c r="I397" s="110"/>
      <c r="J397" s="110"/>
      <c r="K397" s="110"/>
      <c r="L397" s="110"/>
      <c r="M397" s="291"/>
      <c r="N397" s="137"/>
    </row>
    <row r="398" spans="1:14" ht="29.1" hidden="1" customHeight="1" x14ac:dyDescent="0.25">
      <c r="A398" s="298"/>
      <c r="B398" s="129" t="s">
        <v>96</v>
      </c>
      <c r="C398" s="128" t="s">
        <v>95</v>
      </c>
      <c r="D398" s="124" t="s">
        <v>92</v>
      </c>
      <c r="E398" s="128"/>
      <c r="F398" s="481"/>
      <c r="G398" s="499"/>
      <c r="H398" s="500"/>
      <c r="I398" s="110"/>
      <c r="J398" s="110"/>
      <c r="K398" s="110"/>
      <c r="L398" s="110"/>
      <c r="M398" s="291"/>
      <c r="N398" s="137"/>
    </row>
    <row r="399" spans="1:14" ht="29.1" hidden="1" customHeight="1" x14ac:dyDescent="0.25">
      <c r="A399" s="298"/>
      <c r="B399" s="129" t="s">
        <v>96</v>
      </c>
      <c r="C399" s="128" t="s">
        <v>95</v>
      </c>
      <c r="D399" s="124" t="s">
        <v>92</v>
      </c>
      <c r="E399" s="128"/>
      <c r="F399" s="481"/>
      <c r="G399" s="499"/>
      <c r="H399" s="500"/>
      <c r="I399" s="110"/>
      <c r="J399" s="110"/>
      <c r="K399" s="110"/>
      <c r="L399" s="110"/>
      <c r="M399" s="291"/>
      <c r="N399" s="137"/>
    </row>
    <row r="400" spans="1:14" ht="29.1" hidden="1" customHeight="1" x14ac:dyDescent="0.25">
      <c r="A400" s="298"/>
      <c r="B400" s="129" t="s">
        <v>96</v>
      </c>
      <c r="C400" s="128" t="s">
        <v>95</v>
      </c>
      <c r="D400" s="124" t="s">
        <v>92</v>
      </c>
      <c r="E400" s="128"/>
      <c r="F400" s="481"/>
      <c r="G400" s="499"/>
      <c r="H400" s="500"/>
      <c r="I400" s="110"/>
      <c r="J400" s="110"/>
      <c r="K400" s="110"/>
      <c r="L400" s="110"/>
      <c r="M400" s="291"/>
      <c r="N400" s="137"/>
    </row>
    <row r="401" spans="1:17" ht="29.1" hidden="1" customHeight="1" x14ac:dyDescent="0.25">
      <c r="A401" s="298"/>
      <c r="B401" s="129" t="s">
        <v>96</v>
      </c>
      <c r="C401" s="128" t="s">
        <v>95</v>
      </c>
      <c r="D401" s="124" t="s">
        <v>92</v>
      </c>
      <c r="E401" s="128"/>
      <c r="F401" s="481"/>
      <c r="G401" s="499"/>
      <c r="H401" s="500"/>
      <c r="I401" s="110"/>
      <c r="J401" s="110"/>
      <c r="K401" s="110"/>
      <c r="L401" s="110"/>
      <c r="M401" s="291"/>
      <c r="N401" s="137"/>
    </row>
    <row r="402" spans="1:17" ht="201" customHeight="1" x14ac:dyDescent="0.25">
      <c r="A402" s="298"/>
      <c r="B402" s="129" t="s">
        <v>94</v>
      </c>
      <c r="C402" s="128" t="s">
        <v>93</v>
      </c>
      <c r="D402" s="124" t="s">
        <v>92</v>
      </c>
      <c r="E402" s="128" t="s">
        <v>507</v>
      </c>
      <c r="F402" s="481" t="s">
        <v>959</v>
      </c>
      <c r="G402" s="505" t="s">
        <v>960</v>
      </c>
      <c r="H402" s="506"/>
      <c r="I402" s="110"/>
      <c r="J402" s="110"/>
      <c r="K402" s="110"/>
      <c r="L402" s="110"/>
      <c r="M402" s="291"/>
      <c r="N402" s="137"/>
    </row>
    <row r="403" spans="1:17" ht="266.25" customHeight="1" x14ac:dyDescent="0.25">
      <c r="A403" s="298"/>
      <c r="B403" s="129" t="s">
        <v>94</v>
      </c>
      <c r="C403" s="128" t="s">
        <v>93</v>
      </c>
      <c r="D403" s="124" t="s">
        <v>92</v>
      </c>
      <c r="E403" s="128" t="s">
        <v>483</v>
      </c>
      <c r="F403" s="481" t="s">
        <v>1090</v>
      </c>
      <c r="G403" s="505" t="s">
        <v>961</v>
      </c>
      <c r="H403" s="506"/>
      <c r="I403" s="110"/>
      <c r="J403" s="110"/>
      <c r="K403" s="110"/>
      <c r="L403" s="110"/>
      <c r="M403" s="291"/>
      <c r="N403" s="137"/>
    </row>
    <row r="404" spans="1:17" ht="29.1" hidden="1" customHeight="1" x14ac:dyDescent="0.25">
      <c r="A404" s="298"/>
      <c r="B404" s="129" t="s">
        <v>94</v>
      </c>
      <c r="C404" s="128" t="s">
        <v>93</v>
      </c>
      <c r="D404" s="124" t="s">
        <v>92</v>
      </c>
      <c r="E404" s="128"/>
      <c r="F404" s="481"/>
      <c r="G404" s="499"/>
      <c r="H404" s="500"/>
      <c r="I404" s="110"/>
      <c r="J404" s="110"/>
      <c r="K404" s="110"/>
      <c r="L404" s="110"/>
      <c r="M404" s="291"/>
      <c r="N404" s="137"/>
    </row>
    <row r="405" spans="1:17" ht="29.1" hidden="1" customHeight="1" x14ac:dyDescent="0.25">
      <c r="A405" s="298"/>
      <c r="B405" s="129" t="s">
        <v>94</v>
      </c>
      <c r="C405" s="128" t="s">
        <v>93</v>
      </c>
      <c r="D405" s="124" t="s">
        <v>92</v>
      </c>
      <c r="E405" s="128"/>
      <c r="F405" s="481"/>
      <c r="G405" s="499"/>
      <c r="H405" s="500"/>
      <c r="I405" s="110"/>
      <c r="J405" s="110"/>
      <c r="K405" s="110"/>
      <c r="L405" s="110"/>
      <c r="M405" s="291"/>
      <c r="N405" s="118"/>
      <c r="O405" s="117"/>
      <c r="P405" s="117"/>
      <c r="Q405" s="117"/>
    </row>
    <row r="406" spans="1:17" ht="30" hidden="1" x14ac:dyDescent="0.25">
      <c r="A406" s="298"/>
      <c r="B406" s="129" t="s">
        <v>91</v>
      </c>
      <c r="C406" s="128" t="s">
        <v>90</v>
      </c>
      <c r="D406" s="124" t="s">
        <v>85</v>
      </c>
      <c r="E406" s="128"/>
      <c r="F406" s="481"/>
      <c r="G406" s="499"/>
      <c r="H406" s="500"/>
      <c r="I406" s="110"/>
      <c r="J406" s="110"/>
      <c r="K406" s="110"/>
      <c r="L406" s="110"/>
      <c r="M406" s="291"/>
      <c r="N406" s="253"/>
      <c r="O406" s="117"/>
      <c r="P406" s="117"/>
      <c r="Q406" s="117"/>
    </row>
    <row r="407" spans="1:17" ht="186.75" customHeight="1" thickBot="1" x14ac:dyDescent="0.3">
      <c r="A407" s="298"/>
      <c r="B407" s="122" t="s">
        <v>89</v>
      </c>
      <c r="C407" s="120" t="s">
        <v>88</v>
      </c>
      <c r="D407" s="480" t="s">
        <v>85</v>
      </c>
      <c r="E407" s="120" t="s">
        <v>529</v>
      </c>
      <c r="F407" s="483" t="s">
        <v>962</v>
      </c>
      <c r="G407" s="507" t="s">
        <v>963</v>
      </c>
      <c r="H407" s="508"/>
      <c r="I407" s="110"/>
      <c r="J407" s="110"/>
      <c r="K407" s="110"/>
      <c r="L407" s="110"/>
      <c r="M407" s="291"/>
      <c r="N407" s="21"/>
      <c r="O407" s="118"/>
      <c r="P407" s="117"/>
      <c r="Q407" s="117"/>
    </row>
    <row r="408" spans="1:17" ht="29.1" hidden="1" customHeight="1" x14ac:dyDescent="0.25">
      <c r="A408" s="298"/>
      <c r="B408" s="484" t="s">
        <v>89</v>
      </c>
      <c r="C408" s="485" t="s">
        <v>88</v>
      </c>
      <c r="D408" s="126" t="s">
        <v>85</v>
      </c>
      <c r="E408" s="485"/>
      <c r="F408" s="486"/>
      <c r="G408" s="499"/>
      <c r="H408" s="500"/>
      <c r="I408" s="110"/>
      <c r="J408" s="110"/>
      <c r="K408" s="110"/>
      <c r="L408" s="110"/>
      <c r="M408" s="291"/>
      <c r="N408" s="21"/>
      <c r="O408" s="118"/>
      <c r="P408" s="117"/>
      <c r="Q408" s="117"/>
    </row>
    <row r="409" spans="1:17" ht="29.1" hidden="1" customHeight="1" x14ac:dyDescent="0.25">
      <c r="A409" s="298"/>
      <c r="B409" s="129" t="s">
        <v>89</v>
      </c>
      <c r="C409" s="128" t="s">
        <v>88</v>
      </c>
      <c r="D409" s="124" t="s">
        <v>85</v>
      </c>
      <c r="E409" s="128"/>
      <c r="F409" s="482"/>
      <c r="G409" s="499"/>
      <c r="H409" s="500"/>
      <c r="I409" s="110"/>
      <c r="J409" s="110"/>
      <c r="K409" s="110"/>
      <c r="L409" s="110"/>
      <c r="M409" s="291"/>
      <c r="N409" s="21"/>
      <c r="O409" s="118"/>
      <c r="P409" s="117"/>
      <c r="Q409" s="117"/>
    </row>
    <row r="410" spans="1:17" ht="29.1" hidden="1" customHeight="1" x14ac:dyDescent="0.25">
      <c r="A410" s="298"/>
      <c r="B410" s="129" t="s">
        <v>89</v>
      </c>
      <c r="C410" s="128" t="s">
        <v>88</v>
      </c>
      <c r="D410" s="124" t="s">
        <v>85</v>
      </c>
      <c r="E410" s="128"/>
      <c r="F410" s="482"/>
      <c r="G410" s="499"/>
      <c r="H410" s="500"/>
      <c r="I410" s="110"/>
      <c r="J410" s="110"/>
      <c r="K410" s="110"/>
      <c r="L410" s="110"/>
      <c r="M410" s="291"/>
      <c r="N410" s="21"/>
      <c r="O410" s="118"/>
      <c r="P410" s="117"/>
      <c r="Q410" s="117"/>
    </row>
    <row r="411" spans="1:17" ht="83.25" hidden="1" customHeight="1" thickBot="1" x14ac:dyDescent="0.3">
      <c r="A411" s="298"/>
      <c r="B411" s="122" t="s">
        <v>87</v>
      </c>
      <c r="C411" s="120" t="s">
        <v>86</v>
      </c>
      <c r="D411" s="121" t="s">
        <v>85</v>
      </c>
      <c r="E411" s="120"/>
      <c r="F411" s="483"/>
      <c r="G411" s="499"/>
      <c r="H411" s="500"/>
      <c r="I411" s="110"/>
      <c r="J411" s="110"/>
      <c r="K411" s="110"/>
      <c r="L411" s="110"/>
      <c r="M411" s="291"/>
      <c r="N411" s="21"/>
      <c r="O411" s="118"/>
      <c r="P411" s="117"/>
      <c r="Q411" s="117"/>
    </row>
    <row r="412" spans="1:17" ht="75.75" hidden="1" customHeight="1" thickBot="1" x14ac:dyDescent="0.3">
      <c r="A412" s="298"/>
      <c r="B412" s="127" t="s">
        <v>87</v>
      </c>
      <c r="C412" s="125" t="s">
        <v>86</v>
      </c>
      <c r="D412" s="126" t="s">
        <v>85</v>
      </c>
      <c r="E412" s="125"/>
      <c r="F412" s="125"/>
      <c r="G412" s="501"/>
      <c r="H412" s="502"/>
      <c r="I412" s="110"/>
      <c r="J412" s="110"/>
      <c r="K412" s="110"/>
      <c r="L412" s="110"/>
      <c r="M412" s="291"/>
      <c r="N412" s="21"/>
      <c r="O412" s="118"/>
      <c r="P412" s="117"/>
      <c r="Q412" s="117"/>
    </row>
    <row r="413" spans="1:17" ht="82.5" hidden="1" customHeight="1" thickBot="1" x14ac:dyDescent="0.3">
      <c r="A413" s="298"/>
      <c r="B413" s="122" t="s">
        <v>87</v>
      </c>
      <c r="C413" s="123" t="s">
        <v>86</v>
      </c>
      <c r="D413" s="124" t="s">
        <v>85</v>
      </c>
      <c r="E413" s="123"/>
      <c r="F413" s="123"/>
      <c r="G413" s="501"/>
      <c r="H413" s="502"/>
      <c r="I413" s="110"/>
      <c r="J413" s="110"/>
      <c r="K413" s="110"/>
      <c r="L413" s="110"/>
      <c r="M413" s="291"/>
      <c r="N413" s="21"/>
      <c r="O413" s="118"/>
      <c r="P413" s="117"/>
      <c r="Q413" s="117"/>
    </row>
    <row r="414" spans="1:17" ht="85.7" hidden="1" customHeight="1" thickBot="1" x14ac:dyDescent="0.3">
      <c r="A414" s="298"/>
      <c r="B414" s="122" t="s">
        <v>87</v>
      </c>
      <c r="C414" s="120" t="s">
        <v>86</v>
      </c>
      <c r="D414" s="121" t="s">
        <v>85</v>
      </c>
      <c r="E414" s="120"/>
      <c r="F414" s="120"/>
      <c r="G414" s="503"/>
      <c r="H414" s="504"/>
      <c r="I414" s="110"/>
      <c r="J414" s="110"/>
      <c r="K414" s="110"/>
      <c r="L414" s="110"/>
      <c r="M414" s="291"/>
      <c r="N414" s="119"/>
      <c r="O414" s="118"/>
      <c r="P414" s="117"/>
      <c r="Q414" s="117"/>
    </row>
    <row r="415" spans="1:17" x14ac:dyDescent="0.25">
      <c r="A415" s="298"/>
      <c r="B415" s="110"/>
      <c r="C415" s="110"/>
      <c r="D415" s="110"/>
      <c r="E415" s="110"/>
      <c r="F415" s="110"/>
      <c r="G415" s="110"/>
      <c r="H415" s="110"/>
      <c r="I415" s="110"/>
      <c r="J415" s="110"/>
      <c r="K415" s="110"/>
      <c r="L415" s="110"/>
      <c r="M415" s="291"/>
      <c r="N415" s="254"/>
    </row>
    <row r="416" spans="1:17" ht="18.75" x14ac:dyDescent="0.25">
      <c r="A416" s="288"/>
      <c r="B416" s="112" t="s">
        <v>84</v>
      </c>
      <c r="C416" s="112"/>
      <c r="D416" s="112"/>
      <c r="E416" s="112"/>
      <c r="F416" s="112"/>
      <c r="G416" s="112"/>
      <c r="H416" s="112"/>
      <c r="I416" s="112"/>
      <c r="J416" s="112"/>
      <c r="K416" s="112"/>
      <c r="L416" s="112"/>
      <c r="M416" s="294"/>
      <c r="N416" s="137"/>
    </row>
    <row r="417" spans="1:14" ht="24" customHeight="1" x14ac:dyDescent="0.25">
      <c r="A417" s="293" t="s">
        <v>83</v>
      </c>
      <c r="B417" s="115" t="s">
        <v>619</v>
      </c>
      <c r="C417" s="110"/>
      <c r="D417" s="110"/>
      <c r="E417" s="110"/>
      <c r="F417" s="110"/>
      <c r="G417" s="110"/>
      <c r="H417" s="110"/>
      <c r="I417" s="110"/>
      <c r="J417" s="110"/>
      <c r="K417" s="110"/>
      <c r="L417" s="110"/>
      <c r="M417" s="291"/>
      <c r="N417" s="137"/>
    </row>
    <row r="418" spans="1:14" ht="35.450000000000003" customHeight="1" thickBot="1" x14ac:dyDescent="0.3">
      <c r="A418" s="293"/>
      <c r="B418" s="600" t="s">
        <v>641</v>
      </c>
      <c r="C418" s="601"/>
      <c r="D418" s="601"/>
      <c r="E418" s="601"/>
      <c r="F418" s="110"/>
      <c r="G418" s="110"/>
      <c r="H418" s="110"/>
      <c r="I418" s="110"/>
      <c r="J418" s="110"/>
      <c r="K418" s="110"/>
      <c r="L418" s="110"/>
      <c r="M418" s="291"/>
      <c r="N418" s="137"/>
    </row>
    <row r="419" spans="1:14" ht="47.25" customHeight="1" thickBot="1" x14ac:dyDescent="0.3">
      <c r="A419" s="293"/>
      <c r="B419" s="516" t="s">
        <v>964</v>
      </c>
      <c r="C419" s="517"/>
      <c r="D419" s="517"/>
      <c r="E419" s="518"/>
      <c r="F419" s="110"/>
      <c r="G419" s="110"/>
      <c r="H419" s="110"/>
      <c r="I419" s="110"/>
      <c r="J419" s="110"/>
      <c r="K419" s="110"/>
      <c r="L419" s="110"/>
      <c r="M419" s="291"/>
      <c r="N419" s="137"/>
    </row>
    <row r="420" spans="1:14" ht="24.75" customHeight="1" x14ac:dyDescent="0.25">
      <c r="A420" s="293" t="s">
        <v>82</v>
      </c>
      <c r="B420" s="114" t="s">
        <v>620</v>
      </c>
      <c r="C420" s="113"/>
      <c r="D420" s="113"/>
      <c r="E420" s="113"/>
      <c r="F420" s="110"/>
      <c r="G420" s="110"/>
      <c r="H420" s="110"/>
      <c r="I420" s="110"/>
      <c r="J420" s="110"/>
      <c r="K420" s="110"/>
      <c r="L420" s="110"/>
      <c r="M420" s="291"/>
      <c r="N420" s="137"/>
    </row>
    <row r="421" spans="1:14" ht="34.5" customHeight="1" thickBot="1" x14ac:dyDescent="0.3">
      <c r="A421" s="293"/>
      <c r="B421" s="598" t="s">
        <v>81</v>
      </c>
      <c r="C421" s="599"/>
      <c r="D421" s="599"/>
      <c r="E421" s="599"/>
      <c r="F421" s="110"/>
      <c r="G421" s="110"/>
      <c r="H421" s="110"/>
      <c r="I421" s="110"/>
      <c r="J421" s="110"/>
      <c r="K421" s="110"/>
      <c r="L421" s="110"/>
      <c r="M421" s="291"/>
      <c r="N421" s="137"/>
    </row>
    <row r="422" spans="1:14" ht="58.7" customHeight="1" thickBot="1" x14ac:dyDescent="0.3">
      <c r="A422" s="293"/>
      <c r="B422" s="516" t="s">
        <v>965</v>
      </c>
      <c r="C422" s="517"/>
      <c r="D422" s="517"/>
      <c r="E422" s="518"/>
      <c r="F422" s="110"/>
      <c r="G422" s="110"/>
      <c r="H422" s="110"/>
      <c r="I422" s="110"/>
      <c r="J422" s="110"/>
      <c r="K422" s="110"/>
      <c r="L422" s="110"/>
      <c r="M422" s="291"/>
      <c r="N422" s="137"/>
    </row>
    <row r="423" spans="1:14" x14ac:dyDescent="0.25">
      <c r="A423" s="298"/>
      <c r="B423" s="110"/>
      <c r="C423" s="110"/>
      <c r="D423" s="110"/>
      <c r="E423" s="110"/>
      <c r="F423" s="110"/>
      <c r="G423" s="110"/>
      <c r="H423" s="110"/>
      <c r="I423" s="110"/>
      <c r="J423" s="110"/>
      <c r="K423" s="110"/>
      <c r="L423" s="110"/>
      <c r="M423" s="291"/>
      <c r="N423" s="137"/>
    </row>
    <row r="424" spans="1:14" ht="18.75" x14ac:dyDescent="0.25">
      <c r="A424" s="288"/>
      <c r="B424" s="112" t="s">
        <v>80</v>
      </c>
      <c r="C424" s="112"/>
      <c r="D424" s="112"/>
      <c r="E424" s="112"/>
      <c r="F424" s="112"/>
      <c r="G424" s="112"/>
      <c r="H424" s="112"/>
      <c r="I424" s="112"/>
      <c r="J424" s="112"/>
      <c r="K424" s="112"/>
      <c r="L424" s="112"/>
      <c r="M424" s="294"/>
      <c r="N424" s="137"/>
    </row>
    <row r="425" spans="1:14" ht="21.75" customHeight="1" x14ac:dyDescent="0.25">
      <c r="A425" s="293" t="s">
        <v>79</v>
      </c>
      <c r="B425" s="519" t="s">
        <v>621</v>
      </c>
      <c r="C425" s="520"/>
      <c r="D425" s="520"/>
      <c r="E425" s="520"/>
      <c r="F425" s="110"/>
      <c r="G425" s="110"/>
      <c r="H425" s="110"/>
      <c r="I425" s="110"/>
      <c r="J425" s="110"/>
      <c r="K425" s="110"/>
      <c r="L425" s="110"/>
      <c r="M425" s="291"/>
      <c r="N425" s="137"/>
    </row>
    <row r="426" spans="1:14" ht="20.25" customHeight="1" thickBot="1" x14ac:dyDescent="0.3">
      <c r="A426" s="293"/>
      <c r="B426" s="593" t="s">
        <v>78</v>
      </c>
      <c r="C426" s="594"/>
      <c r="D426" s="594"/>
      <c r="E426" s="594"/>
      <c r="F426" s="110"/>
      <c r="G426" s="110"/>
      <c r="H426" s="110"/>
      <c r="I426" s="110"/>
      <c r="J426" s="110"/>
      <c r="K426" s="110"/>
      <c r="L426" s="110"/>
      <c r="M426" s="291"/>
      <c r="N426" s="137"/>
    </row>
    <row r="427" spans="1:14" ht="203.25" customHeight="1" thickBot="1" x14ac:dyDescent="0.3">
      <c r="A427" s="293"/>
      <c r="B427" s="516" t="s">
        <v>1091</v>
      </c>
      <c r="C427" s="517"/>
      <c r="D427" s="517"/>
      <c r="E427" s="518"/>
      <c r="F427" s="110"/>
      <c r="G427" s="110"/>
      <c r="H427" s="110"/>
      <c r="I427" s="110"/>
      <c r="J427" s="110"/>
      <c r="K427" s="110"/>
      <c r="L427" s="110"/>
      <c r="M427" s="291"/>
      <c r="N427" s="137"/>
    </row>
    <row r="428" spans="1:14" ht="16.5" customHeight="1" x14ac:dyDescent="0.25">
      <c r="A428" s="298"/>
      <c r="B428" s="110"/>
      <c r="C428" s="110"/>
      <c r="D428" s="110"/>
      <c r="E428" s="110"/>
      <c r="F428" s="110"/>
      <c r="G428" s="110"/>
      <c r="H428" s="110"/>
      <c r="I428" s="110"/>
      <c r="J428" s="110"/>
      <c r="K428" s="110"/>
      <c r="L428" s="110"/>
      <c r="M428" s="291"/>
      <c r="N428" s="137"/>
    </row>
    <row r="429" spans="1:14" ht="18.75" x14ac:dyDescent="0.25">
      <c r="A429" s="288"/>
      <c r="B429" s="112" t="s">
        <v>73</v>
      </c>
      <c r="C429" s="112"/>
      <c r="D429" s="112"/>
      <c r="E429" s="112"/>
      <c r="F429" s="112"/>
      <c r="G429" s="112"/>
      <c r="H429" s="112"/>
      <c r="I429" s="112"/>
      <c r="J429" s="112"/>
      <c r="K429" s="112"/>
      <c r="L429" s="112"/>
      <c r="M429" s="294"/>
      <c r="N429" s="137"/>
    </row>
    <row r="430" spans="1:14" ht="24.75" customHeight="1" x14ac:dyDescent="0.25">
      <c r="A430" s="293" t="s">
        <v>77</v>
      </c>
      <c r="B430" s="519" t="s">
        <v>71</v>
      </c>
      <c r="C430" s="520"/>
      <c r="D430" s="520"/>
      <c r="E430" s="520"/>
      <c r="F430" s="110"/>
      <c r="G430" s="110"/>
      <c r="H430" s="110"/>
      <c r="I430" s="110"/>
      <c r="J430" s="110"/>
      <c r="K430" s="110"/>
      <c r="L430" s="110"/>
      <c r="M430" s="291"/>
      <c r="N430" s="137"/>
    </row>
    <row r="431" spans="1:14" ht="33" customHeight="1" thickBot="1" x14ac:dyDescent="0.3">
      <c r="A431" s="293"/>
      <c r="B431" s="556" t="s">
        <v>622</v>
      </c>
      <c r="C431" s="512"/>
      <c r="D431" s="512"/>
      <c r="E431" s="512"/>
      <c r="F431" s="110"/>
      <c r="G431" s="110"/>
      <c r="H431" s="110"/>
      <c r="I431" s="110"/>
      <c r="J431" s="110"/>
      <c r="K431" s="110"/>
      <c r="L431" s="110"/>
      <c r="M431" s="291"/>
      <c r="N431" s="137"/>
    </row>
    <row r="432" spans="1:14" ht="47.25" customHeight="1" thickBot="1" x14ac:dyDescent="0.3">
      <c r="A432" s="293"/>
      <c r="B432" s="516" t="s">
        <v>973</v>
      </c>
      <c r="C432" s="517"/>
      <c r="D432" s="517"/>
      <c r="E432" s="518"/>
      <c r="F432" s="110"/>
      <c r="G432" s="110"/>
      <c r="H432" s="110"/>
      <c r="I432" s="110"/>
      <c r="J432" s="110"/>
      <c r="K432" s="110"/>
      <c r="L432" s="110"/>
      <c r="M432" s="291"/>
      <c r="N432" s="137"/>
    </row>
    <row r="433" spans="1:14" x14ac:dyDescent="0.25">
      <c r="A433" s="293"/>
      <c r="B433" s="111"/>
      <c r="C433" s="110"/>
      <c r="D433" s="110"/>
      <c r="E433" s="110"/>
      <c r="F433" s="110"/>
      <c r="G433" s="110"/>
      <c r="H433" s="110"/>
      <c r="I433" s="110"/>
      <c r="J433" s="110"/>
      <c r="K433" s="110"/>
      <c r="L433" s="110"/>
      <c r="M433" s="291"/>
      <c r="N433" s="137"/>
    </row>
    <row r="434" spans="1:14" ht="18.75" x14ac:dyDescent="0.25">
      <c r="A434" s="299" t="s">
        <v>642</v>
      </c>
      <c r="B434" s="109" t="s">
        <v>7</v>
      </c>
      <c r="C434" s="109"/>
      <c r="D434" s="108"/>
      <c r="E434" s="108"/>
      <c r="F434" s="108"/>
      <c r="G434" s="108"/>
      <c r="H434" s="108"/>
      <c r="I434" s="108"/>
      <c r="J434" s="108"/>
      <c r="K434" s="108"/>
      <c r="L434" s="108"/>
      <c r="M434" s="300"/>
      <c r="N434" s="137"/>
    </row>
    <row r="435" spans="1:14" ht="22.7" customHeight="1" x14ac:dyDescent="0.25">
      <c r="A435" s="301" t="s">
        <v>76</v>
      </c>
      <c r="B435" s="106" t="s">
        <v>643</v>
      </c>
      <c r="C435" s="103"/>
      <c r="D435" s="105"/>
      <c r="E435" s="105"/>
      <c r="F435" s="105"/>
      <c r="G435" s="105"/>
      <c r="H435" s="105"/>
      <c r="I435" s="105"/>
      <c r="J435" s="105"/>
      <c r="K435" s="105"/>
      <c r="L435" s="105"/>
      <c r="M435" s="302"/>
      <c r="N435" s="137"/>
    </row>
    <row r="436" spans="1:14" ht="31.7" customHeight="1" thickBot="1" x14ac:dyDescent="0.3">
      <c r="A436" s="301"/>
      <c r="B436" s="559" t="s">
        <v>623</v>
      </c>
      <c r="C436" s="560"/>
      <c r="D436" s="560"/>
      <c r="E436" s="560"/>
      <c r="F436" s="105"/>
      <c r="G436" s="105"/>
      <c r="H436" s="105"/>
      <c r="I436" s="105"/>
      <c r="J436" s="105"/>
      <c r="K436" s="105"/>
      <c r="L436" s="105"/>
      <c r="M436" s="302"/>
      <c r="N436" s="137"/>
    </row>
    <row r="437" spans="1:14" ht="83.25" customHeight="1" thickBot="1" x14ac:dyDescent="0.3">
      <c r="A437" s="301"/>
      <c r="B437" s="516" t="s">
        <v>974</v>
      </c>
      <c r="C437" s="517"/>
      <c r="D437" s="517"/>
      <c r="E437" s="518"/>
      <c r="F437" s="105"/>
      <c r="G437" s="105"/>
      <c r="H437" s="105"/>
      <c r="I437" s="105"/>
      <c r="J437" s="105"/>
      <c r="K437" s="105"/>
      <c r="L437" s="105"/>
      <c r="M437" s="302"/>
      <c r="N437" s="137"/>
    </row>
    <row r="438" spans="1:14" ht="22.7" customHeight="1" x14ac:dyDescent="0.25">
      <c r="A438" s="301" t="s">
        <v>75</v>
      </c>
      <c r="B438" s="106" t="s">
        <v>74</v>
      </c>
      <c r="C438" s="103"/>
      <c r="D438" s="105"/>
      <c r="E438" s="105"/>
      <c r="F438" s="105"/>
      <c r="G438" s="105"/>
      <c r="H438" s="105"/>
      <c r="I438" s="105"/>
      <c r="J438" s="105"/>
      <c r="K438" s="105"/>
      <c r="L438" s="105"/>
      <c r="M438" s="302"/>
      <c r="N438" s="137"/>
    </row>
    <row r="439" spans="1:14" ht="30.75" customHeight="1" thickBot="1" x14ac:dyDescent="0.3">
      <c r="A439" s="301"/>
      <c r="B439" s="559" t="s">
        <v>624</v>
      </c>
      <c r="C439" s="560"/>
      <c r="D439" s="560"/>
      <c r="E439" s="560"/>
      <c r="F439" s="105"/>
      <c r="G439" s="105"/>
      <c r="H439" s="105"/>
      <c r="I439" s="105"/>
      <c r="J439" s="105"/>
      <c r="K439" s="105"/>
      <c r="L439" s="105"/>
      <c r="M439" s="302"/>
      <c r="N439" s="137"/>
    </row>
    <row r="440" spans="1:14" ht="15.75" thickBot="1" x14ac:dyDescent="0.3">
      <c r="A440" s="301"/>
      <c r="B440" s="516" t="s">
        <v>967</v>
      </c>
      <c r="C440" s="517"/>
      <c r="D440" s="517"/>
      <c r="E440" s="518"/>
      <c r="F440" s="105"/>
      <c r="G440" s="105"/>
      <c r="H440" s="105"/>
      <c r="I440" s="105"/>
      <c r="J440" s="105"/>
      <c r="K440" s="105"/>
      <c r="L440" s="105"/>
      <c r="M440" s="302"/>
      <c r="N440" s="137"/>
    </row>
    <row r="441" spans="1:14" ht="18.95" customHeight="1" x14ac:dyDescent="0.25">
      <c r="A441" s="303"/>
      <c r="B441" s="105"/>
      <c r="C441" s="105"/>
      <c r="D441" s="105"/>
      <c r="E441" s="105"/>
      <c r="F441" s="105"/>
      <c r="G441" s="105"/>
      <c r="H441" s="105"/>
      <c r="I441" s="105"/>
      <c r="J441" s="105"/>
      <c r="K441" s="105"/>
      <c r="L441" s="105"/>
      <c r="M441" s="302"/>
      <c r="N441" s="137"/>
    </row>
    <row r="442" spans="1:14" ht="18.75" x14ac:dyDescent="0.25">
      <c r="A442" s="304"/>
      <c r="B442" s="107" t="s">
        <v>73</v>
      </c>
      <c r="C442" s="107"/>
      <c r="D442" s="107"/>
      <c r="E442" s="107"/>
      <c r="F442" s="107"/>
      <c r="G442" s="107"/>
      <c r="H442" s="107"/>
      <c r="I442" s="107"/>
      <c r="J442" s="107"/>
      <c r="K442" s="107"/>
      <c r="L442" s="107"/>
      <c r="M442" s="305"/>
      <c r="N442" s="137"/>
    </row>
    <row r="443" spans="1:14" ht="24.75" customHeight="1" x14ac:dyDescent="0.25">
      <c r="A443" s="303" t="s">
        <v>72</v>
      </c>
      <c r="B443" s="106" t="s">
        <v>71</v>
      </c>
      <c r="C443" s="106"/>
      <c r="D443" s="106"/>
      <c r="E443" s="106"/>
      <c r="F443" s="105"/>
      <c r="G443" s="105"/>
      <c r="H443" s="105"/>
      <c r="I443" s="105"/>
      <c r="J443" s="105"/>
      <c r="K443" s="105"/>
      <c r="L443" s="105"/>
      <c r="M443" s="302"/>
      <c r="N443" s="137"/>
    </row>
    <row r="444" spans="1:14" ht="33.75" customHeight="1" thickBot="1" x14ac:dyDescent="0.3">
      <c r="A444" s="303"/>
      <c r="B444" s="557" t="s">
        <v>625</v>
      </c>
      <c r="C444" s="558"/>
      <c r="D444" s="558"/>
      <c r="E444" s="558"/>
      <c r="F444" s="105"/>
      <c r="G444" s="105"/>
      <c r="H444" s="105"/>
      <c r="I444" s="105"/>
      <c r="J444" s="105"/>
      <c r="K444" s="105"/>
      <c r="L444" s="105"/>
      <c r="M444" s="302"/>
      <c r="N444" s="137"/>
    </row>
    <row r="445" spans="1:14" ht="78" customHeight="1" thickBot="1" x14ac:dyDescent="0.3">
      <c r="A445" s="303"/>
      <c r="B445" s="516" t="s">
        <v>968</v>
      </c>
      <c r="C445" s="517"/>
      <c r="D445" s="517"/>
      <c r="E445" s="518"/>
      <c r="F445" s="105"/>
      <c r="G445" s="105"/>
      <c r="H445" s="105"/>
      <c r="I445" s="105"/>
      <c r="J445" s="105"/>
      <c r="K445" s="105"/>
      <c r="L445" s="105"/>
      <c r="M445" s="302"/>
      <c r="N445" s="137"/>
    </row>
    <row r="446" spans="1:14" x14ac:dyDescent="0.25">
      <c r="A446" s="301"/>
      <c r="B446" s="104"/>
      <c r="C446" s="103"/>
      <c r="D446" s="103"/>
      <c r="E446" s="103"/>
      <c r="F446" s="102"/>
      <c r="G446" s="102"/>
      <c r="H446" s="102"/>
      <c r="I446" s="102"/>
      <c r="J446" s="102"/>
      <c r="K446" s="102"/>
      <c r="L446" s="102"/>
      <c r="M446" s="306"/>
      <c r="N446" s="137"/>
    </row>
    <row r="447" spans="1:14" ht="18.75" x14ac:dyDescent="0.25">
      <c r="A447" s="307" t="s">
        <v>644</v>
      </c>
      <c r="B447" s="101" t="s">
        <v>70</v>
      </c>
      <c r="C447" s="101"/>
      <c r="D447" s="101"/>
      <c r="E447" s="101"/>
      <c r="F447" s="101"/>
      <c r="G447" s="101"/>
      <c r="H447" s="101"/>
      <c r="I447" s="101"/>
      <c r="J447" s="101"/>
      <c r="K447" s="101"/>
      <c r="L447" s="101"/>
      <c r="M447" s="308"/>
      <c r="N447" s="137"/>
    </row>
    <row r="448" spans="1:14" ht="25.5" customHeight="1" x14ac:dyDescent="0.25">
      <c r="A448" s="259" t="s">
        <v>69</v>
      </c>
      <c r="B448" s="100" t="s">
        <v>68</v>
      </c>
      <c r="C448" s="89"/>
      <c r="D448" s="83"/>
      <c r="E448" s="83"/>
      <c r="F448" s="83"/>
      <c r="G448" s="83"/>
      <c r="H448" s="83"/>
      <c r="I448" s="83"/>
      <c r="J448" s="83"/>
      <c r="K448" s="83"/>
      <c r="L448" s="83"/>
      <c r="M448" s="257"/>
      <c r="N448" s="137"/>
    </row>
    <row r="449" spans="1:14" ht="18.95" customHeight="1" thickBot="1" x14ac:dyDescent="0.3">
      <c r="A449" s="259"/>
      <c r="B449" s="99" t="s">
        <v>626</v>
      </c>
      <c r="C449" s="98"/>
      <c r="D449" s="83"/>
      <c r="E449" s="83"/>
      <c r="F449" s="83"/>
      <c r="G449" s="83"/>
      <c r="H449" s="83"/>
      <c r="I449" s="83"/>
      <c r="J449" s="83"/>
      <c r="K449" s="83"/>
      <c r="L449" s="83"/>
      <c r="M449" s="257"/>
      <c r="N449" s="137"/>
    </row>
    <row r="450" spans="1:14" ht="189" customHeight="1" thickBot="1" x14ac:dyDescent="0.3">
      <c r="A450" s="258"/>
      <c r="B450" s="516" t="s">
        <v>975</v>
      </c>
      <c r="C450" s="517"/>
      <c r="D450" s="517"/>
      <c r="E450" s="518"/>
      <c r="F450" s="83"/>
      <c r="G450" s="83"/>
      <c r="H450" s="83"/>
      <c r="I450" s="83"/>
      <c r="J450" s="83"/>
      <c r="K450" s="83"/>
      <c r="L450" s="83"/>
      <c r="M450" s="257"/>
      <c r="N450" s="137"/>
    </row>
    <row r="451" spans="1:14" ht="25.5" customHeight="1" x14ac:dyDescent="0.25">
      <c r="A451" s="259" t="s">
        <v>67</v>
      </c>
      <c r="B451" s="100" t="s">
        <v>66</v>
      </c>
      <c r="C451" s="89"/>
      <c r="D451" s="83"/>
      <c r="E451" s="83"/>
      <c r="F451" s="83"/>
      <c r="G451" s="83"/>
      <c r="H451" s="83"/>
      <c r="I451" s="83"/>
      <c r="J451" s="83"/>
      <c r="K451" s="83"/>
      <c r="L451" s="83"/>
      <c r="M451" s="257"/>
      <c r="N451" s="137"/>
    </row>
    <row r="452" spans="1:14" ht="18.95" customHeight="1" thickBot="1" x14ac:dyDescent="0.3">
      <c r="A452" s="259"/>
      <c r="B452" s="99" t="s">
        <v>627</v>
      </c>
      <c r="C452" s="98"/>
      <c r="D452" s="83"/>
      <c r="E452" s="83"/>
      <c r="F452" s="83"/>
      <c r="G452" s="83"/>
      <c r="H452" s="83"/>
      <c r="I452" s="83"/>
      <c r="J452" s="83"/>
      <c r="K452" s="83"/>
      <c r="L452" s="83"/>
      <c r="M452" s="257"/>
      <c r="N452" s="137"/>
    </row>
    <row r="453" spans="1:14" ht="33" customHeight="1" thickBot="1" x14ac:dyDescent="0.3">
      <c r="A453" s="258"/>
      <c r="B453" s="516" t="s">
        <v>969</v>
      </c>
      <c r="C453" s="517"/>
      <c r="D453" s="517"/>
      <c r="E453" s="518"/>
      <c r="F453" s="83"/>
      <c r="G453" s="83"/>
      <c r="H453" s="83"/>
      <c r="I453" s="83"/>
      <c r="J453" s="83"/>
      <c r="K453" s="83"/>
      <c r="L453" s="83"/>
      <c r="M453" s="257"/>
      <c r="N453" s="137"/>
    </row>
    <row r="454" spans="1:14" ht="26.25" customHeight="1" x14ac:dyDescent="0.25">
      <c r="A454" s="259" t="s">
        <v>65</v>
      </c>
      <c r="B454" s="97" t="s">
        <v>64</v>
      </c>
      <c r="C454" s="89"/>
      <c r="D454" s="83"/>
      <c r="E454" s="83"/>
      <c r="F454" s="83"/>
      <c r="G454" s="83"/>
      <c r="H454" s="83"/>
      <c r="I454" s="83"/>
      <c r="J454" s="83"/>
      <c r="K454" s="83"/>
      <c r="L454" s="83"/>
      <c r="M454" s="257"/>
      <c r="N454" s="137"/>
    </row>
    <row r="455" spans="1:14" ht="21.75" customHeight="1" thickBot="1" x14ac:dyDescent="0.3">
      <c r="A455" s="258"/>
      <c r="B455" s="96" t="s">
        <v>628</v>
      </c>
      <c r="C455" s="95"/>
      <c r="D455" s="83"/>
      <c r="E455" s="83"/>
      <c r="F455" s="83"/>
      <c r="G455" s="83"/>
      <c r="H455" s="83"/>
      <c r="I455" s="83"/>
      <c r="J455" s="83"/>
      <c r="K455" s="83"/>
      <c r="L455" s="83"/>
      <c r="M455" s="257"/>
      <c r="N455" s="137"/>
    </row>
    <row r="456" spans="1:14" ht="30.75" customHeight="1" thickBot="1" x14ac:dyDescent="0.3">
      <c r="A456" s="258"/>
      <c r="B456" s="516" t="s">
        <v>976</v>
      </c>
      <c r="C456" s="517"/>
      <c r="D456" s="517"/>
      <c r="E456" s="518"/>
      <c r="F456" s="83"/>
      <c r="G456" s="83"/>
      <c r="H456" s="83"/>
      <c r="I456" s="83"/>
      <c r="J456" s="83"/>
      <c r="K456" s="83"/>
      <c r="L456" s="83"/>
      <c r="M456" s="257"/>
      <c r="N456" s="137"/>
    </row>
    <row r="457" spans="1:14" ht="30.75" customHeight="1" x14ac:dyDescent="0.25">
      <c r="A457" s="258" t="s">
        <v>63</v>
      </c>
      <c r="B457" s="94" t="s">
        <v>62</v>
      </c>
      <c r="C457" s="83"/>
      <c r="D457" s="83"/>
      <c r="E457" s="83"/>
      <c r="F457" s="83"/>
      <c r="G457" s="83"/>
      <c r="H457" s="83"/>
      <c r="I457" s="83"/>
      <c r="J457" s="83"/>
      <c r="K457" s="83"/>
      <c r="L457" s="83"/>
      <c r="M457" s="257"/>
      <c r="N457" s="137"/>
    </row>
    <row r="458" spans="1:14" ht="24" customHeight="1" thickBot="1" x14ac:dyDescent="0.3">
      <c r="A458" s="258"/>
      <c r="B458" s="93" t="s">
        <v>645</v>
      </c>
      <c r="C458" s="92"/>
      <c r="D458" s="92"/>
      <c r="E458" s="92"/>
      <c r="F458" s="91"/>
      <c r="G458" s="91"/>
      <c r="H458" s="91"/>
      <c r="I458" s="91"/>
      <c r="J458" s="91"/>
      <c r="K458" s="83"/>
      <c r="L458" s="83"/>
      <c r="M458" s="257"/>
      <c r="N458" s="137"/>
    </row>
    <row r="459" spans="1:14" ht="38.25" customHeight="1" thickBot="1" x14ac:dyDescent="0.3">
      <c r="A459" s="258"/>
      <c r="B459" s="516" t="s">
        <v>970</v>
      </c>
      <c r="C459" s="517"/>
      <c r="D459" s="517"/>
      <c r="E459" s="518"/>
      <c r="F459" s="91"/>
      <c r="G459" s="91"/>
      <c r="H459" s="91"/>
      <c r="I459" s="91"/>
      <c r="J459" s="91"/>
      <c r="K459" s="83"/>
      <c r="L459" s="83"/>
      <c r="M459" s="257"/>
      <c r="N459" s="137"/>
    </row>
    <row r="460" spans="1:14" ht="24" customHeight="1" x14ac:dyDescent="0.25">
      <c r="A460" s="259" t="s">
        <v>61</v>
      </c>
      <c r="B460" s="90" t="s">
        <v>60</v>
      </c>
      <c r="C460" s="89"/>
      <c r="D460" s="83"/>
      <c r="E460" s="83"/>
      <c r="F460" s="83"/>
      <c r="G460" s="83"/>
      <c r="H460" s="83"/>
      <c r="I460" s="83"/>
      <c r="J460" s="83"/>
      <c r="K460" s="83"/>
      <c r="L460" s="83"/>
      <c r="M460" s="257"/>
      <c r="N460" s="137"/>
    </row>
    <row r="461" spans="1:14" ht="39.75" customHeight="1" thickBot="1" x14ac:dyDescent="0.3">
      <c r="A461" s="259"/>
      <c r="B461" s="554" t="s">
        <v>629</v>
      </c>
      <c r="C461" s="555"/>
      <c r="D461" s="555"/>
      <c r="E461" s="555"/>
      <c r="F461" s="83"/>
      <c r="G461" s="83"/>
      <c r="H461" s="83"/>
      <c r="I461" s="83"/>
      <c r="J461" s="83"/>
      <c r="K461" s="83"/>
      <c r="L461" s="83"/>
      <c r="M461" s="257"/>
      <c r="N461" s="137"/>
    </row>
    <row r="462" spans="1:14" x14ac:dyDescent="0.25">
      <c r="A462" s="258"/>
      <c r="B462" s="88" t="s">
        <v>59</v>
      </c>
      <c r="C462" s="87" t="s">
        <v>1092</v>
      </c>
      <c r="D462" s="83"/>
      <c r="E462" s="83"/>
      <c r="F462" s="83"/>
      <c r="G462" s="83"/>
      <c r="H462" s="83"/>
      <c r="I462" s="83"/>
      <c r="J462" s="83"/>
      <c r="K462" s="83"/>
      <c r="L462" s="83"/>
      <c r="M462" s="257"/>
      <c r="N462" s="137"/>
    </row>
    <row r="463" spans="1:14" ht="45" x14ac:dyDescent="0.25">
      <c r="A463" s="258"/>
      <c r="B463" s="86" t="s">
        <v>630</v>
      </c>
      <c r="C463" s="498" t="s">
        <v>1094</v>
      </c>
      <c r="D463" s="83"/>
      <c r="E463" s="83"/>
      <c r="F463" s="83"/>
      <c r="G463" s="83"/>
      <c r="H463" s="83"/>
      <c r="I463" s="83"/>
      <c r="J463" s="83"/>
      <c r="K463" s="83"/>
      <c r="L463" s="83"/>
      <c r="M463" s="257"/>
      <c r="N463" s="137"/>
    </row>
    <row r="464" spans="1:14" ht="15.75" thickBot="1" x14ac:dyDescent="0.3">
      <c r="A464" s="259"/>
      <c r="B464" s="84" t="s">
        <v>58</v>
      </c>
      <c r="C464" s="735">
        <v>44160</v>
      </c>
      <c r="D464" s="83"/>
      <c r="E464" s="83"/>
      <c r="F464" s="83"/>
      <c r="G464" s="83"/>
      <c r="H464" s="83"/>
      <c r="I464" s="83"/>
      <c r="J464" s="83"/>
      <c r="K464" s="83"/>
      <c r="L464" s="83"/>
      <c r="M464" s="257"/>
      <c r="N464" s="137"/>
    </row>
    <row r="465" spans="1:14" ht="67.7" customHeight="1" thickBot="1" x14ac:dyDescent="0.3">
      <c r="A465" s="309"/>
      <c r="B465" s="310"/>
      <c r="C465" s="310"/>
      <c r="D465" s="310"/>
      <c r="E465" s="310"/>
      <c r="F465" s="310"/>
      <c r="G465" s="310"/>
      <c r="H465" s="310"/>
      <c r="I465" s="310"/>
      <c r="J465" s="310"/>
      <c r="K465" s="310"/>
      <c r="L465" s="310"/>
      <c r="M465" s="311"/>
      <c r="N465" s="137"/>
    </row>
    <row r="466" spans="1:14" hidden="1" x14ac:dyDescent="0.25">
      <c r="A466" s="116"/>
      <c r="B466" s="116"/>
      <c r="C466" s="116"/>
      <c r="D466" s="116"/>
      <c r="E466" s="116"/>
      <c r="F466" s="116"/>
      <c r="G466" s="116"/>
      <c r="H466" s="116"/>
      <c r="I466" s="116"/>
      <c r="J466" s="116"/>
      <c r="K466" s="116"/>
      <c r="L466" s="116"/>
      <c r="M466" s="116"/>
    </row>
    <row r="467" spans="1:14" x14ac:dyDescent="0.25"/>
    <row r="468" spans="1:14" hidden="1" x14ac:dyDescent="0.25"/>
    <row r="469" spans="1:14" hidden="1" x14ac:dyDescent="0.25"/>
    <row r="470" spans="1:14" hidden="1" x14ac:dyDescent="0.25"/>
    <row r="471" spans="1:14" hidden="1" x14ac:dyDescent="0.25"/>
    <row r="472" spans="1:14" hidden="1" x14ac:dyDescent="0.25"/>
    <row r="473" spans="1:14" hidden="1" x14ac:dyDescent="0.25"/>
    <row r="474" spans="1:14" hidden="1" x14ac:dyDescent="0.25"/>
    <row r="475" spans="1:14" hidden="1" x14ac:dyDescent="0.25"/>
    <row r="476" spans="1:14" hidden="1" x14ac:dyDescent="0.25"/>
    <row r="477" spans="1:14" hidden="1" x14ac:dyDescent="0.25"/>
    <row r="478" spans="1:14" hidden="1" x14ac:dyDescent="0.25"/>
    <row r="479" spans="1:14" hidden="1" x14ac:dyDescent="0.25"/>
    <row r="480" spans="1:14" x14ac:dyDescent="0.25"/>
    <row r="481" x14ac:dyDescent="0.25"/>
  </sheetData>
  <dataConsolidate link="1"/>
  <mergeCells count="166">
    <mergeCell ref="B125:E125"/>
    <mergeCell ref="B146:E146"/>
    <mergeCell ref="B267:E267"/>
    <mergeCell ref="B48:E48"/>
    <mergeCell ref="B42:E42"/>
    <mergeCell ref="B35:E35"/>
    <mergeCell ref="B12:E12"/>
    <mergeCell ref="B33:E33"/>
    <mergeCell ref="B34:E34"/>
    <mergeCell ref="B38:E38"/>
    <mergeCell ref="B40:E40"/>
    <mergeCell ref="B41:E41"/>
    <mergeCell ref="B39:E39"/>
    <mergeCell ref="B124:E124"/>
    <mergeCell ref="B87:E87"/>
    <mergeCell ref="B123:E123"/>
    <mergeCell ref="B90:E90"/>
    <mergeCell ref="B88:E88"/>
    <mergeCell ref="B110:E110"/>
    <mergeCell ref="B113:E113"/>
    <mergeCell ref="B109:E109"/>
    <mergeCell ref="B43:E43"/>
    <mergeCell ref="B295:E295"/>
    <mergeCell ref="B296:E296"/>
    <mergeCell ref="B145:E145"/>
    <mergeCell ref="B282:E282"/>
    <mergeCell ref="C244:D244"/>
    <mergeCell ref="E244:F244"/>
    <mergeCell ref="B254:E254"/>
    <mergeCell ref="B283:E283"/>
    <mergeCell ref="B268:E268"/>
    <mergeCell ref="B347:E347"/>
    <mergeCell ref="B340:E340"/>
    <mergeCell ref="B348:E348"/>
    <mergeCell ref="B339:E339"/>
    <mergeCell ref="B321:E321"/>
    <mergeCell ref="B346:E346"/>
    <mergeCell ref="B345:E345"/>
    <mergeCell ref="B332:E332"/>
    <mergeCell ref="B322:E322"/>
    <mergeCell ref="B426:E426"/>
    <mergeCell ref="B349:E349"/>
    <mergeCell ref="B355:E355"/>
    <mergeCell ref="B353:E353"/>
    <mergeCell ref="B422:E422"/>
    <mergeCell ref="B421:E421"/>
    <mergeCell ref="B419:E419"/>
    <mergeCell ref="B418:E418"/>
    <mergeCell ref="B354:F354"/>
    <mergeCell ref="F50:H50"/>
    <mergeCell ref="F51:H51"/>
    <mergeCell ref="B45:E45"/>
    <mergeCell ref="B44:E44"/>
    <mergeCell ref="C51:E51"/>
    <mergeCell ref="C50:E50"/>
    <mergeCell ref="B117:E117"/>
    <mergeCell ref="C52:E55"/>
    <mergeCell ref="F52:H55"/>
    <mergeCell ref="F56:H60"/>
    <mergeCell ref="C56:E60"/>
    <mergeCell ref="C68:E68"/>
    <mergeCell ref="C61:E67"/>
    <mergeCell ref="F61:H67"/>
    <mergeCell ref="F99:H99"/>
    <mergeCell ref="F100:H100"/>
    <mergeCell ref="F104:H104"/>
    <mergeCell ref="F105:H105"/>
    <mergeCell ref="B101:B103"/>
    <mergeCell ref="C101:C103"/>
    <mergeCell ref="E101:E103"/>
    <mergeCell ref="F101:H103"/>
    <mergeCell ref="B461:E461"/>
    <mergeCell ref="B453:E453"/>
    <mergeCell ref="B430:E430"/>
    <mergeCell ref="B431:E431"/>
    <mergeCell ref="B432:E432"/>
    <mergeCell ref="B450:E450"/>
    <mergeCell ref="B456:E456"/>
    <mergeCell ref="B444:E444"/>
    <mergeCell ref="B445:E445"/>
    <mergeCell ref="B436:E436"/>
    <mergeCell ref="B437:E437"/>
    <mergeCell ref="B439:E439"/>
    <mergeCell ref="B440:E440"/>
    <mergeCell ref="B459:E459"/>
    <mergeCell ref="B307:E307"/>
    <mergeCell ref="B357:E357"/>
    <mergeCell ref="B356:E356"/>
    <mergeCell ref="B338:E338"/>
    <mergeCell ref="B118:E118"/>
    <mergeCell ref="B427:E427"/>
    <mergeCell ref="B425:E425"/>
    <mergeCell ref="B333:E333"/>
    <mergeCell ref="F68:H68"/>
    <mergeCell ref="C69:E71"/>
    <mergeCell ref="F69:H71"/>
    <mergeCell ref="C72:E79"/>
    <mergeCell ref="F72:H79"/>
    <mergeCell ref="F80:H86"/>
    <mergeCell ref="C80:E86"/>
    <mergeCell ref="F106:H106"/>
    <mergeCell ref="B89:H89"/>
    <mergeCell ref="F92:H92"/>
    <mergeCell ref="F93:H93"/>
    <mergeCell ref="F94:H94"/>
    <mergeCell ref="F95:H95"/>
    <mergeCell ref="F96:H96"/>
    <mergeCell ref="F97:H97"/>
    <mergeCell ref="F98:H98"/>
    <mergeCell ref="G358:H358"/>
    <mergeCell ref="G359:H359"/>
    <mergeCell ref="G360:H360"/>
    <mergeCell ref="G364:H364"/>
    <mergeCell ref="G365:H365"/>
    <mergeCell ref="G366:H366"/>
    <mergeCell ref="G367:H367"/>
    <mergeCell ref="G368:H368"/>
    <mergeCell ref="G402:H402"/>
    <mergeCell ref="G361:H361"/>
    <mergeCell ref="G362:H362"/>
    <mergeCell ref="G363:H363"/>
    <mergeCell ref="G369:H369"/>
    <mergeCell ref="G370:H370"/>
    <mergeCell ref="G371:H371"/>
    <mergeCell ref="G372:H372"/>
    <mergeCell ref="G373:H373"/>
    <mergeCell ref="G374:H374"/>
    <mergeCell ref="G375:H375"/>
    <mergeCell ref="G376:H376"/>
    <mergeCell ref="G377:H377"/>
    <mergeCell ref="G378:H378"/>
    <mergeCell ref="G379:H379"/>
    <mergeCell ref="G380:H380"/>
    <mergeCell ref="G381:H381"/>
    <mergeCell ref="G382:H382"/>
    <mergeCell ref="G383:H383"/>
    <mergeCell ref="G384:H384"/>
    <mergeCell ref="G385:H385"/>
    <mergeCell ref="G386:H386"/>
    <mergeCell ref="G387:H387"/>
    <mergeCell ref="G388:H388"/>
    <mergeCell ref="G389:H389"/>
    <mergeCell ref="G390:H390"/>
    <mergeCell ref="G391:H391"/>
    <mergeCell ref="G392:H392"/>
    <mergeCell ref="G393:H393"/>
    <mergeCell ref="G394:H394"/>
    <mergeCell ref="G395:H395"/>
    <mergeCell ref="G396:H396"/>
    <mergeCell ref="G397:H397"/>
    <mergeCell ref="G408:H408"/>
    <mergeCell ref="G409:H409"/>
    <mergeCell ref="G410:H410"/>
    <mergeCell ref="G411:H411"/>
    <mergeCell ref="G412:H412"/>
    <mergeCell ref="G413:H413"/>
    <mergeCell ref="G414:H414"/>
    <mergeCell ref="G398:H398"/>
    <mergeCell ref="G399:H399"/>
    <mergeCell ref="G400:H400"/>
    <mergeCell ref="G401:H401"/>
    <mergeCell ref="G403:H403"/>
    <mergeCell ref="G404:H404"/>
    <mergeCell ref="G405:H405"/>
    <mergeCell ref="G406:H406"/>
    <mergeCell ref="G407:H407"/>
  </mergeCells>
  <dataValidations count="32">
    <dataValidation type="list" allowBlank="1" showInputMessage="1" showErrorMessage="1" sqref="E402:E405">
      <formula1>ObjectiveB3</formula1>
    </dataValidation>
    <dataValidation type="list" allowBlank="1" showInputMessage="1" showErrorMessage="1" sqref="E364:E378">
      <formula1>ObjectiveN2</formula1>
    </dataValidation>
    <dataValidation type="list" allowBlank="1" showInputMessage="1" showErrorMessage="1" sqref="E393:E401">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411:E414">
      <formula1>ObjectiveS3</formula1>
    </dataValidation>
    <dataValidation type="list" allowBlank="1" showInputMessage="1" showErrorMessage="1" sqref="E406">
      <formula1>ObjectiveS1</formula1>
    </dataValidation>
    <dataValidation type="list" allowBlank="1" showInputMessage="1" showErrorMessage="1" sqref="E384:E392">
      <formula1>ObjectiveB1</formula1>
    </dataValidation>
    <dataValidation type="list" allowBlank="1" showInputMessage="1" showErrorMessage="1" sqref="E379:E383">
      <formula1>ObjectiveN3</formula1>
    </dataValidation>
    <dataValidation type="list" allowBlank="1" showInputMessage="1" showErrorMessage="1" sqref="E359:E363">
      <formula1>ObjectiveN1</formula1>
    </dataValidation>
    <dataValidation type="list" allowBlank="1" showInputMessage="1" showErrorMessage="1" sqref="D298:D303 D324:D329">
      <formula1>direction</formula1>
    </dataValidation>
    <dataValidation type="list" allowBlank="1" showInputMessage="1" showErrorMessage="1" sqref="C150:C240">
      <formula1>Scope</formula1>
    </dataValidation>
    <dataValidation type="decimal" allowBlank="1" showInputMessage="1" showErrorMessage="1" sqref="D151:D240 C241:C243">
      <formula1>0</formula1>
      <formula2>100000000000</formula2>
    </dataValidation>
    <dataValidation type="list" allowBlank="1" showInputMessage="1" showErrorMessage="1" sqref="D127:D142">
      <formula1>yeartype</formula1>
    </dataValidation>
    <dataValidation type="decimal" allowBlank="1" showInputMessage="1" showErrorMessage="1" sqref="H150:H239">
      <formula1>0.001</formula1>
      <formula2>1000000000</formula2>
    </dataValidation>
    <dataValidation type="date" allowBlank="1" showInputMessage="1" showErrorMessage="1" sqref="C464">
      <formula1>1</formula1>
      <formula2>73051</formula2>
    </dataValidation>
    <dataValidation type="list" allowBlank="1" showInputMessage="1" showErrorMessage="1" sqref="F256:F264">
      <formula1>targetboundary</formula1>
    </dataValidation>
    <dataValidation type="list" allowBlank="1" showInputMessage="1" showErrorMessage="1" sqref="C256:C264">
      <formula1>targettype</formula1>
    </dataValidation>
    <dataValidation type="list" allowBlank="1" showInputMessage="1" showErrorMessage="1" sqref="E256:E264">
      <formula1>unitCO2C</formula1>
    </dataValidation>
    <dataValidation type="decimal" allowBlank="1" showInputMessage="1" showErrorMessage="1" sqref="D257:D264 J285:J293 F285:H293">
      <formula1>0.1</formula1>
      <formula2>100000000</formula2>
    </dataValidation>
    <dataValidation type="decimal" allowBlank="1" showInputMessage="1" showErrorMessage="1" sqref="H256:H264">
      <formula1>0</formula1>
      <formula2>10000000000000</formula2>
    </dataValidation>
    <dataValidation type="list" allowBlank="1" showInputMessage="1" showErrorMessage="1" sqref="I256:I264">
      <formula1>unitCO2D</formula1>
    </dataValidation>
    <dataValidation type="decimal" allowBlank="1" showInputMessage="1" showErrorMessage="1" sqref="E242:E243">
      <formula1>0.000000001</formula1>
      <formula2>1000000000</formula2>
    </dataValidation>
    <dataValidation type="list" allowBlank="1" showInputMessage="1" showErrorMessage="1" sqref="F242:F243">
      <formula1>unitCO2E</formula1>
    </dataValidation>
    <dataValidation type="whole" allowBlank="1" showInputMessage="1" showErrorMessage="1" sqref="H127:H142">
      <formula1>0</formula1>
      <formula2>100000000000</formula2>
    </dataValidation>
    <dataValidation type="list" allowBlank="1" showInputMessage="1" showErrorMessage="1" sqref="C127 J257:J264 G256:G264 D285:D293">
      <formula1>year</formula1>
    </dataValidation>
    <dataValidation type="whole" allowBlank="1" showInputMessage="1" showErrorMessage="1" sqref="B119 B420 B423 B446 B417 B415 B433 B294 C31 B35 B27">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47">
      <formula1>$D$147:$E$147</formula1>
    </dataValidation>
    <dataValidation type="decimal" allowBlank="1" showInputMessage="1" showErrorMessage="1" sqref="D256">
      <formula1>0</formula1>
      <formula2>100000000</formula2>
    </dataValidation>
    <dataValidation type="list" allowBlank="1" showInputMessage="1" showErrorMessage="1" sqref="E285:E293">
      <formula1>Estimated</formula1>
    </dataValidation>
  </dataValidations>
  <hyperlinks>
    <hyperlink ref="F51:H51" r:id="rId1" display="https://mars.northlanarkshire.gov.uk/egenda/images/att90396.pdf"/>
    <hyperlink ref="F52:H55" r:id="rId2" display="https://www.northlanarkshire.gov.uk/index.aspx?articleid=33972"/>
    <hyperlink ref="F56:H60" r:id="rId3" display="https://www.northlanarkshire.gov.uk/index.aspx?articleid=34222"/>
    <hyperlink ref="F61:H67" r:id="rId4" display="https://mars.northlanarkshire.gov.uk/egenda/images/att89171.pdf"/>
    <hyperlink ref="F68:H68" r:id="rId5" display="https://www.northlanarkshire.gov.uk/index.aspx?articleid=11674"/>
    <hyperlink ref="F69:H71" r:id="rId6" display="https://www.northlanarkshire.gov.uk/index.aspx?articleid=11676"/>
    <hyperlink ref="F80:H86" r:id="rId7" display="https://www.northlanarkshire.gov.uk/CHttpHandler.ashx?id=8411&amp;p=0"/>
    <hyperlink ref="D93" r:id="rId8" display="https://www.northlanarkshire.gov.uk/CHttpHandler.ashx?id=8411&amp;p=0"/>
    <hyperlink ref="D96" r:id="rId9" display="https://www.northlanarkshire.gov.uk/index.aspx?articleid=33972"/>
    <hyperlink ref="D97" r:id="rId10"/>
    <hyperlink ref="D99" r:id="rId11" display="http://connect/CHttpHandler.ashx?id=31934&amp;p=0"/>
    <hyperlink ref="D101" r:id="rId12"/>
    <hyperlink ref="D104" r:id="rId13"/>
    <hyperlink ref="D102" r:id="rId14"/>
    <hyperlink ref="D103" r:id="rId15"/>
  </hyperlinks>
  <pageMargins left="0.39370078740157483" right="0.39370078740157483" top="0.39370078740157483" bottom="0.39370078740157483" header="0.31496062992125984" footer="0.31496062992125984"/>
  <pageSetup paperSize="8" scale="22" orientation="landscape" r:id="rId16"/>
  <rowBreaks count="4" manualBreakCount="4">
    <brk id="89" max="12" man="1"/>
    <brk id="251" max="12" man="1"/>
    <brk id="350" max="12" man="1"/>
    <brk id="414" max="12" man="1"/>
  </rowBreaks>
  <drawing r:id="rId17"/>
  <legacyDrawing r:id="rId18"/>
  <oleObjects>
    <mc:AlternateContent xmlns:mc="http://schemas.openxmlformats.org/markup-compatibility/2006">
      <mc:Choice Requires="x14">
        <oleObject progId="Acrobat Document" dvAspect="DVASPECT_ICON" shapeId="3075" r:id="rId19">
          <objectPr defaultSize="0" r:id="rId20">
            <anchor moveWithCells="1">
              <from>
                <xdr:col>5</xdr:col>
                <xdr:colOff>0</xdr:colOff>
                <xdr:row>71</xdr:row>
                <xdr:rowOff>0</xdr:rowOff>
              </from>
              <to>
                <xdr:col>5</xdr:col>
                <xdr:colOff>914400</xdr:colOff>
                <xdr:row>72</xdr:row>
                <xdr:rowOff>171450</xdr:rowOff>
              </to>
            </anchor>
          </objectPr>
        </oleObject>
      </mc:Choice>
      <mc:Fallback>
        <oleObject progId="Acrobat Document" dvAspect="DVASPECT_ICON" shapeId="3075" r:id="rId19"/>
      </mc:Fallback>
    </mc:AlternateContent>
    <mc:AlternateContent xmlns:mc="http://schemas.openxmlformats.org/markup-compatibility/2006">
      <mc:Choice Requires="x14">
        <oleObject progId="Packager Shell Object" dvAspect="DVASPECT_ICON" shapeId="3078" r:id="rId21">
          <objectPr defaultSize="0" autoPict="0" r:id="rId22">
            <anchor moveWithCells="1">
              <from>
                <xdr:col>5</xdr:col>
                <xdr:colOff>0</xdr:colOff>
                <xdr:row>39</xdr:row>
                <xdr:rowOff>0</xdr:rowOff>
              </from>
              <to>
                <xdr:col>5</xdr:col>
                <xdr:colOff>914400</xdr:colOff>
                <xdr:row>39</xdr:row>
                <xdr:rowOff>952500</xdr:rowOff>
              </to>
            </anchor>
          </objectPr>
        </oleObject>
      </mc:Choice>
      <mc:Fallback>
        <oleObject progId="Packager Shell Object" dvAspect="DVASPECT_ICON" shapeId="3078" r:id="rId21"/>
      </mc:Fallback>
    </mc:AlternateContent>
    <mc:AlternateContent xmlns:mc="http://schemas.openxmlformats.org/markup-compatibility/2006">
      <mc:Choice Requires="x14">
        <oleObject progId="Packager Shell Object" dvAspect="DVASPECT_ICON" shapeId="3079" r:id="rId23">
          <objectPr defaultSize="0" r:id="rId24">
            <anchor moveWithCells="1">
              <from>
                <xdr:col>6</xdr:col>
                <xdr:colOff>0</xdr:colOff>
                <xdr:row>39</xdr:row>
                <xdr:rowOff>0</xdr:rowOff>
              </from>
              <to>
                <xdr:col>8</xdr:col>
                <xdr:colOff>1104900</xdr:colOff>
                <xdr:row>39</xdr:row>
                <xdr:rowOff>514350</xdr:rowOff>
              </to>
            </anchor>
          </objectPr>
        </oleObject>
      </mc:Choice>
      <mc:Fallback>
        <oleObject progId="Packager Shell Object" dvAspect="DVASPECT_ICON" shapeId="3079" r:id="rId23"/>
      </mc:Fallback>
    </mc:AlternateContent>
    <mc:AlternateContent xmlns:mc="http://schemas.openxmlformats.org/markup-compatibility/2006">
      <mc:Choice Requires="x14">
        <oleObject progId="Packager Shell Object" dvAspect="DVASPECT_ICON" shapeId="3080" r:id="rId25">
          <objectPr defaultSize="0" r:id="rId26">
            <anchor moveWithCells="1">
              <from>
                <xdr:col>5</xdr:col>
                <xdr:colOff>0</xdr:colOff>
                <xdr:row>43</xdr:row>
                <xdr:rowOff>0</xdr:rowOff>
              </from>
              <to>
                <xdr:col>8</xdr:col>
                <xdr:colOff>914400</xdr:colOff>
                <xdr:row>43</xdr:row>
                <xdr:rowOff>514350</xdr:rowOff>
              </to>
            </anchor>
          </objectPr>
        </oleObject>
      </mc:Choice>
      <mc:Fallback>
        <oleObject progId="Packager Shell Object" dvAspect="DVASPECT_ICON" shapeId="3080" r:id="rId25"/>
      </mc:Fallback>
    </mc:AlternateContent>
  </oleObjec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ListsReq!$AC$3:$AC$69</xm:f>
          </x14:formula1>
          <xm:sqref>B168:B239</xm:sqref>
        </x14:dataValidation>
        <x14:dataValidation type="list" allowBlank="1" showInputMessage="1" showErrorMessage="1">
          <x14:formula1>
            <xm:f>ListsReq!$AC$3:$AC$150</xm:f>
          </x14:formula1>
          <xm:sqref>B150:B167</xm:sqref>
        </x14:dataValidation>
        <x14:dataValidation type="list" allowBlank="1" showInputMessage="1" showErrorMessage="1">
          <x14:formula1>
            <xm:f>ListsReq!$AC$3:$AC$64</xm:f>
          </x14:formula1>
          <xm:sqref>I285:I293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D300"/>
  <sheetViews>
    <sheetView topLeftCell="AB28" zoomScale="80" zoomScaleNormal="80" workbookViewId="0">
      <selection activeCell="AC40" sqref="AC40"/>
    </sheetView>
  </sheetViews>
  <sheetFormatPr defaultRowHeight="15" x14ac:dyDescent="0.25"/>
  <cols>
    <col min="1" max="1" width="8.7109375" customWidth="1"/>
    <col min="2" max="2" width="14.85546875" customWidth="1"/>
    <col min="3" max="19" width="8.7109375" customWidth="1"/>
    <col min="20" max="20" width="24" customWidth="1"/>
    <col min="21" max="21" width="14" customWidth="1"/>
    <col min="22" max="28" width="8.7109375"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62" t="s">
        <v>568</v>
      </c>
      <c r="AD2" s="362" t="s">
        <v>9</v>
      </c>
      <c r="AE2" s="362" t="s">
        <v>173</v>
      </c>
      <c r="AF2" s="362"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192" t="s">
        <v>542</v>
      </c>
      <c r="AD3" s="171" t="s">
        <v>272</v>
      </c>
      <c r="AE3" s="363">
        <v>0.23313999999999999</v>
      </c>
      <c r="AF3" s="354" t="s">
        <v>238</v>
      </c>
      <c r="AG3" t="s">
        <v>541</v>
      </c>
      <c r="AH3" t="s">
        <v>272</v>
      </c>
      <c r="AI3" t="s">
        <v>286</v>
      </c>
      <c r="AJ3" t="s">
        <v>722</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192" t="s">
        <v>519</v>
      </c>
      <c r="AD4" s="171" t="s">
        <v>272</v>
      </c>
      <c r="AE4" s="364">
        <v>2.0049999999999998E-2</v>
      </c>
      <c r="AF4" s="354" t="s">
        <v>238</v>
      </c>
      <c r="AG4" t="s">
        <v>141</v>
      </c>
      <c r="AH4" t="s">
        <v>518</v>
      </c>
      <c r="AI4" t="s">
        <v>517</v>
      </c>
      <c r="AJ4" t="s">
        <v>723</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192" t="s">
        <v>495</v>
      </c>
      <c r="AD5" s="171" t="s">
        <v>272</v>
      </c>
      <c r="AE5" s="365">
        <v>0.18387000000000001</v>
      </c>
      <c r="AF5" s="192" t="s">
        <v>238</v>
      </c>
      <c r="AG5" t="s">
        <v>494</v>
      </c>
      <c r="AH5" t="s">
        <v>493</v>
      </c>
      <c r="AI5" t="s">
        <v>492</v>
      </c>
      <c r="AJ5" t="s">
        <v>724</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52" t="s">
        <v>728</v>
      </c>
      <c r="AD6" s="171" t="s">
        <v>316</v>
      </c>
      <c r="AE6" s="365">
        <v>2.7577600000000002</v>
      </c>
      <c r="AF6" s="192" t="s">
        <v>315</v>
      </c>
      <c r="AG6" t="s">
        <v>475</v>
      </c>
      <c r="AH6" t="s">
        <v>474</v>
      </c>
      <c r="AI6" t="s">
        <v>253</v>
      </c>
      <c r="AJ6" t="s">
        <v>725</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52" t="s">
        <v>729</v>
      </c>
      <c r="AD7" s="171" t="s">
        <v>272</v>
      </c>
      <c r="AE7" s="365">
        <v>0.25672</v>
      </c>
      <c r="AF7" s="192" t="s">
        <v>238</v>
      </c>
      <c r="AG7" t="s">
        <v>459</v>
      </c>
      <c r="AH7" t="s">
        <v>251</v>
      </c>
      <c r="AI7" t="s">
        <v>458</v>
      </c>
      <c r="AJ7" t="s">
        <v>726</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52" t="s">
        <v>730</v>
      </c>
      <c r="AD8" s="171" t="s">
        <v>251</v>
      </c>
      <c r="AE8" s="366">
        <v>3221.37</v>
      </c>
      <c r="AF8" s="192" t="s">
        <v>253</v>
      </c>
      <c r="AG8" t="s">
        <v>347</v>
      </c>
      <c r="AH8" t="s">
        <v>316</v>
      </c>
      <c r="AI8" t="s">
        <v>244</v>
      </c>
      <c r="AJ8" t="s">
        <v>727</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52" t="s">
        <v>731</v>
      </c>
      <c r="AD9" s="171" t="s">
        <v>272</v>
      </c>
      <c r="AE9" s="365">
        <v>0.26774999999999999</v>
      </c>
      <c r="AF9" s="192"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67" t="s">
        <v>732</v>
      </c>
      <c r="AD10" s="368" t="s">
        <v>251</v>
      </c>
      <c r="AE10" s="366">
        <v>3249.99</v>
      </c>
      <c r="AF10" s="192"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67" t="s">
        <v>733</v>
      </c>
      <c r="AD11" s="368" t="s">
        <v>316</v>
      </c>
      <c r="AE11" s="365">
        <v>2.7753999999999999</v>
      </c>
      <c r="AF11" s="192"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67" t="s">
        <v>734</v>
      </c>
      <c r="AD12" s="368" t="s">
        <v>272</v>
      </c>
      <c r="AE12" s="365">
        <v>0.25835999999999998</v>
      </c>
      <c r="AF12" s="192"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67" t="s">
        <v>735</v>
      </c>
      <c r="AD13" s="368" t="s">
        <v>251</v>
      </c>
      <c r="AE13" s="366">
        <v>3159.5</v>
      </c>
      <c r="AF13" s="192"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67" t="s">
        <v>736</v>
      </c>
      <c r="AD14" s="368" t="s">
        <v>316</v>
      </c>
      <c r="AE14" s="365">
        <v>3.1220400000000001</v>
      </c>
      <c r="AF14" s="192"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67" t="s">
        <v>737</v>
      </c>
      <c r="AD15" s="368" t="s">
        <v>272</v>
      </c>
      <c r="AE15" s="365">
        <v>0.26261000000000001</v>
      </c>
      <c r="AF15" s="192"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52" t="s">
        <v>738</v>
      </c>
      <c r="AD16" s="171" t="s">
        <v>316</v>
      </c>
      <c r="AE16" s="365">
        <v>2.5403899999999999</v>
      </c>
      <c r="AF16" s="192"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52" t="s">
        <v>739</v>
      </c>
      <c r="AD17" s="171" t="s">
        <v>272</v>
      </c>
      <c r="AE17" s="365">
        <v>0.24665999999999999</v>
      </c>
      <c r="AF17" s="192" t="s">
        <v>238</v>
      </c>
      <c r="AG17" t="s">
        <v>5</v>
      </c>
      <c r="AH17" t="s">
        <v>230</v>
      </c>
      <c r="AT17" t="s">
        <v>324</v>
      </c>
      <c r="AU17" t="s">
        <v>323</v>
      </c>
      <c r="AV17" t="s">
        <v>322</v>
      </c>
      <c r="AW17" t="s">
        <v>321</v>
      </c>
      <c r="AX17" t="s">
        <v>320</v>
      </c>
      <c r="AZ17" t="s">
        <v>319</v>
      </c>
      <c r="BA17" t="s">
        <v>318</v>
      </c>
      <c r="BD17" t="s">
        <v>317</v>
      </c>
    </row>
    <row r="18" spans="3:56" x14ac:dyDescent="0.25">
      <c r="C18">
        <v>2020</v>
      </c>
      <c r="AC18" s="352" t="s">
        <v>740</v>
      </c>
      <c r="AD18" s="171" t="s">
        <v>272</v>
      </c>
      <c r="AE18" s="365">
        <v>0.32040000000000002</v>
      </c>
      <c r="AF18" s="192"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52" t="s">
        <v>741</v>
      </c>
      <c r="AD19" s="171" t="s">
        <v>251</v>
      </c>
      <c r="AE19" s="366">
        <v>2380.0100000000002</v>
      </c>
      <c r="AF19" s="192"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69" t="s">
        <v>742</v>
      </c>
      <c r="AD20" s="171" t="s">
        <v>316</v>
      </c>
      <c r="AE20" s="365">
        <v>2.2908200000000001</v>
      </c>
      <c r="AF20" s="192"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69" t="s">
        <v>743</v>
      </c>
      <c r="AD21" s="171" t="s">
        <v>272</v>
      </c>
      <c r="AE21" s="365">
        <v>0.24514</v>
      </c>
      <c r="AF21" s="192"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69" t="s">
        <v>744</v>
      </c>
      <c r="AD22" s="171" t="s">
        <v>316</v>
      </c>
      <c r="AE22" s="365">
        <v>2.5430999999999999</v>
      </c>
      <c r="AF22" s="192"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69" t="s">
        <v>745</v>
      </c>
      <c r="AD23" s="171" t="s">
        <v>272</v>
      </c>
      <c r="AE23" s="365">
        <v>0.24782000000000001</v>
      </c>
      <c r="AF23" s="192"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2" t="s">
        <v>401</v>
      </c>
      <c r="AD24" s="171" t="s">
        <v>385</v>
      </c>
      <c r="AE24" s="370">
        <v>0.34399999999999997</v>
      </c>
      <c r="AF24" s="192"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2" t="s">
        <v>386</v>
      </c>
      <c r="AD25" s="171" t="s">
        <v>385</v>
      </c>
      <c r="AE25" s="371">
        <v>0.70799999999999996</v>
      </c>
      <c r="AF25" s="354"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2" t="s">
        <v>677</v>
      </c>
      <c r="AD26" s="171" t="s">
        <v>316</v>
      </c>
      <c r="AE26" s="365">
        <v>2.54603</v>
      </c>
      <c r="AF26" s="192"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192" t="s">
        <v>678</v>
      </c>
      <c r="AD27" s="171" t="s">
        <v>316</v>
      </c>
      <c r="AE27" s="365">
        <v>2.6878700000000002</v>
      </c>
      <c r="AF27" s="192" t="s">
        <v>315</v>
      </c>
    </row>
    <row r="28" spans="3:56" x14ac:dyDescent="0.25">
      <c r="C28" t="s">
        <v>269</v>
      </c>
      <c r="D28" t="str">
        <f>E27</f>
        <v>2015/16</v>
      </c>
      <c r="E28" t="str">
        <f>F27</f>
        <v>2016/17</v>
      </c>
      <c r="F28" t="str">
        <f>G27</f>
        <v>2017/18</v>
      </c>
      <c r="G28" t="str">
        <f>H27</f>
        <v>2018/19</v>
      </c>
      <c r="H28" t="str">
        <f>I27</f>
        <v>2019/20</v>
      </c>
      <c r="AC28" s="192" t="s">
        <v>679</v>
      </c>
      <c r="AD28" s="171" t="s">
        <v>316</v>
      </c>
      <c r="AE28" s="365">
        <v>2.1680199999999998</v>
      </c>
      <c r="AF28" s="192" t="s">
        <v>315</v>
      </c>
    </row>
    <row r="29" spans="3:56" x14ac:dyDescent="0.25">
      <c r="C29" t="s">
        <v>267</v>
      </c>
      <c r="D29" t="str">
        <f>E28</f>
        <v>2016/17</v>
      </c>
      <c r="E29" t="str">
        <f>F28</f>
        <v>2017/18</v>
      </c>
      <c r="F29" t="str">
        <f>G28</f>
        <v>2018/19</v>
      </c>
      <c r="G29" t="str">
        <f>H28</f>
        <v>2019/20</v>
      </c>
      <c r="AC29" s="191" t="s">
        <v>680</v>
      </c>
      <c r="AD29" s="171" t="s">
        <v>474</v>
      </c>
      <c r="AE29" s="372">
        <v>1430</v>
      </c>
      <c r="AF29" s="192" t="s">
        <v>714</v>
      </c>
    </row>
    <row r="30" spans="3:56" ht="18" x14ac:dyDescent="0.35">
      <c r="C30" t="s">
        <v>265</v>
      </c>
      <c r="D30" t="str">
        <f>E29</f>
        <v>2017/18</v>
      </c>
      <c r="E30" t="str">
        <f>F29</f>
        <v>2018/19</v>
      </c>
      <c r="F30" t="str">
        <f>G29</f>
        <v>2019/20</v>
      </c>
      <c r="AC30" s="191" t="s">
        <v>681</v>
      </c>
      <c r="AD30" s="171" t="s">
        <v>474</v>
      </c>
      <c r="AE30" s="373">
        <v>2088</v>
      </c>
      <c r="AF30" s="355" t="s">
        <v>715</v>
      </c>
    </row>
    <row r="31" spans="3:56" ht="18" x14ac:dyDescent="0.35">
      <c r="C31" t="s">
        <v>263</v>
      </c>
      <c r="D31" t="str">
        <f>E30</f>
        <v>2018/19</v>
      </c>
      <c r="E31" t="str">
        <f>F30</f>
        <v>2019/20</v>
      </c>
      <c r="AC31" s="191" t="s">
        <v>682</v>
      </c>
      <c r="AD31" s="171" t="s">
        <v>474</v>
      </c>
      <c r="AE31" s="372">
        <v>1774</v>
      </c>
      <c r="AF31" s="355" t="s">
        <v>715</v>
      </c>
    </row>
    <row r="32" spans="3:56" x14ac:dyDescent="0.25">
      <c r="C32" t="s">
        <v>261</v>
      </c>
      <c r="D32" t="str">
        <f>E31</f>
        <v>2019/20</v>
      </c>
      <c r="AC32" s="374" t="s">
        <v>683</v>
      </c>
      <c r="AD32" s="171" t="s">
        <v>474</v>
      </c>
      <c r="AE32" s="372">
        <v>3922</v>
      </c>
      <c r="AF32" s="192" t="s">
        <v>714</v>
      </c>
    </row>
    <row r="33" spans="3:32" x14ac:dyDescent="0.25">
      <c r="C33" t="s">
        <v>259</v>
      </c>
      <c r="AC33" s="352" t="s">
        <v>799</v>
      </c>
      <c r="AD33" s="171" t="s">
        <v>272</v>
      </c>
      <c r="AE33" s="375">
        <v>1.545E-2</v>
      </c>
      <c r="AF33" s="192" t="s">
        <v>238</v>
      </c>
    </row>
    <row r="34" spans="3:32" x14ac:dyDescent="0.25">
      <c r="AC34" s="352" t="s">
        <v>800</v>
      </c>
      <c r="AD34" s="171" t="s">
        <v>251</v>
      </c>
      <c r="AE34" s="375">
        <v>58.352719999999998</v>
      </c>
      <c r="AF34" s="192" t="s">
        <v>250</v>
      </c>
    </row>
    <row r="35" spans="3:32" x14ac:dyDescent="0.25">
      <c r="AC35" s="352" t="s">
        <v>801</v>
      </c>
      <c r="AD35" s="171" t="s">
        <v>251</v>
      </c>
      <c r="AE35" s="375">
        <v>72.297309999999996</v>
      </c>
      <c r="AF35" s="192" t="s">
        <v>250</v>
      </c>
    </row>
    <row r="36" spans="3:32" x14ac:dyDescent="0.25">
      <c r="AC36" s="352" t="s">
        <v>802</v>
      </c>
      <c r="AD36" s="171" t="s">
        <v>272</v>
      </c>
      <c r="AE36" s="375">
        <v>1.545E-2</v>
      </c>
      <c r="AF36" s="192" t="s">
        <v>238</v>
      </c>
    </row>
    <row r="37" spans="3:32" x14ac:dyDescent="0.25">
      <c r="AC37" s="352" t="s">
        <v>803</v>
      </c>
      <c r="AD37" s="171" t="s">
        <v>272</v>
      </c>
      <c r="AE37" s="375">
        <v>2.1000000000000001E-4</v>
      </c>
      <c r="AF37" s="192" t="s">
        <v>238</v>
      </c>
    </row>
    <row r="38" spans="3:32" x14ac:dyDescent="0.25">
      <c r="AC38" s="352" t="s">
        <v>804</v>
      </c>
      <c r="AD38" s="171" t="s">
        <v>251</v>
      </c>
      <c r="AE38" s="375">
        <v>1.1911499999999999</v>
      </c>
      <c r="AF38" s="192" t="s">
        <v>250</v>
      </c>
    </row>
    <row r="39" spans="3:32" x14ac:dyDescent="0.25">
      <c r="AC39" s="352" t="s">
        <v>805</v>
      </c>
      <c r="AD39" s="171" t="s">
        <v>251</v>
      </c>
      <c r="AE39" s="375">
        <v>0.68691000000000002</v>
      </c>
      <c r="AF39" s="192" t="s">
        <v>250</v>
      </c>
    </row>
    <row r="40" spans="3:32" x14ac:dyDescent="0.25">
      <c r="AC40" s="352" t="s">
        <v>806</v>
      </c>
      <c r="AD40" s="171" t="s">
        <v>272</v>
      </c>
      <c r="AE40" s="375">
        <v>2.0000000000000001E-4</v>
      </c>
      <c r="AF40" s="192" t="s">
        <v>238</v>
      </c>
    </row>
    <row r="41" spans="3:32" x14ac:dyDescent="0.25">
      <c r="AC41" s="352" t="s">
        <v>807</v>
      </c>
      <c r="AD41" s="171" t="s">
        <v>272</v>
      </c>
      <c r="AE41" s="365">
        <v>0.21448</v>
      </c>
      <c r="AF41" s="192" t="s">
        <v>238</v>
      </c>
    </row>
    <row r="42" spans="3:32" x14ac:dyDescent="0.25">
      <c r="AC42" s="352" t="s">
        <v>808</v>
      </c>
      <c r="AD42" s="171" t="s">
        <v>316</v>
      </c>
      <c r="AE42" s="365">
        <v>1.5553699999999999</v>
      </c>
      <c r="AF42" s="354" t="s">
        <v>315</v>
      </c>
    </row>
    <row r="43" spans="3:32" x14ac:dyDescent="0.25">
      <c r="AC43" s="192" t="s">
        <v>306</v>
      </c>
      <c r="AD43" s="171" t="s">
        <v>272</v>
      </c>
      <c r="AE43" s="376">
        <v>0.17261000000000001</v>
      </c>
      <c r="AF43" s="354" t="s">
        <v>238</v>
      </c>
    </row>
    <row r="44" spans="3:32" x14ac:dyDescent="0.25">
      <c r="AC44" s="192" t="s">
        <v>293</v>
      </c>
      <c r="AD44" s="171" t="s">
        <v>272</v>
      </c>
      <c r="AE44" s="377">
        <v>0</v>
      </c>
      <c r="AF44" s="192" t="s">
        <v>238</v>
      </c>
    </row>
    <row r="45" spans="3:32" x14ac:dyDescent="0.25">
      <c r="AC45" s="192" t="s">
        <v>287</v>
      </c>
      <c r="AD45" s="171" t="s">
        <v>272</v>
      </c>
      <c r="AE45" s="377">
        <v>0</v>
      </c>
      <c r="AF45" s="192" t="s">
        <v>286</v>
      </c>
    </row>
    <row r="46" spans="3:32" x14ac:dyDescent="0.25">
      <c r="AC46" s="192" t="s">
        <v>684</v>
      </c>
      <c r="AD46" s="171" t="s">
        <v>251</v>
      </c>
      <c r="AE46" s="378">
        <v>21.317</v>
      </c>
      <c r="AF46" s="192" t="s">
        <v>250</v>
      </c>
    </row>
    <row r="47" spans="3:32" x14ac:dyDescent="0.25">
      <c r="AC47" s="192" t="s">
        <v>270</v>
      </c>
      <c r="AD47" s="171" t="s">
        <v>251</v>
      </c>
      <c r="AE47" s="379">
        <v>437.37200000000001</v>
      </c>
      <c r="AF47" s="192" t="s">
        <v>253</v>
      </c>
    </row>
    <row r="48" spans="3:32" x14ac:dyDescent="0.25">
      <c r="AC48" s="192" t="s">
        <v>268</v>
      </c>
      <c r="AD48" s="171" t="s">
        <v>251</v>
      </c>
      <c r="AE48" s="379">
        <v>458.17599999999999</v>
      </c>
      <c r="AF48" s="192" t="s">
        <v>253</v>
      </c>
    </row>
    <row r="49" spans="29:32" x14ac:dyDescent="0.25">
      <c r="AC49" s="192" t="s">
        <v>266</v>
      </c>
      <c r="AD49" s="171" t="s">
        <v>251</v>
      </c>
      <c r="AE49" s="378">
        <v>10.204000000000001</v>
      </c>
      <c r="AF49" s="192" t="s">
        <v>253</v>
      </c>
    </row>
    <row r="50" spans="29:32" x14ac:dyDescent="0.25">
      <c r="AC50" s="192" t="s">
        <v>685</v>
      </c>
      <c r="AD50" s="171" t="s">
        <v>251</v>
      </c>
      <c r="AE50" s="378">
        <v>21.317</v>
      </c>
      <c r="AF50" s="192" t="s">
        <v>253</v>
      </c>
    </row>
    <row r="51" spans="29:32" x14ac:dyDescent="0.25">
      <c r="AC51" s="192" t="s">
        <v>264</v>
      </c>
      <c r="AD51" s="171" t="s">
        <v>251</v>
      </c>
      <c r="AE51" s="379">
        <v>10.204000000000001</v>
      </c>
      <c r="AF51" s="192" t="s">
        <v>253</v>
      </c>
    </row>
    <row r="52" spans="29:32" x14ac:dyDescent="0.25">
      <c r="AC52" s="192" t="s">
        <v>262</v>
      </c>
      <c r="AD52" s="171" t="s">
        <v>251</v>
      </c>
      <c r="AE52" s="378">
        <v>10.204000000000001</v>
      </c>
      <c r="AF52" s="192" t="s">
        <v>253</v>
      </c>
    </row>
    <row r="53" spans="29:32" x14ac:dyDescent="0.25">
      <c r="AC53" s="192" t="s">
        <v>260</v>
      </c>
      <c r="AD53" s="171" t="s">
        <v>251</v>
      </c>
      <c r="AE53" s="378">
        <v>21.317</v>
      </c>
      <c r="AF53" s="192" t="s">
        <v>253</v>
      </c>
    </row>
    <row r="54" spans="29:32" x14ac:dyDescent="0.25">
      <c r="AC54" s="192" t="s">
        <v>258</v>
      </c>
      <c r="AD54" s="171" t="s">
        <v>251</v>
      </c>
      <c r="AE54" s="378">
        <v>21.317</v>
      </c>
      <c r="AF54" s="192" t="s">
        <v>253</v>
      </c>
    </row>
    <row r="55" spans="29:32" x14ac:dyDescent="0.25">
      <c r="AC55" s="192" t="s">
        <v>257</v>
      </c>
      <c r="AD55" s="171" t="s">
        <v>251</v>
      </c>
      <c r="AE55" s="379">
        <v>21.317</v>
      </c>
      <c r="AF55" s="192" t="s">
        <v>253</v>
      </c>
    </row>
    <row r="56" spans="29:32" x14ac:dyDescent="0.25">
      <c r="AC56" s="192" t="s">
        <v>256</v>
      </c>
      <c r="AD56" s="171" t="s">
        <v>251</v>
      </c>
      <c r="AE56" s="378">
        <v>21.317</v>
      </c>
      <c r="AF56" s="192" t="s">
        <v>253</v>
      </c>
    </row>
    <row r="57" spans="29:32" x14ac:dyDescent="0.25">
      <c r="AC57" s="192" t="s">
        <v>255</v>
      </c>
      <c r="AD57" s="171" t="s">
        <v>251</v>
      </c>
      <c r="AE57" s="378">
        <v>21.317</v>
      </c>
      <c r="AF57" s="192" t="s">
        <v>253</v>
      </c>
    </row>
    <row r="58" spans="29:32" x14ac:dyDescent="0.25">
      <c r="AC58" s="192" t="s">
        <v>686</v>
      </c>
      <c r="AD58" s="171" t="s">
        <v>251</v>
      </c>
      <c r="AE58" s="378">
        <v>21.317</v>
      </c>
      <c r="AF58" s="192" t="s">
        <v>253</v>
      </c>
    </row>
    <row r="59" spans="29:32" x14ac:dyDescent="0.25">
      <c r="AC59" s="192" t="s">
        <v>254</v>
      </c>
      <c r="AD59" s="171" t="s">
        <v>251</v>
      </c>
      <c r="AE59" s="378">
        <v>1.0089999999999999</v>
      </c>
      <c r="AF59" s="192" t="s">
        <v>253</v>
      </c>
    </row>
    <row r="60" spans="29:32" x14ac:dyDescent="0.25">
      <c r="AC60" s="192" t="s">
        <v>252</v>
      </c>
      <c r="AD60" s="171" t="s">
        <v>251</v>
      </c>
      <c r="AE60" s="380">
        <v>21.317</v>
      </c>
      <c r="AF60" s="192" t="s">
        <v>250</v>
      </c>
    </row>
    <row r="61" spans="29:32" x14ac:dyDescent="0.25">
      <c r="AC61" s="192" t="s">
        <v>687</v>
      </c>
      <c r="AD61" s="171" t="s">
        <v>251</v>
      </c>
      <c r="AE61" s="381">
        <v>853.57</v>
      </c>
      <c r="AF61" s="192" t="s">
        <v>250</v>
      </c>
    </row>
    <row r="62" spans="29:32" x14ac:dyDescent="0.25">
      <c r="AC62" s="192" t="s">
        <v>688</v>
      </c>
      <c r="AD62" s="171" t="s">
        <v>251</v>
      </c>
      <c r="AE62" s="379">
        <v>21.317</v>
      </c>
      <c r="AF62" s="192" t="s">
        <v>250</v>
      </c>
    </row>
    <row r="63" spans="29:32" x14ac:dyDescent="0.25">
      <c r="AC63" s="192" t="s">
        <v>689</v>
      </c>
      <c r="AD63" s="171" t="s">
        <v>251</v>
      </c>
      <c r="AE63" s="379">
        <v>21.317</v>
      </c>
      <c r="AF63" s="192" t="s">
        <v>250</v>
      </c>
    </row>
    <row r="64" spans="29:32" x14ac:dyDescent="0.25">
      <c r="AC64" s="192" t="s">
        <v>690</v>
      </c>
      <c r="AD64" s="171" t="s">
        <v>251</v>
      </c>
      <c r="AE64" s="379">
        <v>444.976</v>
      </c>
      <c r="AF64" s="192" t="s">
        <v>250</v>
      </c>
    </row>
    <row r="65" spans="29:32" x14ac:dyDescent="0.25">
      <c r="AC65" s="192" t="s">
        <v>691</v>
      </c>
      <c r="AD65" s="171" t="s">
        <v>251</v>
      </c>
      <c r="AE65" s="382"/>
      <c r="AF65" s="192" t="s">
        <v>716</v>
      </c>
    </row>
    <row r="66" spans="29:32" x14ac:dyDescent="0.25">
      <c r="AC66" s="192" t="s">
        <v>692</v>
      </c>
      <c r="AD66" s="171" t="s">
        <v>251</v>
      </c>
      <c r="AE66" s="382"/>
      <c r="AF66" s="192" t="s">
        <v>717</v>
      </c>
    </row>
    <row r="67" spans="29:32" x14ac:dyDescent="0.25">
      <c r="AC67" s="192" t="s">
        <v>693</v>
      </c>
      <c r="AD67" s="171" t="s">
        <v>251</v>
      </c>
      <c r="AE67" s="382"/>
      <c r="AF67" s="192" t="s">
        <v>717</v>
      </c>
    </row>
    <row r="68" spans="29:32" x14ac:dyDescent="0.25">
      <c r="AC68" s="192" t="s">
        <v>694</v>
      </c>
      <c r="AD68" s="171" t="s">
        <v>251</v>
      </c>
      <c r="AE68" s="382"/>
      <c r="AF68" s="192" t="s">
        <v>716</v>
      </c>
    </row>
    <row r="69" spans="29:32" x14ac:dyDescent="0.25">
      <c r="AC69" s="192" t="s">
        <v>249</v>
      </c>
      <c r="AD69" s="171" t="s">
        <v>240</v>
      </c>
      <c r="AE69" s="370">
        <v>0.24429999999999999</v>
      </c>
      <c r="AF69" s="192" t="s">
        <v>239</v>
      </c>
    </row>
    <row r="70" spans="29:32" x14ac:dyDescent="0.25">
      <c r="AC70" s="192" t="s">
        <v>248</v>
      </c>
      <c r="AD70" s="171" t="s">
        <v>240</v>
      </c>
      <c r="AE70" s="370">
        <v>0.15529999999999999</v>
      </c>
      <c r="AF70" s="192" t="s">
        <v>239</v>
      </c>
    </row>
    <row r="71" spans="29:32" x14ac:dyDescent="0.25">
      <c r="AC71" s="192" t="s">
        <v>695</v>
      </c>
      <c r="AD71" s="171" t="s">
        <v>240</v>
      </c>
      <c r="AE71" s="370">
        <v>0.15298</v>
      </c>
      <c r="AF71" s="192" t="s">
        <v>239</v>
      </c>
    </row>
    <row r="72" spans="29:32" x14ac:dyDescent="0.25">
      <c r="AC72" s="192" t="s">
        <v>696</v>
      </c>
      <c r="AD72" s="171" t="s">
        <v>240</v>
      </c>
      <c r="AE72" s="370">
        <v>0.22947000000000001</v>
      </c>
      <c r="AF72" s="192" t="s">
        <v>239</v>
      </c>
    </row>
    <row r="73" spans="29:32" x14ac:dyDescent="0.25">
      <c r="AC73" s="192" t="s">
        <v>247</v>
      </c>
      <c r="AD73" s="171" t="s">
        <v>240</v>
      </c>
      <c r="AE73" s="370">
        <v>0.19084999999999999</v>
      </c>
      <c r="AF73" s="192" t="s">
        <v>239</v>
      </c>
    </row>
    <row r="74" spans="29:32" x14ac:dyDescent="0.25">
      <c r="AC74" s="192" t="s">
        <v>697</v>
      </c>
      <c r="AD74" s="171" t="s">
        <v>240</v>
      </c>
      <c r="AE74" s="370">
        <v>0.14615</v>
      </c>
      <c r="AF74" s="192" t="s">
        <v>239</v>
      </c>
    </row>
    <row r="75" spans="29:32" x14ac:dyDescent="0.25">
      <c r="AC75" s="192" t="s">
        <v>698</v>
      </c>
      <c r="AD75" s="171" t="s">
        <v>240</v>
      </c>
      <c r="AE75" s="370">
        <v>0.23385</v>
      </c>
      <c r="AF75" s="192" t="s">
        <v>239</v>
      </c>
    </row>
    <row r="76" spans="29:32" x14ac:dyDescent="0.25">
      <c r="AC76" s="192" t="s">
        <v>699</v>
      </c>
      <c r="AD76" s="171" t="s">
        <v>240</v>
      </c>
      <c r="AE76" s="370">
        <v>0.42385</v>
      </c>
      <c r="AF76" s="192" t="s">
        <v>239</v>
      </c>
    </row>
    <row r="77" spans="29:32" x14ac:dyDescent="0.25">
      <c r="AC77" s="191" t="s">
        <v>700</v>
      </c>
      <c r="AD77" s="209" t="s">
        <v>240</v>
      </c>
      <c r="AE77" s="370">
        <v>0.58462000000000003</v>
      </c>
      <c r="AF77" s="191" t="s">
        <v>239</v>
      </c>
    </row>
    <row r="78" spans="29:32" x14ac:dyDescent="0.25">
      <c r="AC78" s="192" t="s">
        <v>701</v>
      </c>
      <c r="AD78" s="171" t="s">
        <v>240</v>
      </c>
      <c r="AE78" s="370">
        <v>0.18181</v>
      </c>
      <c r="AF78" s="192" t="s">
        <v>239</v>
      </c>
    </row>
    <row r="79" spans="29:32" x14ac:dyDescent="0.25">
      <c r="AC79" s="192" t="s">
        <v>702</v>
      </c>
      <c r="AD79" s="171" t="s">
        <v>240</v>
      </c>
      <c r="AE79" s="370">
        <v>0.13924500000000001</v>
      </c>
      <c r="AF79" s="192" t="s">
        <v>239</v>
      </c>
    </row>
    <row r="80" spans="29:32" x14ac:dyDescent="0.25">
      <c r="AC80" s="192" t="s">
        <v>703</v>
      </c>
      <c r="AD80" s="171" t="s">
        <v>240</v>
      </c>
      <c r="AE80" s="370">
        <v>0.22278000000000001</v>
      </c>
      <c r="AF80" s="192" t="s">
        <v>239</v>
      </c>
    </row>
    <row r="81" spans="29:32" x14ac:dyDescent="0.25">
      <c r="AC81" s="192" t="s">
        <v>704</v>
      </c>
      <c r="AD81" s="171" t="s">
        <v>240</v>
      </c>
      <c r="AE81" s="370">
        <v>0.40378999999999998</v>
      </c>
      <c r="AF81" s="192" t="s">
        <v>239</v>
      </c>
    </row>
    <row r="82" spans="29:32" x14ac:dyDescent="0.25">
      <c r="AC82" s="353" t="s">
        <v>705</v>
      </c>
      <c r="AD82" s="171" t="s">
        <v>240</v>
      </c>
      <c r="AE82" s="370">
        <v>0.55694999999999995</v>
      </c>
      <c r="AF82" s="192" t="s">
        <v>239</v>
      </c>
    </row>
    <row r="83" spans="29:32" x14ac:dyDescent="0.25">
      <c r="AC83" s="383" t="s">
        <v>246</v>
      </c>
      <c r="AD83" s="384" t="s">
        <v>240</v>
      </c>
      <c r="AE83" s="385">
        <v>3.6940000000000001E-2</v>
      </c>
      <c r="AF83" s="383" t="s">
        <v>239</v>
      </c>
    </row>
    <row r="84" spans="29:32" x14ac:dyDescent="0.25">
      <c r="AC84" s="191" t="s">
        <v>706</v>
      </c>
      <c r="AD84" s="171" t="s">
        <v>240</v>
      </c>
      <c r="AE84" s="385">
        <v>4.9699999999999996E-3</v>
      </c>
      <c r="AF84" s="192" t="s">
        <v>239</v>
      </c>
    </row>
    <row r="85" spans="29:32" x14ac:dyDescent="0.25">
      <c r="AC85" s="191" t="s">
        <v>707</v>
      </c>
      <c r="AD85" s="171" t="s">
        <v>240</v>
      </c>
      <c r="AE85" s="385">
        <v>2.9909999999999999E-2</v>
      </c>
      <c r="AF85" s="192" t="s">
        <v>239</v>
      </c>
    </row>
    <row r="86" spans="29:32" x14ac:dyDescent="0.25">
      <c r="AC86" s="191" t="s">
        <v>708</v>
      </c>
      <c r="AD86" s="171" t="s">
        <v>240</v>
      </c>
      <c r="AE86" s="385">
        <v>2.75E-2</v>
      </c>
      <c r="AF86" s="192" t="s">
        <v>239</v>
      </c>
    </row>
    <row r="87" spans="29:32" x14ac:dyDescent="0.25">
      <c r="AC87" s="352" t="s">
        <v>709</v>
      </c>
      <c r="AD87" s="171" t="s">
        <v>245</v>
      </c>
      <c r="AE87" s="364">
        <v>0.1714</v>
      </c>
      <c r="AF87" s="192" t="s">
        <v>718</v>
      </c>
    </row>
    <row r="88" spans="29:32" x14ac:dyDescent="0.25">
      <c r="AC88" s="352" t="s">
        <v>709</v>
      </c>
      <c r="AD88" s="171" t="s">
        <v>400</v>
      </c>
      <c r="AE88" s="364">
        <v>0.27583999999999997</v>
      </c>
      <c r="AF88" s="192" t="s">
        <v>719</v>
      </c>
    </row>
    <row r="89" spans="29:32" x14ac:dyDescent="0.25">
      <c r="AC89" s="352" t="s">
        <v>746</v>
      </c>
      <c r="AD89" s="171" t="s">
        <v>245</v>
      </c>
      <c r="AE89" s="385">
        <v>0.16844000000000001</v>
      </c>
      <c r="AF89" s="192" t="s">
        <v>718</v>
      </c>
    </row>
    <row r="90" spans="29:32" x14ac:dyDescent="0.25">
      <c r="AC90" s="352" t="s">
        <v>747</v>
      </c>
      <c r="AD90" s="171" t="s">
        <v>400</v>
      </c>
      <c r="AE90" s="385">
        <v>0.27107999999999999</v>
      </c>
      <c r="AF90" s="192" t="s">
        <v>719</v>
      </c>
    </row>
    <row r="91" spans="29:32" x14ac:dyDescent="0.25">
      <c r="AC91" s="352" t="s">
        <v>748</v>
      </c>
      <c r="AD91" s="171" t="s">
        <v>245</v>
      </c>
      <c r="AE91" s="385">
        <v>0.13721</v>
      </c>
      <c r="AF91" s="192" t="s">
        <v>718</v>
      </c>
    </row>
    <row r="92" spans="29:32" x14ac:dyDescent="0.25">
      <c r="AC92" s="352" t="s">
        <v>749</v>
      </c>
      <c r="AD92" s="171" t="s">
        <v>400</v>
      </c>
      <c r="AE92" s="385">
        <v>0.22081999999999999</v>
      </c>
      <c r="AF92" s="192" t="s">
        <v>719</v>
      </c>
    </row>
    <row r="93" spans="29:32" x14ac:dyDescent="0.25">
      <c r="AC93" s="352" t="s">
        <v>750</v>
      </c>
      <c r="AD93" s="171" t="s">
        <v>245</v>
      </c>
      <c r="AE93" s="385">
        <v>0.16636999999999999</v>
      </c>
      <c r="AF93" s="192" t="s">
        <v>718</v>
      </c>
    </row>
    <row r="94" spans="29:32" x14ac:dyDescent="0.25">
      <c r="AC94" s="352" t="s">
        <v>751</v>
      </c>
      <c r="AD94" s="171" t="s">
        <v>400</v>
      </c>
      <c r="AE94" s="385">
        <v>0.26774999999999999</v>
      </c>
      <c r="AF94" s="192" t="s">
        <v>719</v>
      </c>
    </row>
    <row r="95" spans="29:32" x14ac:dyDescent="0.25">
      <c r="AC95" s="352" t="s">
        <v>752</v>
      </c>
      <c r="AD95" s="171" t="s">
        <v>245</v>
      </c>
      <c r="AE95" s="385">
        <v>0.20419000000000001</v>
      </c>
      <c r="AF95" s="192" t="s">
        <v>718</v>
      </c>
    </row>
    <row r="96" spans="29:32" x14ac:dyDescent="0.25">
      <c r="AC96" s="352" t="s">
        <v>753</v>
      </c>
      <c r="AD96" s="171" t="s">
        <v>400</v>
      </c>
      <c r="AE96" s="385">
        <v>0.32862999999999998</v>
      </c>
      <c r="AF96" s="192" t="s">
        <v>719</v>
      </c>
    </row>
    <row r="97" spans="29:32" x14ac:dyDescent="0.25">
      <c r="AC97" s="352" t="s">
        <v>754</v>
      </c>
      <c r="AD97" s="171" t="s">
        <v>245</v>
      </c>
      <c r="AE97" s="385">
        <v>0.17430000000000001</v>
      </c>
      <c r="AF97" s="192" t="s">
        <v>720</v>
      </c>
    </row>
    <row r="98" spans="29:32" x14ac:dyDescent="0.25">
      <c r="AC98" s="352" t="s">
        <v>755</v>
      </c>
      <c r="AD98" s="171" t="s">
        <v>400</v>
      </c>
      <c r="AE98" s="385">
        <v>0.28051999999999999</v>
      </c>
      <c r="AF98" s="192" t="s">
        <v>719</v>
      </c>
    </row>
    <row r="99" spans="29:32" x14ac:dyDescent="0.25">
      <c r="AC99" s="352" t="s">
        <v>756</v>
      </c>
      <c r="AD99" s="171" t="s">
        <v>245</v>
      </c>
      <c r="AE99" s="385">
        <v>0.14835999999999999</v>
      </c>
      <c r="AF99" s="192" t="s">
        <v>718</v>
      </c>
    </row>
    <row r="100" spans="29:32" x14ac:dyDescent="0.25">
      <c r="AC100" s="352" t="s">
        <v>757</v>
      </c>
      <c r="AD100" s="171" t="s">
        <v>400</v>
      </c>
      <c r="AE100" s="385">
        <v>0.23877000000000001</v>
      </c>
      <c r="AF100" s="192" t="s">
        <v>719</v>
      </c>
    </row>
    <row r="101" spans="29:32" x14ac:dyDescent="0.25">
      <c r="AC101" s="352" t="s">
        <v>758</v>
      </c>
      <c r="AD101" s="171" t="s">
        <v>245</v>
      </c>
      <c r="AE101" s="385">
        <v>0.18659000000000001</v>
      </c>
      <c r="AF101" s="192" t="s">
        <v>718</v>
      </c>
    </row>
    <row r="102" spans="29:32" x14ac:dyDescent="0.25">
      <c r="AC102" s="352" t="s">
        <v>759</v>
      </c>
      <c r="AD102" s="171" t="s">
        <v>400</v>
      </c>
      <c r="AE102" s="385">
        <v>0.30029</v>
      </c>
      <c r="AF102" s="192" t="s">
        <v>719</v>
      </c>
    </row>
    <row r="103" spans="29:32" x14ac:dyDescent="0.25">
      <c r="AC103" s="352" t="s">
        <v>760</v>
      </c>
      <c r="AD103" s="171" t="s">
        <v>245</v>
      </c>
      <c r="AE103" s="385">
        <v>0.27806999999999998</v>
      </c>
      <c r="AF103" s="192" t="s">
        <v>718</v>
      </c>
    </row>
    <row r="104" spans="29:32" x14ac:dyDescent="0.25">
      <c r="AC104" s="352" t="s">
        <v>761</v>
      </c>
      <c r="AD104" s="171" t="s">
        <v>400</v>
      </c>
      <c r="AE104" s="385">
        <v>0.44751999999999997</v>
      </c>
      <c r="AF104" s="192" t="s">
        <v>719</v>
      </c>
    </row>
    <row r="105" spans="29:32" x14ac:dyDescent="0.25">
      <c r="AC105" s="352" t="s">
        <v>762</v>
      </c>
      <c r="AD105" s="171" t="s">
        <v>245</v>
      </c>
      <c r="AE105" s="385">
        <v>0.10274999999999999</v>
      </c>
      <c r="AF105" s="192" t="s">
        <v>718</v>
      </c>
    </row>
    <row r="106" spans="29:32" x14ac:dyDescent="0.25">
      <c r="AC106" s="352" t="s">
        <v>763</v>
      </c>
      <c r="AD106" s="171" t="s">
        <v>400</v>
      </c>
      <c r="AE106" s="385">
        <v>0.16538</v>
      </c>
      <c r="AF106" s="192" t="s">
        <v>719</v>
      </c>
    </row>
    <row r="107" spans="29:32" x14ac:dyDescent="0.25">
      <c r="AC107" s="352" t="s">
        <v>764</v>
      </c>
      <c r="AD107" s="171" t="s">
        <v>245</v>
      </c>
      <c r="AE107" s="385">
        <v>0.10698000000000001</v>
      </c>
      <c r="AF107" s="192" t="s">
        <v>718</v>
      </c>
    </row>
    <row r="108" spans="29:32" x14ac:dyDescent="0.25">
      <c r="AC108" s="352" t="s">
        <v>765</v>
      </c>
      <c r="AD108" s="171" t="s">
        <v>400</v>
      </c>
      <c r="AE108" s="385">
        <v>0.17216000000000001</v>
      </c>
      <c r="AF108" s="192" t="s">
        <v>719</v>
      </c>
    </row>
    <row r="109" spans="29:32" x14ac:dyDescent="0.25">
      <c r="AC109" s="352" t="s">
        <v>766</v>
      </c>
      <c r="AD109" s="171" t="s">
        <v>245</v>
      </c>
      <c r="AE109" s="385">
        <v>0.14480000000000001</v>
      </c>
      <c r="AF109" s="192" t="s">
        <v>718</v>
      </c>
    </row>
    <row r="110" spans="29:32" x14ac:dyDescent="0.25">
      <c r="AC110" s="352" t="s">
        <v>767</v>
      </c>
      <c r="AD110" s="171" t="s">
        <v>400</v>
      </c>
      <c r="AE110" s="385">
        <v>0.23304</v>
      </c>
      <c r="AF110" s="192" t="s">
        <v>719</v>
      </c>
    </row>
    <row r="111" spans="29:32" x14ac:dyDescent="0.25">
      <c r="AC111" s="352" t="s">
        <v>768</v>
      </c>
      <c r="AD111" s="171" t="s">
        <v>245</v>
      </c>
      <c r="AE111" s="385">
        <v>0.11558</v>
      </c>
      <c r="AF111" s="192" t="s">
        <v>718</v>
      </c>
    </row>
    <row r="112" spans="29:32" x14ac:dyDescent="0.25">
      <c r="AC112" s="353" t="s">
        <v>769</v>
      </c>
      <c r="AD112" s="171" t="s">
        <v>400</v>
      </c>
      <c r="AE112" s="385">
        <v>0.18601000000000001</v>
      </c>
      <c r="AF112" s="192" t="s">
        <v>721</v>
      </c>
    </row>
    <row r="113" spans="29:32" x14ac:dyDescent="0.25">
      <c r="AC113" s="352" t="s">
        <v>770</v>
      </c>
      <c r="AD113" s="171" t="s">
        <v>400</v>
      </c>
      <c r="AE113" s="364">
        <v>0.31790000000000002</v>
      </c>
      <c r="AF113" s="192" t="s">
        <v>721</v>
      </c>
    </row>
    <row r="114" spans="29:32" x14ac:dyDescent="0.25">
      <c r="AC114" s="352" t="s">
        <v>771</v>
      </c>
      <c r="AD114" s="171" t="s">
        <v>245</v>
      </c>
      <c r="AE114" s="364">
        <v>0.19753999999999999</v>
      </c>
      <c r="AF114" s="192" t="s">
        <v>720</v>
      </c>
    </row>
    <row r="115" spans="29:32" x14ac:dyDescent="0.25">
      <c r="AC115" s="352" t="s">
        <v>772</v>
      </c>
      <c r="AD115" s="171" t="s">
        <v>245</v>
      </c>
      <c r="AE115" s="386">
        <v>0.14853</v>
      </c>
      <c r="AF115" s="354" t="s">
        <v>244</v>
      </c>
    </row>
    <row r="116" spans="29:32" x14ac:dyDescent="0.25">
      <c r="AC116" s="352" t="s">
        <v>773</v>
      </c>
      <c r="AD116" s="171" t="s">
        <v>400</v>
      </c>
      <c r="AE116" s="386">
        <v>0.23904</v>
      </c>
      <c r="AF116" s="192" t="s">
        <v>721</v>
      </c>
    </row>
    <row r="117" spans="29:32" x14ac:dyDescent="0.25">
      <c r="AC117" s="352" t="s">
        <v>774</v>
      </c>
      <c r="AD117" s="171" t="s">
        <v>245</v>
      </c>
      <c r="AE117" s="386">
        <v>0.189</v>
      </c>
      <c r="AF117" s="354" t="s">
        <v>244</v>
      </c>
    </row>
    <row r="118" spans="29:32" x14ac:dyDescent="0.25">
      <c r="AC118" s="352" t="s">
        <v>775</v>
      </c>
      <c r="AD118" s="171" t="s">
        <v>400</v>
      </c>
      <c r="AE118" s="386">
        <v>0.30415999999999999</v>
      </c>
      <c r="AF118" s="192" t="s">
        <v>721</v>
      </c>
    </row>
    <row r="119" spans="29:32" x14ac:dyDescent="0.25">
      <c r="AC119" s="352" t="s">
        <v>776</v>
      </c>
      <c r="AD119" s="171" t="s">
        <v>245</v>
      </c>
      <c r="AE119" s="386">
        <v>0.27171000000000001</v>
      </c>
      <c r="AF119" s="354" t="s">
        <v>244</v>
      </c>
    </row>
    <row r="120" spans="29:32" x14ac:dyDescent="0.25">
      <c r="AC120" s="352" t="s">
        <v>777</v>
      </c>
      <c r="AD120" s="171" t="s">
        <v>400</v>
      </c>
      <c r="AE120" s="386">
        <v>0.43726999999999999</v>
      </c>
      <c r="AF120" s="354" t="s">
        <v>721</v>
      </c>
    </row>
    <row r="121" spans="29:32" x14ac:dyDescent="0.25">
      <c r="AC121" s="352" t="s">
        <v>778</v>
      </c>
      <c r="AD121" s="171" t="s">
        <v>245</v>
      </c>
      <c r="AE121" s="386">
        <v>0.24709999999999999</v>
      </c>
      <c r="AF121" s="354" t="s">
        <v>244</v>
      </c>
    </row>
    <row r="122" spans="29:32" x14ac:dyDescent="0.25">
      <c r="AC122" s="352" t="s">
        <v>779</v>
      </c>
      <c r="AD122" s="171" t="s">
        <v>400</v>
      </c>
      <c r="AE122" s="386">
        <v>0.39767000000000002</v>
      </c>
      <c r="AF122" s="354" t="s">
        <v>721</v>
      </c>
    </row>
    <row r="123" spans="29:32" x14ac:dyDescent="0.25">
      <c r="AC123" s="352" t="s">
        <v>780</v>
      </c>
      <c r="AD123" s="171" t="s">
        <v>245</v>
      </c>
      <c r="AE123" s="376">
        <v>0.21079000000000001</v>
      </c>
      <c r="AF123" s="354" t="s">
        <v>244</v>
      </c>
    </row>
    <row r="124" spans="29:32" x14ac:dyDescent="0.25">
      <c r="AC124" s="353" t="s">
        <v>781</v>
      </c>
      <c r="AD124" s="171" t="s">
        <v>400</v>
      </c>
      <c r="AE124" s="376">
        <v>0.33922999999999998</v>
      </c>
      <c r="AF124" s="354" t="s">
        <v>721</v>
      </c>
    </row>
    <row r="125" spans="29:32" x14ac:dyDescent="0.25">
      <c r="AC125" s="352" t="s">
        <v>782</v>
      </c>
      <c r="AD125" s="171" t="s">
        <v>245</v>
      </c>
      <c r="AE125" s="376">
        <v>0.20791999999999999</v>
      </c>
      <c r="AF125" s="354" t="s">
        <v>244</v>
      </c>
    </row>
    <row r="126" spans="29:32" x14ac:dyDescent="0.25">
      <c r="AC126" s="352" t="s">
        <v>781</v>
      </c>
      <c r="AD126" s="171" t="s">
        <v>400</v>
      </c>
      <c r="AE126" s="376">
        <v>0.33461000000000002</v>
      </c>
      <c r="AF126" s="354" t="s">
        <v>721</v>
      </c>
    </row>
    <row r="127" spans="29:32" x14ac:dyDescent="0.25">
      <c r="AC127" s="352" t="s">
        <v>783</v>
      </c>
      <c r="AD127" s="171" t="s">
        <v>245</v>
      </c>
      <c r="AE127" s="376">
        <v>0.33276</v>
      </c>
      <c r="AF127" s="354" t="s">
        <v>244</v>
      </c>
    </row>
    <row r="128" spans="29:32" x14ac:dyDescent="0.25">
      <c r="AC128" s="352" t="s">
        <v>784</v>
      </c>
      <c r="AD128" s="171" t="s">
        <v>400</v>
      </c>
      <c r="AE128" s="376">
        <v>0.53552</v>
      </c>
      <c r="AF128" s="354" t="s">
        <v>721</v>
      </c>
    </row>
    <row r="129" spans="29:32" x14ac:dyDescent="0.25">
      <c r="AC129" s="352" t="s">
        <v>785</v>
      </c>
      <c r="AD129" s="171" t="s">
        <v>245</v>
      </c>
      <c r="AE129" s="376">
        <v>0.21962000000000001</v>
      </c>
      <c r="AF129" s="354" t="s">
        <v>244</v>
      </c>
    </row>
    <row r="130" spans="29:32" x14ac:dyDescent="0.25">
      <c r="AC130" s="352" t="s">
        <v>786</v>
      </c>
      <c r="AD130" s="171" t="s">
        <v>400</v>
      </c>
      <c r="AE130" s="376">
        <v>0.35344999999999999</v>
      </c>
      <c r="AF130" s="354" t="s">
        <v>721</v>
      </c>
    </row>
    <row r="131" spans="29:32" x14ac:dyDescent="0.25">
      <c r="AC131" s="352" t="s">
        <v>787</v>
      </c>
      <c r="AD131" s="171" t="s">
        <v>245</v>
      </c>
      <c r="AE131" s="386">
        <v>0.27174999999999999</v>
      </c>
      <c r="AF131" s="354" t="s">
        <v>244</v>
      </c>
    </row>
    <row r="132" spans="29:32" x14ac:dyDescent="0.25">
      <c r="AC132" s="352" t="s">
        <v>788</v>
      </c>
      <c r="AD132" s="171" t="s">
        <v>400</v>
      </c>
      <c r="AE132" s="386">
        <v>0.43734000000000001</v>
      </c>
      <c r="AF132" s="354" t="s">
        <v>721</v>
      </c>
    </row>
    <row r="133" spans="29:32" x14ac:dyDescent="0.25">
      <c r="AC133" s="352" t="s">
        <v>789</v>
      </c>
      <c r="AD133" s="171" t="s">
        <v>245</v>
      </c>
      <c r="AE133" s="386">
        <v>0.24621000000000001</v>
      </c>
      <c r="AF133" s="354" t="s">
        <v>244</v>
      </c>
    </row>
    <row r="134" spans="29:32" x14ac:dyDescent="0.25">
      <c r="AC134" s="352" t="s">
        <v>790</v>
      </c>
      <c r="AD134" s="171" t="s">
        <v>400</v>
      </c>
      <c r="AE134" s="386">
        <v>0.39623000000000003</v>
      </c>
      <c r="AF134" s="354" t="s">
        <v>721</v>
      </c>
    </row>
    <row r="135" spans="29:32" x14ac:dyDescent="0.25">
      <c r="AC135" s="352" t="s">
        <v>791</v>
      </c>
      <c r="AD135" s="171" t="s">
        <v>245</v>
      </c>
      <c r="AE135" s="385">
        <v>0.11337</v>
      </c>
      <c r="AF135" s="354" t="s">
        <v>244</v>
      </c>
    </row>
    <row r="136" spans="29:32" x14ac:dyDescent="0.25">
      <c r="AC136" s="352" t="s">
        <v>792</v>
      </c>
      <c r="AD136" s="171" t="s">
        <v>400</v>
      </c>
      <c r="AE136" s="385">
        <v>0.18245</v>
      </c>
      <c r="AF136" s="354" t="s">
        <v>721</v>
      </c>
    </row>
    <row r="137" spans="29:32" x14ac:dyDescent="0.25">
      <c r="AC137" s="352" t="s">
        <v>793</v>
      </c>
      <c r="AD137" s="171" t="s">
        <v>245</v>
      </c>
      <c r="AE137" s="376">
        <v>0.79076999999999997</v>
      </c>
      <c r="AF137" s="354" t="s">
        <v>244</v>
      </c>
    </row>
    <row r="138" spans="29:32" x14ac:dyDescent="0.25">
      <c r="AC138" s="352" t="s">
        <v>794</v>
      </c>
      <c r="AD138" s="171" t="s">
        <v>400</v>
      </c>
      <c r="AE138" s="376">
        <v>1.2726200000000001</v>
      </c>
      <c r="AF138" s="192" t="s">
        <v>721</v>
      </c>
    </row>
    <row r="139" spans="29:32" x14ac:dyDescent="0.25">
      <c r="AC139" s="352" t="s">
        <v>795</v>
      </c>
      <c r="AD139" s="171" t="s">
        <v>245</v>
      </c>
      <c r="AE139" s="376">
        <v>0.86104999999999998</v>
      </c>
      <c r="AF139" s="354" t="s">
        <v>244</v>
      </c>
    </row>
    <row r="140" spans="29:32" x14ac:dyDescent="0.25">
      <c r="AC140" s="352" t="s">
        <v>796</v>
      </c>
      <c r="AD140" s="171" t="s">
        <v>400</v>
      </c>
      <c r="AE140" s="376">
        <v>1.3857299999999999</v>
      </c>
      <c r="AF140" s="192" t="s">
        <v>721</v>
      </c>
    </row>
    <row r="141" spans="29:32" x14ac:dyDescent="0.25">
      <c r="AC141" s="352" t="s">
        <v>797</v>
      </c>
      <c r="AD141" s="171" t="s">
        <v>245</v>
      </c>
      <c r="AE141" s="376">
        <v>0.83020000000000005</v>
      </c>
      <c r="AF141" s="354" t="s">
        <v>244</v>
      </c>
    </row>
    <row r="142" spans="29:32" x14ac:dyDescent="0.25">
      <c r="AC142" s="352" t="s">
        <v>798</v>
      </c>
      <c r="AD142" s="171" t="s">
        <v>400</v>
      </c>
      <c r="AE142" s="376">
        <v>1.3360799999999999</v>
      </c>
      <c r="AF142" s="354" t="s">
        <v>721</v>
      </c>
    </row>
    <row r="143" spans="29:32" x14ac:dyDescent="0.25">
      <c r="AC143" s="192" t="s">
        <v>243</v>
      </c>
      <c r="AD143" s="171" t="s">
        <v>240</v>
      </c>
      <c r="AE143" s="387">
        <v>0.1195</v>
      </c>
      <c r="AF143" s="192" t="s">
        <v>239</v>
      </c>
    </row>
    <row r="144" spans="29:32" x14ac:dyDescent="0.25">
      <c r="AC144" s="192" t="s">
        <v>710</v>
      </c>
      <c r="AD144" s="171" t="s">
        <v>240</v>
      </c>
      <c r="AE144" s="387">
        <v>2.7320000000000001E-2</v>
      </c>
      <c r="AF144" s="192" t="s">
        <v>239</v>
      </c>
    </row>
    <row r="145" spans="29:32" x14ac:dyDescent="0.25">
      <c r="AC145" s="192" t="s">
        <v>242</v>
      </c>
      <c r="AD145" s="171" t="s">
        <v>240</v>
      </c>
      <c r="AE145" s="363">
        <v>0.20793</v>
      </c>
      <c r="AF145" s="192" t="s">
        <v>239</v>
      </c>
    </row>
    <row r="146" spans="29:32" x14ac:dyDescent="0.25">
      <c r="AC146" s="192" t="s">
        <v>242</v>
      </c>
      <c r="AD146" s="171" t="s">
        <v>245</v>
      </c>
      <c r="AE146" s="363">
        <v>0.31191000000000002</v>
      </c>
      <c r="AF146" s="192" t="s">
        <v>718</v>
      </c>
    </row>
    <row r="147" spans="29:32" x14ac:dyDescent="0.25">
      <c r="AC147" s="192" t="s">
        <v>241</v>
      </c>
      <c r="AD147" s="171" t="s">
        <v>240</v>
      </c>
      <c r="AE147" s="363">
        <v>0.14549000000000001</v>
      </c>
      <c r="AF147" s="192" t="s">
        <v>239</v>
      </c>
    </row>
    <row r="148" spans="29:32" x14ac:dyDescent="0.25">
      <c r="AC148" s="192" t="s">
        <v>711</v>
      </c>
      <c r="AD148" s="171" t="s">
        <v>240</v>
      </c>
      <c r="AE148" s="386">
        <v>2.1829999999999999E-2</v>
      </c>
      <c r="AF148" s="192" t="s">
        <v>239</v>
      </c>
    </row>
    <row r="149" spans="29:32" x14ac:dyDescent="0.25">
      <c r="AC149" s="354" t="s">
        <v>712</v>
      </c>
      <c r="AD149" s="171" t="s">
        <v>240</v>
      </c>
      <c r="AE149" s="386">
        <v>3.62E-3</v>
      </c>
      <c r="AF149" s="192" t="s">
        <v>239</v>
      </c>
    </row>
    <row r="150" spans="29:32" x14ac:dyDescent="0.25">
      <c r="AC150" s="354" t="s">
        <v>713</v>
      </c>
      <c r="AD150" s="171" t="s">
        <v>240</v>
      </c>
      <c r="AE150" s="386">
        <v>2.5049999999999999E-2</v>
      </c>
      <c r="AF150" s="192" t="s">
        <v>239</v>
      </c>
    </row>
    <row r="152" spans="29:32" x14ac:dyDescent="0.25">
      <c r="AC152" s="24">
        <v>2019</v>
      </c>
    </row>
    <row r="153" spans="29:32" x14ac:dyDescent="0.25">
      <c r="AC153" s="192" t="s">
        <v>542</v>
      </c>
      <c r="AD153" s="171" t="s">
        <v>272</v>
      </c>
      <c r="AE153" s="389">
        <v>0.25559999999999999</v>
      </c>
      <c r="AF153" s="354" t="s">
        <v>238</v>
      </c>
    </row>
    <row r="154" spans="29:32" x14ac:dyDescent="0.25">
      <c r="AC154" s="192" t="s">
        <v>519</v>
      </c>
      <c r="AD154" s="171" t="s">
        <v>272</v>
      </c>
      <c r="AE154" s="390">
        <v>2.1700000000000001E-2</v>
      </c>
      <c r="AF154" s="354" t="s">
        <v>238</v>
      </c>
    </row>
    <row r="155" spans="29:32" x14ac:dyDescent="0.25">
      <c r="AC155" s="192" t="s">
        <v>495</v>
      </c>
      <c r="AD155" s="171" t="s">
        <v>272</v>
      </c>
      <c r="AE155" s="391">
        <v>0.18385000000000001</v>
      </c>
      <c r="AF155" s="192" t="s">
        <v>238</v>
      </c>
    </row>
    <row r="156" spans="29:32" x14ac:dyDescent="0.25">
      <c r="AC156" s="352" t="s">
        <v>728</v>
      </c>
      <c r="AD156" s="171" t="s">
        <v>316</v>
      </c>
      <c r="AE156" s="391">
        <v>2.7582100000000001</v>
      </c>
      <c r="AF156" s="192" t="s">
        <v>315</v>
      </c>
    </row>
    <row r="157" spans="29:32" x14ac:dyDescent="0.25">
      <c r="AC157" s="352" t="s">
        <v>729</v>
      </c>
      <c r="AD157" s="171" t="s">
        <v>272</v>
      </c>
      <c r="AE157" s="391">
        <v>0.25675999999999999</v>
      </c>
      <c r="AF157" s="192" t="s">
        <v>238</v>
      </c>
    </row>
    <row r="158" spans="29:32" x14ac:dyDescent="0.25">
      <c r="AC158" s="352" t="s">
        <v>730</v>
      </c>
      <c r="AD158" s="171" t="s">
        <v>251</v>
      </c>
      <c r="AE158" s="392">
        <v>3217.82</v>
      </c>
      <c r="AF158" s="192" t="s">
        <v>253</v>
      </c>
    </row>
    <row r="159" spans="29:32" x14ac:dyDescent="0.25">
      <c r="AC159" s="352" t="s">
        <v>731</v>
      </c>
      <c r="AD159" s="171" t="s">
        <v>272</v>
      </c>
      <c r="AE159" s="391">
        <v>0.26782</v>
      </c>
      <c r="AF159" s="192" t="s">
        <v>238</v>
      </c>
    </row>
    <row r="160" spans="29:32" x14ac:dyDescent="0.25">
      <c r="AC160" s="367" t="s">
        <v>732</v>
      </c>
      <c r="AD160" s="368" t="s">
        <v>251</v>
      </c>
      <c r="AE160" s="392">
        <v>3250.08</v>
      </c>
      <c r="AF160" s="192" t="s">
        <v>253</v>
      </c>
    </row>
    <row r="161" spans="29:32" x14ac:dyDescent="0.25">
      <c r="AC161" s="367" t="s">
        <v>733</v>
      </c>
      <c r="AD161" s="368" t="s">
        <v>316</v>
      </c>
      <c r="AE161" s="391">
        <v>2.7754699999999999</v>
      </c>
      <c r="AF161" s="192" t="s">
        <v>315</v>
      </c>
    </row>
    <row r="162" spans="29:32" x14ac:dyDescent="0.25">
      <c r="AC162" s="367" t="s">
        <v>734</v>
      </c>
      <c r="AD162" s="368" t="s">
        <v>272</v>
      </c>
      <c r="AE162" s="391">
        <v>0.25835999999999998</v>
      </c>
      <c r="AF162" s="192" t="s">
        <v>238</v>
      </c>
    </row>
    <row r="163" spans="29:32" x14ac:dyDescent="0.25">
      <c r="AC163" s="367" t="s">
        <v>735</v>
      </c>
      <c r="AD163" s="368" t="s">
        <v>251</v>
      </c>
      <c r="AE163" s="392">
        <v>3159.55</v>
      </c>
      <c r="AF163" s="192" t="s">
        <v>253</v>
      </c>
    </row>
    <row r="164" spans="29:32" x14ac:dyDescent="0.25">
      <c r="AC164" s="367" t="s">
        <v>736</v>
      </c>
      <c r="AD164" s="368" t="s">
        <v>316</v>
      </c>
      <c r="AE164" s="391">
        <v>3.12209</v>
      </c>
      <c r="AF164" s="192" t="s">
        <v>315</v>
      </c>
    </row>
    <row r="165" spans="29:32" x14ac:dyDescent="0.25">
      <c r="AC165" s="367" t="s">
        <v>737</v>
      </c>
      <c r="AD165" s="368" t="s">
        <v>272</v>
      </c>
      <c r="AE165" s="391">
        <v>0.26297999999999999</v>
      </c>
      <c r="AF165" s="192" t="s">
        <v>238</v>
      </c>
    </row>
    <row r="166" spans="29:32" x14ac:dyDescent="0.25">
      <c r="AC166" s="352" t="s">
        <v>738</v>
      </c>
      <c r="AD166" s="171" t="s">
        <v>316</v>
      </c>
      <c r="AE166" s="391">
        <v>2.5404200000000001</v>
      </c>
      <c r="AF166" s="192" t="s">
        <v>315</v>
      </c>
    </row>
    <row r="167" spans="29:32" x14ac:dyDescent="0.25">
      <c r="AC167" s="352" t="s">
        <v>739</v>
      </c>
      <c r="AD167" s="171" t="s">
        <v>272</v>
      </c>
      <c r="AE167" s="391">
        <v>0.24675</v>
      </c>
      <c r="AF167" s="192" t="s">
        <v>238</v>
      </c>
    </row>
    <row r="168" spans="29:32" x14ac:dyDescent="0.25">
      <c r="AC168" s="352" t="s">
        <v>740</v>
      </c>
      <c r="AD168" s="171" t="s">
        <v>272</v>
      </c>
      <c r="AE168" s="391">
        <v>0.33183000000000001</v>
      </c>
      <c r="AF168" s="192" t="s">
        <v>238</v>
      </c>
    </row>
    <row r="169" spans="29:32" x14ac:dyDescent="0.25">
      <c r="AC169" s="352" t="s">
        <v>741</v>
      </c>
      <c r="AD169" s="171" t="s">
        <v>251</v>
      </c>
      <c r="AE169" s="392">
        <v>2464.9499999999998</v>
      </c>
      <c r="AF169" s="192" t="s">
        <v>253</v>
      </c>
    </row>
    <row r="170" spans="29:32" x14ac:dyDescent="0.25">
      <c r="AC170" s="369" t="s">
        <v>742</v>
      </c>
      <c r="AD170" s="171" t="s">
        <v>316</v>
      </c>
      <c r="AE170" s="391">
        <v>2.2910499999999998</v>
      </c>
      <c r="AF170" s="192" t="s">
        <v>315</v>
      </c>
    </row>
    <row r="171" spans="29:32" x14ac:dyDescent="0.25">
      <c r="AC171" s="369" t="s">
        <v>743</v>
      </c>
      <c r="AD171" s="171" t="s">
        <v>272</v>
      </c>
      <c r="AE171" s="391">
        <v>0.24454999999999999</v>
      </c>
      <c r="AF171" s="192" t="s">
        <v>238</v>
      </c>
    </row>
    <row r="172" spans="29:32" x14ac:dyDescent="0.25">
      <c r="AC172" s="369" t="s">
        <v>744</v>
      </c>
      <c r="AD172" s="171" t="s">
        <v>316</v>
      </c>
      <c r="AE172" s="391">
        <v>2.5430600000000001</v>
      </c>
      <c r="AF172" s="192" t="s">
        <v>315</v>
      </c>
    </row>
    <row r="173" spans="29:32" x14ac:dyDescent="0.25">
      <c r="AC173" s="369" t="s">
        <v>745</v>
      </c>
      <c r="AD173" s="171" t="s">
        <v>272</v>
      </c>
      <c r="AE173" s="391">
        <v>0.24776000000000001</v>
      </c>
      <c r="AF173" s="192" t="s">
        <v>238</v>
      </c>
    </row>
    <row r="174" spans="29:32" x14ac:dyDescent="0.25">
      <c r="AC174" s="192" t="s">
        <v>401</v>
      </c>
      <c r="AD174" s="171" t="s">
        <v>385</v>
      </c>
      <c r="AE174" s="393">
        <v>0.34399999999999997</v>
      </c>
      <c r="AF174" s="192" t="s">
        <v>384</v>
      </c>
    </row>
    <row r="175" spans="29:32" x14ac:dyDescent="0.25">
      <c r="AC175" s="192" t="s">
        <v>386</v>
      </c>
      <c r="AD175" s="171" t="s">
        <v>385</v>
      </c>
      <c r="AE175" s="394">
        <v>0.70799999999999996</v>
      </c>
      <c r="AF175" s="354" t="s">
        <v>384</v>
      </c>
    </row>
    <row r="176" spans="29:32" x14ac:dyDescent="0.25">
      <c r="AC176" s="192" t="s">
        <v>677</v>
      </c>
      <c r="AD176" s="171" t="s">
        <v>316</v>
      </c>
      <c r="AE176" s="391">
        <v>2.5941100000000001</v>
      </c>
      <c r="AF176" s="192" t="s">
        <v>315</v>
      </c>
    </row>
    <row r="177" spans="29:32" x14ac:dyDescent="0.25">
      <c r="AC177" s="192" t="s">
        <v>678</v>
      </c>
      <c r="AD177" s="171" t="s">
        <v>316</v>
      </c>
      <c r="AE177" s="391">
        <v>2.6869700000000001</v>
      </c>
      <c r="AF177" s="192" t="s">
        <v>315</v>
      </c>
    </row>
    <row r="178" spans="29:32" x14ac:dyDescent="0.25">
      <c r="AC178" s="192" t="s">
        <v>679</v>
      </c>
      <c r="AD178" s="171" t="s">
        <v>316</v>
      </c>
      <c r="AE178" s="391">
        <v>2.2090399999999999</v>
      </c>
      <c r="AF178" s="192" t="s">
        <v>315</v>
      </c>
    </row>
    <row r="179" spans="29:32" x14ac:dyDescent="0.25">
      <c r="AC179" s="191" t="s">
        <v>680</v>
      </c>
      <c r="AD179" s="171" t="s">
        <v>474</v>
      </c>
      <c r="AE179" s="395">
        <v>1430</v>
      </c>
      <c r="AF179" s="192" t="s">
        <v>714</v>
      </c>
    </row>
    <row r="180" spans="29:32" ht="18" x14ac:dyDescent="0.35">
      <c r="AC180" s="191" t="s">
        <v>681</v>
      </c>
      <c r="AD180" s="171" t="s">
        <v>474</v>
      </c>
      <c r="AE180" s="396">
        <v>2088</v>
      </c>
      <c r="AF180" s="355" t="s">
        <v>715</v>
      </c>
    </row>
    <row r="181" spans="29:32" ht="18" x14ac:dyDescent="0.35">
      <c r="AC181" s="191" t="s">
        <v>682</v>
      </c>
      <c r="AD181" s="171" t="s">
        <v>474</v>
      </c>
      <c r="AE181" s="395">
        <v>1774</v>
      </c>
      <c r="AF181" s="355" t="s">
        <v>715</v>
      </c>
    </row>
    <row r="182" spans="29:32" x14ac:dyDescent="0.25">
      <c r="AC182" s="374" t="s">
        <v>683</v>
      </c>
      <c r="AD182" s="171" t="s">
        <v>474</v>
      </c>
      <c r="AE182" s="395">
        <v>3922</v>
      </c>
      <c r="AF182" s="192" t="s">
        <v>714</v>
      </c>
    </row>
    <row r="183" spans="29:32" x14ac:dyDescent="0.25">
      <c r="AC183" s="352" t="s">
        <v>799</v>
      </c>
      <c r="AD183" s="171" t="s">
        <v>272</v>
      </c>
      <c r="AE183" s="397">
        <v>1.5630000000000002E-2</v>
      </c>
      <c r="AF183" s="192" t="s">
        <v>238</v>
      </c>
    </row>
    <row r="184" spans="29:32" x14ac:dyDescent="0.25">
      <c r="AC184" s="352" t="s">
        <v>800</v>
      </c>
      <c r="AD184" s="171" t="s">
        <v>251</v>
      </c>
      <c r="AE184" s="397">
        <v>59.029020000000003</v>
      </c>
      <c r="AF184" s="192" t="s">
        <v>250</v>
      </c>
    </row>
    <row r="185" spans="29:32" x14ac:dyDescent="0.25">
      <c r="AC185" s="352" t="s">
        <v>801</v>
      </c>
      <c r="AD185" s="171" t="s">
        <v>251</v>
      </c>
      <c r="AE185" s="397">
        <v>73.135230000000007</v>
      </c>
      <c r="AF185" s="192" t="s">
        <v>250</v>
      </c>
    </row>
    <row r="186" spans="29:32" x14ac:dyDescent="0.25">
      <c r="AC186" s="352" t="s">
        <v>802</v>
      </c>
      <c r="AD186" s="171" t="s">
        <v>272</v>
      </c>
      <c r="AE186" s="397">
        <v>1.5630000000000002E-2</v>
      </c>
      <c r="AF186" s="192" t="s">
        <v>238</v>
      </c>
    </row>
    <row r="187" spans="29:32" x14ac:dyDescent="0.25">
      <c r="AC187" s="352" t="s">
        <v>803</v>
      </c>
      <c r="AD187" s="171" t="s">
        <v>272</v>
      </c>
      <c r="AE187" s="397">
        <v>2.1000000000000001E-4</v>
      </c>
      <c r="AF187" s="192" t="s">
        <v>238</v>
      </c>
    </row>
    <row r="188" spans="29:32" x14ac:dyDescent="0.25">
      <c r="AC188" s="352" t="s">
        <v>804</v>
      </c>
      <c r="AD188" s="171" t="s">
        <v>251</v>
      </c>
      <c r="AE188" s="397">
        <v>1.1483699999999999</v>
      </c>
      <c r="AF188" s="192" t="s">
        <v>250</v>
      </c>
    </row>
    <row r="189" spans="29:32" x14ac:dyDescent="0.25">
      <c r="AC189" s="352" t="s">
        <v>805</v>
      </c>
      <c r="AD189" s="171" t="s">
        <v>251</v>
      </c>
      <c r="AE189" s="397">
        <v>0.69342999999999999</v>
      </c>
      <c r="AF189" s="192" t="s">
        <v>250</v>
      </c>
    </row>
    <row r="190" spans="29:32" x14ac:dyDescent="0.25">
      <c r="AC190" s="352" t="s">
        <v>806</v>
      </c>
      <c r="AD190" s="171" t="s">
        <v>272</v>
      </c>
      <c r="AE190" s="397">
        <v>2.0000000000000001E-4</v>
      </c>
      <c r="AF190" s="192" t="s">
        <v>238</v>
      </c>
    </row>
    <row r="191" spans="29:32" x14ac:dyDescent="0.25">
      <c r="AC191" s="352" t="s">
        <v>807</v>
      </c>
      <c r="AD191" s="171" t="s">
        <v>272</v>
      </c>
      <c r="AE191" s="391">
        <v>0.21446999999999999</v>
      </c>
      <c r="AF191" s="192" t="s">
        <v>238</v>
      </c>
    </row>
    <row r="192" spans="29:32" x14ac:dyDescent="0.25">
      <c r="AC192" s="352" t="s">
        <v>808</v>
      </c>
      <c r="AD192" s="171" t="s">
        <v>316</v>
      </c>
      <c r="AE192" s="391">
        <v>1.5226</v>
      </c>
      <c r="AF192" s="354" t="s">
        <v>315</v>
      </c>
    </row>
    <row r="193" spans="29:32" x14ac:dyDescent="0.25">
      <c r="AC193" s="192" t="s">
        <v>306</v>
      </c>
      <c r="AD193" s="171" t="s">
        <v>272</v>
      </c>
      <c r="AE193" s="398">
        <v>0.17605999999999999</v>
      </c>
      <c r="AF193" s="354" t="s">
        <v>238</v>
      </c>
    </row>
    <row r="194" spans="29:32" x14ac:dyDescent="0.25">
      <c r="AC194" s="192" t="s">
        <v>293</v>
      </c>
      <c r="AD194" s="171" t="s">
        <v>272</v>
      </c>
      <c r="AE194" s="399">
        <v>0</v>
      </c>
      <c r="AF194" s="192" t="s">
        <v>238</v>
      </c>
    </row>
    <row r="195" spans="29:32" x14ac:dyDescent="0.25">
      <c r="AC195" s="192" t="s">
        <v>287</v>
      </c>
      <c r="AD195" s="171" t="s">
        <v>272</v>
      </c>
      <c r="AE195" s="399">
        <v>0</v>
      </c>
      <c r="AF195" s="192" t="s">
        <v>286</v>
      </c>
    </row>
    <row r="196" spans="29:32" x14ac:dyDescent="0.25">
      <c r="AC196" s="192" t="s">
        <v>684</v>
      </c>
      <c r="AD196" s="171" t="s">
        <v>251</v>
      </c>
      <c r="AE196" s="400">
        <v>64.636499999999998</v>
      </c>
      <c r="AF196" s="192" t="s">
        <v>250</v>
      </c>
    </row>
    <row r="197" spans="29:32" x14ac:dyDescent="0.25">
      <c r="AC197" s="192" t="s">
        <v>270</v>
      </c>
      <c r="AD197" s="171" t="s">
        <v>251</v>
      </c>
      <c r="AE197" s="401">
        <v>586.51379999999995</v>
      </c>
      <c r="AF197" s="192" t="s">
        <v>253</v>
      </c>
    </row>
    <row r="198" spans="29:32" x14ac:dyDescent="0.25">
      <c r="AC198" s="192" t="s">
        <v>268</v>
      </c>
      <c r="AD198" s="171" t="s">
        <v>251</v>
      </c>
      <c r="AE198" s="401">
        <v>99.759200000000007</v>
      </c>
      <c r="AF198" s="192" t="s">
        <v>253</v>
      </c>
    </row>
    <row r="199" spans="29:32" x14ac:dyDescent="0.25">
      <c r="AC199" s="192" t="s">
        <v>266</v>
      </c>
      <c r="AD199" s="171" t="s">
        <v>251</v>
      </c>
      <c r="AE199" s="400">
        <v>10.203900000000001</v>
      </c>
      <c r="AF199" s="192" t="s">
        <v>253</v>
      </c>
    </row>
    <row r="200" spans="29:32" x14ac:dyDescent="0.25">
      <c r="AC200" s="192" t="s">
        <v>685</v>
      </c>
      <c r="AD200" s="171" t="s">
        <v>251</v>
      </c>
      <c r="AE200" s="400">
        <v>21.3538</v>
      </c>
      <c r="AF200" s="192" t="s">
        <v>253</v>
      </c>
    </row>
    <row r="201" spans="29:32" x14ac:dyDescent="0.25">
      <c r="AC201" s="192" t="s">
        <v>264</v>
      </c>
      <c r="AD201" s="171" t="s">
        <v>251</v>
      </c>
      <c r="AE201" s="401">
        <v>10.203900000000001</v>
      </c>
      <c r="AF201" s="192" t="s">
        <v>253</v>
      </c>
    </row>
    <row r="202" spans="29:32" x14ac:dyDescent="0.25">
      <c r="AC202" s="192" t="s">
        <v>262</v>
      </c>
      <c r="AD202" s="171" t="s">
        <v>251</v>
      </c>
      <c r="AE202" s="400">
        <v>10.203900000000001</v>
      </c>
      <c r="AF202" s="192" t="s">
        <v>253</v>
      </c>
    </row>
    <row r="203" spans="29:32" x14ac:dyDescent="0.25">
      <c r="AC203" s="192" t="s">
        <v>260</v>
      </c>
      <c r="AD203" s="171" t="s">
        <v>251</v>
      </c>
      <c r="AE203" s="400">
        <v>21.3538</v>
      </c>
      <c r="AF203" s="192" t="s">
        <v>253</v>
      </c>
    </row>
    <row r="204" spans="29:32" x14ac:dyDescent="0.25">
      <c r="AC204" s="192" t="s">
        <v>258</v>
      </c>
      <c r="AD204" s="171" t="s">
        <v>251</v>
      </c>
      <c r="AE204" s="400">
        <v>21.3538</v>
      </c>
      <c r="AF204" s="192" t="s">
        <v>253</v>
      </c>
    </row>
    <row r="205" spans="29:32" x14ac:dyDescent="0.25">
      <c r="AC205" s="192" t="s">
        <v>257</v>
      </c>
      <c r="AD205" s="171" t="s">
        <v>251</v>
      </c>
      <c r="AE205" s="401">
        <v>21.3538</v>
      </c>
      <c r="AF205" s="192" t="s">
        <v>253</v>
      </c>
    </row>
    <row r="206" spans="29:32" x14ac:dyDescent="0.25">
      <c r="AC206" s="192" t="s">
        <v>256</v>
      </c>
      <c r="AD206" s="171" t="s">
        <v>251</v>
      </c>
      <c r="AE206" s="400">
        <v>21.3538</v>
      </c>
      <c r="AF206" s="192" t="s">
        <v>253</v>
      </c>
    </row>
    <row r="207" spans="29:32" x14ac:dyDescent="0.25">
      <c r="AC207" s="192" t="s">
        <v>255</v>
      </c>
      <c r="AD207" s="171" t="s">
        <v>251</v>
      </c>
      <c r="AE207" s="400">
        <v>21.3538</v>
      </c>
      <c r="AF207" s="192" t="s">
        <v>253</v>
      </c>
    </row>
    <row r="208" spans="29:32" x14ac:dyDescent="0.25">
      <c r="AC208" s="192" t="s">
        <v>686</v>
      </c>
      <c r="AD208" s="171" t="s">
        <v>251</v>
      </c>
      <c r="AE208" s="400">
        <v>21.3538</v>
      </c>
      <c r="AF208" s="192" t="s">
        <v>253</v>
      </c>
    </row>
    <row r="209" spans="29:32" x14ac:dyDescent="0.25">
      <c r="AC209" s="192" t="s">
        <v>254</v>
      </c>
      <c r="AD209" s="171" t="s">
        <v>251</v>
      </c>
      <c r="AE209" s="400">
        <v>1.37</v>
      </c>
      <c r="AF209" s="192" t="s">
        <v>253</v>
      </c>
    </row>
    <row r="210" spans="29:32" x14ac:dyDescent="0.25">
      <c r="AC210" s="192" t="s">
        <v>252</v>
      </c>
      <c r="AD210" s="171" t="s">
        <v>251</v>
      </c>
      <c r="AE210" s="402">
        <v>21.353999999999999</v>
      </c>
      <c r="AF210" s="192" t="s">
        <v>250</v>
      </c>
    </row>
    <row r="211" spans="29:32" x14ac:dyDescent="0.25">
      <c r="AC211" s="192" t="s">
        <v>687</v>
      </c>
      <c r="AD211" s="171" t="s">
        <v>251</v>
      </c>
      <c r="AE211" s="403">
        <v>870.10270000000003</v>
      </c>
      <c r="AF211" s="192" t="s">
        <v>250</v>
      </c>
    </row>
    <row r="212" spans="29:32" x14ac:dyDescent="0.25">
      <c r="AC212" s="192" t="s">
        <v>688</v>
      </c>
      <c r="AD212" s="171" t="s">
        <v>251</v>
      </c>
      <c r="AE212" s="401">
        <v>21.3538</v>
      </c>
      <c r="AF212" s="192" t="s">
        <v>250</v>
      </c>
    </row>
    <row r="213" spans="29:32" x14ac:dyDescent="0.25">
      <c r="AC213" s="192" t="s">
        <v>689</v>
      </c>
      <c r="AD213" s="171" t="s">
        <v>251</v>
      </c>
      <c r="AE213" s="401">
        <v>21.3538</v>
      </c>
      <c r="AF213" s="192" t="s">
        <v>250</v>
      </c>
    </row>
    <row r="214" spans="29:32" x14ac:dyDescent="0.25">
      <c r="AC214" s="192" t="s">
        <v>690</v>
      </c>
      <c r="AD214" s="171" t="s">
        <v>251</v>
      </c>
      <c r="AE214" s="401">
        <v>445.02780000000001</v>
      </c>
      <c r="AF214" s="192" t="s">
        <v>250</v>
      </c>
    </row>
    <row r="215" spans="29:32" x14ac:dyDescent="0.25">
      <c r="AC215" s="192" t="s">
        <v>691</v>
      </c>
      <c r="AD215" s="171" t="s">
        <v>251</v>
      </c>
      <c r="AE215" s="404">
        <v>1000</v>
      </c>
      <c r="AF215" s="192" t="s">
        <v>716</v>
      </c>
    </row>
    <row r="216" spans="29:32" x14ac:dyDescent="0.25">
      <c r="AC216" s="192" t="s">
        <v>692</v>
      </c>
      <c r="AD216" s="171" t="s">
        <v>251</v>
      </c>
      <c r="AE216" s="404">
        <v>273</v>
      </c>
      <c r="AF216" s="192" t="s">
        <v>717</v>
      </c>
    </row>
    <row r="217" spans="29:32" x14ac:dyDescent="0.25">
      <c r="AC217" s="192" t="s">
        <v>693</v>
      </c>
      <c r="AD217" s="171" t="s">
        <v>251</v>
      </c>
      <c r="AE217" s="404">
        <v>297</v>
      </c>
      <c r="AF217" s="192" t="s">
        <v>717</v>
      </c>
    </row>
    <row r="218" spans="29:32" x14ac:dyDescent="0.25">
      <c r="AC218" s="192" t="s">
        <v>694</v>
      </c>
      <c r="AD218" s="171" t="s">
        <v>251</v>
      </c>
      <c r="AE218" s="404">
        <v>1000</v>
      </c>
      <c r="AF218" s="192" t="s">
        <v>716</v>
      </c>
    </row>
    <row r="219" spans="29:32" x14ac:dyDescent="0.25">
      <c r="AC219" s="192" t="s">
        <v>249</v>
      </c>
      <c r="AD219" s="171" t="s">
        <v>240</v>
      </c>
      <c r="AE219" s="405">
        <v>0.25492999999999999</v>
      </c>
      <c r="AF219" s="192" t="s">
        <v>239</v>
      </c>
    </row>
    <row r="220" spans="29:32" x14ac:dyDescent="0.25">
      <c r="AC220" s="192" t="s">
        <v>248</v>
      </c>
      <c r="AD220" s="171" t="s">
        <v>240</v>
      </c>
      <c r="AE220" s="405">
        <v>0.15832000000000002</v>
      </c>
      <c r="AF220" s="192" t="s">
        <v>239</v>
      </c>
    </row>
    <row r="221" spans="29:32" x14ac:dyDescent="0.25">
      <c r="AC221" s="192" t="s">
        <v>695</v>
      </c>
      <c r="AD221" s="171" t="s">
        <v>240</v>
      </c>
      <c r="AE221" s="405">
        <v>0.15573000000000001</v>
      </c>
      <c r="AF221" s="192" t="s">
        <v>239</v>
      </c>
    </row>
    <row r="222" spans="29:32" x14ac:dyDescent="0.25">
      <c r="AC222" s="192" t="s">
        <v>696</v>
      </c>
      <c r="AD222" s="171" t="s">
        <v>240</v>
      </c>
      <c r="AE222" s="405">
        <v>0.2336</v>
      </c>
      <c r="AF222" s="192" t="s">
        <v>239</v>
      </c>
    </row>
    <row r="223" spans="29:32" x14ac:dyDescent="0.25">
      <c r="AC223" s="192" t="s">
        <v>247</v>
      </c>
      <c r="AD223" s="171" t="s">
        <v>240</v>
      </c>
      <c r="AE223" s="405">
        <v>0.19562000000000002</v>
      </c>
      <c r="AF223" s="192" t="s">
        <v>239</v>
      </c>
    </row>
    <row r="224" spans="29:32" x14ac:dyDescent="0.25">
      <c r="AC224" s="192" t="s">
        <v>697</v>
      </c>
      <c r="AD224" s="171" t="s">
        <v>240</v>
      </c>
      <c r="AE224" s="405">
        <v>0.14981</v>
      </c>
      <c r="AF224" s="192" t="s">
        <v>239</v>
      </c>
    </row>
    <row r="225" spans="29:32" x14ac:dyDescent="0.25">
      <c r="AC225" s="192" t="s">
        <v>698</v>
      </c>
      <c r="AD225" s="171" t="s">
        <v>240</v>
      </c>
      <c r="AE225" s="405">
        <v>0.2397</v>
      </c>
      <c r="AF225" s="192" t="s">
        <v>239</v>
      </c>
    </row>
    <row r="226" spans="29:32" x14ac:dyDescent="0.25">
      <c r="AC226" s="192" t="s">
        <v>699</v>
      </c>
      <c r="AD226" s="171" t="s">
        <v>240</v>
      </c>
      <c r="AE226" s="405">
        <v>0.43446000000000001</v>
      </c>
      <c r="AF226" s="192" t="s">
        <v>239</v>
      </c>
    </row>
    <row r="227" spans="29:32" x14ac:dyDescent="0.25">
      <c r="AC227" s="191" t="s">
        <v>700</v>
      </c>
      <c r="AD227" s="209" t="s">
        <v>240</v>
      </c>
      <c r="AE227" s="405">
        <v>0.59925000000000006</v>
      </c>
      <c r="AF227" s="191" t="s">
        <v>239</v>
      </c>
    </row>
    <row r="228" spans="29:32" x14ac:dyDescent="0.25">
      <c r="AC228" s="192" t="s">
        <v>701</v>
      </c>
      <c r="AD228" s="171" t="s">
        <v>240</v>
      </c>
      <c r="AE228" s="405">
        <v>0.18078000000000002</v>
      </c>
      <c r="AF228" s="192" t="s">
        <v>239</v>
      </c>
    </row>
    <row r="229" spans="29:32" x14ac:dyDescent="0.25">
      <c r="AC229" s="192" t="s">
        <v>702</v>
      </c>
      <c r="AD229" s="171" t="s">
        <v>240</v>
      </c>
      <c r="AE229" s="405">
        <v>0.13844530000000002</v>
      </c>
      <c r="AF229" s="192" t="s">
        <v>239</v>
      </c>
    </row>
    <row r="230" spans="29:32" x14ac:dyDescent="0.25">
      <c r="AC230" s="192" t="s">
        <v>703</v>
      </c>
      <c r="AD230" s="171" t="s">
        <v>240</v>
      </c>
      <c r="AE230" s="405">
        <v>0.22151000000000001</v>
      </c>
      <c r="AF230" s="192" t="s">
        <v>239</v>
      </c>
    </row>
    <row r="231" spans="29:32" x14ac:dyDescent="0.25">
      <c r="AC231" s="192" t="s">
        <v>704</v>
      </c>
      <c r="AD231" s="171" t="s">
        <v>240</v>
      </c>
      <c r="AE231" s="405">
        <v>0.40149000000000001</v>
      </c>
      <c r="AF231" s="192" t="s">
        <v>239</v>
      </c>
    </row>
    <row r="232" spans="29:32" x14ac:dyDescent="0.25">
      <c r="AC232" s="353" t="s">
        <v>705</v>
      </c>
      <c r="AD232" s="171" t="s">
        <v>240</v>
      </c>
      <c r="AE232" s="405">
        <v>0.55376000000000003</v>
      </c>
      <c r="AF232" s="192" t="s">
        <v>239</v>
      </c>
    </row>
    <row r="233" spans="29:32" x14ac:dyDescent="0.25">
      <c r="AC233" s="383" t="s">
        <v>246</v>
      </c>
      <c r="AD233" s="384" t="s">
        <v>240</v>
      </c>
      <c r="AE233" s="389">
        <v>4.1149999999999999E-2</v>
      </c>
      <c r="AF233" s="383" t="s">
        <v>239</v>
      </c>
    </row>
    <row r="234" spans="29:32" x14ac:dyDescent="0.25">
      <c r="AC234" s="191" t="s">
        <v>706</v>
      </c>
      <c r="AD234" s="171" t="s">
        <v>240</v>
      </c>
      <c r="AE234" s="389">
        <v>5.9699999999999996E-3</v>
      </c>
      <c r="AF234" s="192" t="s">
        <v>239</v>
      </c>
    </row>
    <row r="235" spans="29:32" x14ac:dyDescent="0.25">
      <c r="AC235" s="191" t="s">
        <v>707</v>
      </c>
      <c r="AD235" s="171" t="s">
        <v>240</v>
      </c>
      <c r="AE235" s="389">
        <v>3.508E-2</v>
      </c>
      <c r="AF235" s="192" t="s">
        <v>239</v>
      </c>
    </row>
    <row r="236" spans="29:32" x14ac:dyDescent="0.25">
      <c r="AC236" s="191" t="s">
        <v>708</v>
      </c>
      <c r="AD236" s="171" t="s">
        <v>240</v>
      </c>
      <c r="AE236" s="389">
        <v>3.0839999999999999E-2</v>
      </c>
      <c r="AF236" s="192" t="s">
        <v>239</v>
      </c>
    </row>
    <row r="237" spans="29:32" x14ac:dyDescent="0.25">
      <c r="AC237" s="352" t="s">
        <v>709</v>
      </c>
      <c r="AD237" s="171" t="s">
        <v>245</v>
      </c>
      <c r="AE237" s="390">
        <v>0.17710000000000001</v>
      </c>
      <c r="AF237" s="192" t="s">
        <v>718</v>
      </c>
    </row>
    <row r="238" spans="29:32" x14ac:dyDescent="0.25">
      <c r="AC238" s="352" t="s">
        <v>709</v>
      </c>
      <c r="AD238" s="171" t="s">
        <v>400</v>
      </c>
      <c r="AE238" s="390">
        <v>0.28502</v>
      </c>
      <c r="AF238" s="192" t="s">
        <v>719</v>
      </c>
    </row>
    <row r="239" spans="29:32" x14ac:dyDescent="0.25">
      <c r="AC239" s="352" t="s">
        <v>746</v>
      </c>
      <c r="AD239" s="171" t="s">
        <v>245</v>
      </c>
      <c r="AE239" s="389">
        <v>0.17335999999999999</v>
      </c>
      <c r="AF239" s="192" t="s">
        <v>718</v>
      </c>
    </row>
    <row r="240" spans="29:32" x14ac:dyDescent="0.25">
      <c r="AC240" s="352" t="s">
        <v>747</v>
      </c>
      <c r="AD240" s="171" t="s">
        <v>400</v>
      </c>
      <c r="AE240" s="389">
        <v>0.27900999999999998</v>
      </c>
      <c r="AF240" s="192" t="s">
        <v>719</v>
      </c>
    </row>
    <row r="241" spans="29:32" x14ac:dyDescent="0.25">
      <c r="AC241" s="352" t="s">
        <v>748</v>
      </c>
      <c r="AD241" s="171" t="s">
        <v>245</v>
      </c>
      <c r="AE241" s="389">
        <v>0.14208000000000001</v>
      </c>
      <c r="AF241" s="192" t="s">
        <v>718</v>
      </c>
    </row>
    <row r="242" spans="29:32" x14ac:dyDescent="0.25">
      <c r="AC242" s="352" t="s">
        <v>749</v>
      </c>
      <c r="AD242" s="171" t="s">
        <v>400</v>
      </c>
      <c r="AE242" s="389">
        <v>0.22868000000000002</v>
      </c>
      <c r="AF242" s="192" t="s">
        <v>719</v>
      </c>
    </row>
    <row r="243" spans="29:32" x14ac:dyDescent="0.25">
      <c r="AC243" s="352" t="s">
        <v>750</v>
      </c>
      <c r="AD243" s="171" t="s">
        <v>245</v>
      </c>
      <c r="AE243" s="389">
        <v>0.17061000000000001</v>
      </c>
      <c r="AF243" s="192" t="s">
        <v>718</v>
      </c>
    </row>
    <row r="244" spans="29:32" x14ac:dyDescent="0.25">
      <c r="AC244" s="352" t="s">
        <v>751</v>
      </c>
      <c r="AD244" s="171" t="s">
        <v>400</v>
      </c>
      <c r="AE244" s="389">
        <v>0.27459</v>
      </c>
      <c r="AF244" s="192" t="s">
        <v>719</v>
      </c>
    </row>
    <row r="245" spans="29:32" x14ac:dyDescent="0.25">
      <c r="AC245" s="352" t="s">
        <v>752</v>
      </c>
      <c r="AD245" s="171" t="s">
        <v>245</v>
      </c>
      <c r="AE245" s="389">
        <v>0.20946999999999999</v>
      </c>
      <c r="AF245" s="192" t="s">
        <v>718</v>
      </c>
    </row>
    <row r="246" spans="29:32" x14ac:dyDescent="0.25">
      <c r="AC246" s="352" t="s">
        <v>753</v>
      </c>
      <c r="AD246" s="171" t="s">
        <v>400</v>
      </c>
      <c r="AE246" s="389">
        <v>0.33712999999999999</v>
      </c>
      <c r="AF246" s="192" t="s">
        <v>719</v>
      </c>
    </row>
    <row r="247" spans="29:32" x14ac:dyDescent="0.25">
      <c r="AC247" s="352" t="s">
        <v>754</v>
      </c>
      <c r="AD247" s="171" t="s">
        <v>245</v>
      </c>
      <c r="AE247" s="389">
        <v>0.18084</v>
      </c>
      <c r="AF247" s="192" t="s">
        <v>720</v>
      </c>
    </row>
    <row r="248" spans="29:32" x14ac:dyDescent="0.25">
      <c r="AC248" s="352" t="s">
        <v>755</v>
      </c>
      <c r="AD248" s="171" t="s">
        <v>400</v>
      </c>
      <c r="AE248" s="389">
        <v>0.29103000000000001</v>
      </c>
      <c r="AF248" s="192" t="s">
        <v>719</v>
      </c>
    </row>
    <row r="249" spans="29:32" x14ac:dyDescent="0.25">
      <c r="AC249" s="352" t="s">
        <v>756</v>
      </c>
      <c r="AD249" s="171" t="s">
        <v>245</v>
      </c>
      <c r="AE249" s="389">
        <v>0.15371000000000001</v>
      </c>
      <c r="AF249" s="192" t="s">
        <v>718</v>
      </c>
    </row>
    <row r="250" spans="29:32" x14ac:dyDescent="0.25">
      <c r="AC250" s="352" t="s">
        <v>757</v>
      </c>
      <c r="AD250" s="171" t="s">
        <v>400</v>
      </c>
      <c r="AE250" s="389">
        <v>0.24736</v>
      </c>
      <c r="AF250" s="192" t="s">
        <v>719</v>
      </c>
    </row>
    <row r="251" spans="29:32" x14ac:dyDescent="0.25">
      <c r="AC251" s="352" t="s">
        <v>758</v>
      </c>
      <c r="AD251" s="171" t="s">
        <v>245</v>
      </c>
      <c r="AE251" s="389">
        <v>0.19228000000000001</v>
      </c>
      <c r="AF251" s="192" t="s">
        <v>718</v>
      </c>
    </row>
    <row r="252" spans="29:32" x14ac:dyDescent="0.25">
      <c r="AC252" s="352" t="s">
        <v>759</v>
      </c>
      <c r="AD252" s="171" t="s">
        <v>400</v>
      </c>
      <c r="AE252" s="389">
        <v>0.30945</v>
      </c>
      <c r="AF252" s="192" t="s">
        <v>719</v>
      </c>
    </row>
    <row r="253" spans="29:32" x14ac:dyDescent="0.25">
      <c r="AC253" s="352" t="s">
        <v>760</v>
      </c>
      <c r="AD253" s="171" t="s">
        <v>245</v>
      </c>
      <c r="AE253" s="389">
        <v>0.28294999999999998</v>
      </c>
      <c r="AF253" s="192" t="s">
        <v>718</v>
      </c>
    </row>
    <row r="254" spans="29:32" x14ac:dyDescent="0.25">
      <c r="AC254" s="352" t="s">
        <v>761</v>
      </c>
      <c r="AD254" s="171" t="s">
        <v>400</v>
      </c>
      <c r="AE254" s="389">
        <v>0.45535999999999999</v>
      </c>
      <c r="AF254" s="192" t="s">
        <v>719</v>
      </c>
    </row>
    <row r="255" spans="29:32" x14ac:dyDescent="0.25">
      <c r="AC255" s="352" t="s">
        <v>762</v>
      </c>
      <c r="AD255" s="171" t="s">
        <v>245</v>
      </c>
      <c r="AE255" s="389">
        <v>0.1052</v>
      </c>
      <c r="AF255" s="192" t="s">
        <v>718</v>
      </c>
    </row>
    <row r="256" spans="29:32" x14ac:dyDescent="0.25">
      <c r="AC256" s="352" t="s">
        <v>763</v>
      </c>
      <c r="AD256" s="171" t="s">
        <v>400</v>
      </c>
      <c r="AE256" s="389">
        <v>0.16930000000000001</v>
      </c>
      <c r="AF256" s="192" t="s">
        <v>719</v>
      </c>
    </row>
    <row r="257" spans="29:32" x14ac:dyDescent="0.25">
      <c r="AC257" s="352" t="s">
        <v>764</v>
      </c>
      <c r="AD257" s="171" t="s">
        <v>245</v>
      </c>
      <c r="AE257" s="389">
        <v>0.10895000000000001</v>
      </c>
      <c r="AF257" s="192" t="s">
        <v>718</v>
      </c>
    </row>
    <row r="258" spans="29:32" x14ac:dyDescent="0.25">
      <c r="AC258" s="352" t="s">
        <v>765</v>
      </c>
      <c r="AD258" s="171" t="s">
        <v>400</v>
      </c>
      <c r="AE258" s="389">
        <v>0.17534</v>
      </c>
      <c r="AF258" s="192" t="s">
        <v>719</v>
      </c>
    </row>
    <row r="259" spans="29:32" x14ac:dyDescent="0.25">
      <c r="AC259" s="352" t="s">
        <v>766</v>
      </c>
      <c r="AD259" s="171" t="s">
        <v>245</v>
      </c>
      <c r="AE259" s="389">
        <v>0.13177</v>
      </c>
      <c r="AF259" s="192" t="s">
        <v>718</v>
      </c>
    </row>
    <row r="260" spans="29:32" x14ac:dyDescent="0.25">
      <c r="AC260" s="352" t="s">
        <v>767</v>
      </c>
      <c r="AD260" s="171" t="s">
        <v>400</v>
      </c>
      <c r="AE260" s="389">
        <v>0.21207000000000001</v>
      </c>
      <c r="AF260" s="192" t="s">
        <v>719</v>
      </c>
    </row>
    <row r="261" spans="29:32" x14ac:dyDescent="0.25">
      <c r="AC261" s="352" t="s">
        <v>768</v>
      </c>
      <c r="AD261" s="171" t="s">
        <v>245</v>
      </c>
      <c r="AE261" s="389">
        <v>0.11473</v>
      </c>
      <c r="AF261" s="192" t="s">
        <v>718</v>
      </c>
    </row>
    <row r="262" spans="29:32" x14ac:dyDescent="0.25">
      <c r="AC262" s="353" t="s">
        <v>769</v>
      </c>
      <c r="AD262" s="171" t="s">
        <v>400</v>
      </c>
      <c r="AE262" s="389">
        <v>0.18464000000000003</v>
      </c>
      <c r="AF262" s="192" t="s">
        <v>721</v>
      </c>
    </row>
    <row r="263" spans="29:32" x14ac:dyDescent="0.25">
      <c r="AC263" s="352" t="s">
        <v>770</v>
      </c>
      <c r="AD263" s="171" t="s">
        <v>400</v>
      </c>
      <c r="AE263" s="390">
        <v>0.32027</v>
      </c>
      <c r="AF263" s="192" t="s">
        <v>721</v>
      </c>
    </row>
    <row r="264" spans="29:32" x14ac:dyDescent="0.25">
      <c r="AC264" s="352" t="s">
        <v>771</v>
      </c>
      <c r="AD264" s="171" t="s">
        <v>245</v>
      </c>
      <c r="AE264" s="390">
        <v>0.19900999999999999</v>
      </c>
      <c r="AF264" s="192" t="s">
        <v>720</v>
      </c>
    </row>
    <row r="265" spans="29:32" x14ac:dyDescent="0.25">
      <c r="AC265" s="352" t="s">
        <v>772</v>
      </c>
      <c r="AD265" s="171" t="s">
        <v>245</v>
      </c>
      <c r="AE265" s="406">
        <v>0.14954999999999999</v>
      </c>
      <c r="AF265" s="354" t="s">
        <v>244</v>
      </c>
    </row>
    <row r="266" spans="29:32" x14ac:dyDescent="0.25">
      <c r="AC266" s="352" t="s">
        <v>773</v>
      </c>
      <c r="AD266" s="171" t="s">
        <v>400</v>
      </c>
      <c r="AE266" s="406">
        <v>0.24068000000000001</v>
      </c>
      <c r="AF266" s="192" t="s">
        <v>721</v>
      </c>
    </row>
    <row r="267" spans="29:32" x14ac:dyDescent="0.25">
      <c r="AC267" s="352" t="s">
        <v>774</v>
      </c>
      <c r="AD267" s="171" t="s">
        <v>245</v>
      </c>
      <c r="AE267" s="406">
        <v>0.19455</v>
      </c>
      <c r="AF267" s="354" t="s">
        <v>244</v>
      </c>
    </row>
    <row r="268" spans="29:32" x14ac:dyDescent="0.25">
      <c r="AC268" s="352" t="s">
        <v>775</v>
      </c>
      <c r="AD268" s="171" t="s">
        <v>400</v>
      </c>
      <c r="AE268" s="406">
        <v>0.31309999999999999</v>
      </c>
      <c r="AF268" s="192" t="s">
        <v>721</v>
      </c>
    </row>
    <row r="269" spans="29:32" x14ac:dyDescent="0.25">
      <c r="AC269" s="352" t="s">
        <v>776</v>
      </c>
      <c r="AD269" s="171" t="s">
        <v>245</v>
      </c>
      <c r="AE269" s="406">
        <v>0.27777000000000002</v>
      </c>
      <c r="AF269" s="354" t="s">
        <v>244</v>
      </c>
    </row>
    <row r="270" spans="29:32" x14ac:dyDescent="0.25">
      <c r="AC270" s="352" t="s">
        <v>777</v>
      </c>
      <c r="AD270" s="171" t="s">
        <v>400</v>
      </c>
      <c r="AE270" s="406">
        <v>0.44702999999999998</v>
      </c>
      <c r="AF270" s="354" t="s">
        <v>721</v>
      </c>
    </row>
    <row r="271" spans="29:32" x14ac:dyDescent="0.25">
      <c r="AC271" s="352" t="s">
        <v>778</v>
      </c>
      <c r="AD271" s="171" t="s">
        <v>245</v>
      </c>
      <c r="AE271" s="406">
        <v>0.25213000000000002</v>
      </c>
      <c r="AF271" s="354" t="s">
        <v>244</v>
      </c>
    </row>
    <row r="272" spans="29:32" x14ac:dyDescent="0.25">
      <c r="AC272" s="352" t="s">
        <v>779</v>
      </c>
      <c r="AD272" s="171" t="s">
        <v>400</v>
      </c>
      <c r="AE272" s="406">
        <v>0.40576000000000001</v>
      </c>
      <c r="AF272" s="354" t="s">
        <v>721</v>
      </c>
    </row>
    <row r="273" spans="29:32" x14ac:dyDescent="0.25">
      <c r="AC273" s="352" t="s">
        <v>780</v>
      </c>
      <c r="AD273" s="171" t="s">
        <v>245</v>
      </c>
      <c r="AE273" s="398">
        <v>0.23741000000000001</v>
      </c>
      <c r="AF273" s="354" t="s">
        <v>244</v>
      </c>
    </row>
    <row r="274" spans="29:32" x14ac:dyDescent="0.25">
      <c r="AC274" s="353" t="s">
        <v>781</v>
      </c>
      <c r="AD274" s="171" t="s">
        <v>400</v>
      </c>
      <c r="AE274" s="398">
        <v>0.38207000000000002</v>
      </c>
      <c r="AF274" s="354" t="s">
        <v>721</v>
      </c>
    </row>
    <row r="275" spans="29:32" x14ac:dyDescent="0.25">
      <c r="AC275" s="352" t="s">
        <v>782</v>
      </c>
      <c r="AD275" s="171" t="s">
        <v>245</v>
      </c>
      <c r="AE275" s="398">
        <v>0.22833000000000001</v>
      </c>
      <c r="AF275" s="354" t="s">
        <v>244</v>
      </c>
    </row>
    <row r="276" spans="29:32" x14ac:dyDescent="0.25">
      <c r="AC276" s="352" t="s">
        <v>781</v>
      </c>
      <c r="AD276" s="171" t="s">
        <v>400</v>
      </c>
      <c r="AE276" s="398">
        <v>0.36747000000000002</v>
      </c>
      <c r="AF276" s="354" t="s">
        <v>721</v>
      </c>
    </row>
    <row r="277" spans="29:32" x14ac:dyDescent="0.25">
      <c r="AC277" s="352" t="s">
        <v>783</v>
      </c>
      <c r="AD277" s="171" t="s">
        <v>245</v>
      </c>
      <c r="AE277" s="398">
        <v>0.3846</v>
      </c>
      <c r="AF277" s="354" t="s">
        <v>244</v>
      </c>
    </row>
    <row r="278" spans="29:32" x14ac:dyDescent="0.25">
      <c r="AC278" s="352" t="s">
        <v>784</v>
      </c>
      <c r="AD278" s="171" t="s">
        <v>400</v>
      </c>
      <c r="AE278" s="398">
        <v>0.61895999999999995</v>
      </c>
      <c r="AF278" s="354" t="s">
        <v>721</v>
      </c>
    </row>
    <row r="279" spans="29:32" x14ac:dyDescent="0.25">
      <c r="AC279" s="352" t="s">
        <v>785</v>
      </c>
      <c r="AD279" s="171" t="s">
        <v>245</v>
      </c>
      <c r="AE279" s="398">
        <v>0.23644999999999999</v>
      </c>
      <c r="AF279" s="354" t="s">
        <v>244</v>
      </c>
    </row>
    <row r="280" spans="29:32" x14ac:dyDescent="0.25">
      <c r="AC280" s="352" t="s">
        <v>786</v>
      </c>
      <c r="AD280" s="171" t="s">
        <v>400</v>
      </c>
      <c r="AE280" s="398">
        <v>0.38052999999999998</v>
      </c>
      <c r="AF280" s="354" t="s">
        <v>721</v>
      </c>
    </row>
    <row r="281" spans="29:32" x14ac:dyDescent="0.25">
      <c r="AC281" s="352" t="s">
        <v>787</v>
      </c>
      <c r="AD281" s="171" t="s">
        <v>245</v>
      </c>
      <c r="AE281" s="406">
        <v>0.27244000000000002</v>
      </c>
      <c r="AF281" s="354" t="s">
        <v>244</v>
      </c>
    </row>
    <row r="282" spans="29:32" x14ac:dyDescent="0.25">
      <c r="AC282" s="352" t="s">
        <v>788</v>
      </c>
      <c r="AD282" s="171" t="s">
        <v>400</v>
      </c>
      <c r="AE282" s="406">
        <v>0.43845000000000001</v>
      </c>
      <c r="AF282" s="354" t="s">
        <v>721</v>
      </c>
    </row>
    <row r="283" spans="29:32" x14ac:dyDescent="0.25">
      <c r="AC283" s="352" t="s">
        <v>789</v>
      </c>
      <c r="AD283" s="171" t="s">
        <v>245</v>
      </c>
      <c r="AE283" s="406">
        <v>0.25162000000000001</v>
      </c>
      <c r="AF283" s="354" t="s">
        <v>244</v>
      </c>
    </row>
    <row r="284" spans="29:32" x14ac:dyDescent="0.25">
      <c r="AC284" s="352" t="s">
        <v>790</v>
      </c>
      <c r="AD284" s="171" t="s">
        <v>400</v>
      </c>
      <c r="AE284" s="406">
        <v>0.40494000000000002</v>
      </c>
      <c r="AF284" s="354" t="s">
        <v>721</v>
      </c>
    </row>
    <row r="285" spans="29:32" x14ac:dyDescent="0.25">
      <c r="AC285" s="352" t="s">
        <v>791</v>
      </c>
      <c r="AD285" s="171" t="s">
        <v>245</v>
      </c>
      <c r="AE285" s="389">
        <v>0.11551</v>
      </c>
      <c r="AF285" s="354" t="s">
        <v>244</v>
      </c>
    </row>
    <row r="286" spans="29:32" x14ac:dyDescent="0.25">
      <c r="AC286" s="352" t="s">
        <v>792</v>
      </c>
      <c r="AD286" s="171" t="s">
        <v>400</v>
      </c>
      <c r="AE286" s="389">
        <v>0.18589</v>
      </c>
      <c r="AF286" s="354" t="s">
        <v>721</v>
      </c>
    </row>
    <row r="287" spans="29:32" x14ac:dyDescent="0.25">
      <c r="AC287" s="352" t="s">
        <v>793</v>
      </c>
      <c r="AD287" s="171" t="s">
        <v>245</v>
      </c>
      <c r="AE287" s="398">
        <v>0.79127999999999998</v>
      </c>
      <c r="AF287" s="354" t="s">
        <v>244</v>
      </c>
    </row>
    <row r="288" spans="29:32" x14ac:dyDescent="0.25">
      <c r="AC288" s="352" t="s">
        <v>794</v>
      </c>
      <c r="AD288" s="171" t="s">
        <v>400</v>
      </c>
      <c r="AE288" s="398">
        <v>1.2734399999999999</v>
      </c>
      <c r="AF288" s="192" t="s">
        <v>721</v>
      </c>
    </row>
    <row r="289" spans="29:32" x14ac:dyDescent="0.25">
      <c r="AC289" s="352" t="s">
        <v>795</v>
      </c>
      <c r="AD289" s="171" t="s">
        <v>245</v>
      </c>
      <c r="AE289" s="398">
        <v>0.87458000000000002</v>
      </c>
      <c r="AF289" s="354" t="s">
        <v>244</v>
      </c>
    </row>
    <row r="290" spans="29:32" x14ac:dyDescent="0.25">
      <c r="AC290" s="352" t="s">
        <v>796</v>
      </c>
      <c r="AD290" s="171" t="s">
        <v>400</v>
      </c>
      <c r="AE290" s="398">
        <v>1.4075</v>
      </c>
      <c r="AF290" s="192" t="s">
        <v>721</v>
      </c>
    </row>
    <row r="291" spans="29:32" x14ac:dyDescent="0.25">
      <c r="AC291" s="352" t="s">
        <v>797</v>
      </c>
      <c r="AD291" s="171" t="s">
        <v>245</v>
      </c>
      <c r="AE291" s="398">
        <v>0.83823999999999999</v>
      </c>
      <c r="AF291" s="354" t="s">
        <v>244</v>
      </c>
    </row>
    <row r="292" spans="29:32" x14ac:dyDescent="0.25">
      <c r="AC292" s="352" t="s">
        <v>798</v>
      </c>
      <c r="AD292" s="171" t="s">
        <v>400</v>
      </c>
      <c r="AE292" s="398">
        <v>1.3490200000000001</v>
      </c>
      <c r="AF292" s="354" t="s">
        <v>721</v>
      </c>
    </row>
    <row r="293" spans="29:32" x14ac:dyDescent="0.25">
      <c r="AC293" s="192" t="s">
        <v>243</v>
      </c>
      <c r="AD293" s="171" t="s">
        <v>240</v>
      </c>
      <c r="AE293" s="407">
        <v>0.12076000000000001</v>
      </c>
      <c r="AF293" s="192" t="s">
        <v>239</v>
      </c>
    </row>
    <row r="294" spans="29:32" x14ac:dyDescent="0.25">
      <c r="AC294" s="192" t="s">
        <v>710</v>
      </c>
      <c r="AD294" s="171" t="s">
        <v>240</v>
      </c>
      <c r="AE294" s="407">
        <v>2.7789999999999999E-2</v>
      </c>
      <c r="AF294" s="192" t="s">
        <v>239</v>
      </c>
    </row>
    <row r="295" spans="29:32" x14ac:dyDescent="0.25">
      <c r="AC295" s="192" t="s">
        <v>242</v>
      </c>
      <c r="AD295" s="171" t="s">
        <v>240</v>
      </c>
      <c r="AE295" s="389">
        <v>0.21176</v>
      </c>
      <c r="AF295" s="192" t="s">
        <v>239</v>
      </c>
    </row>
    <row r="296" spans="29:32" x14ac:dyDescent="0.25">
      <c r="AC296" s="192" t="s">
        <v>242</v>
      </c>
      <c r="AD296" s="171" t="s">
        <v>245</v>
      </c>
      <c r="AE296" s="389">
        <v>0.31763999999999998</v>
      </c>
      <c r="AF296" s="192" t="s">
        <v>718</v>
      </c>
    </row>
    <row r="297" spans="29:32" x14ac:dyDescent="0.25">
      <c r="AC297" s="192" t="s">
        <v>241</v>
      </c>
      <c r="AD297" s="171" t="s">
        <v>240</v>
      </c>
      <c r="AE297" s="389">
        <v>0.15018000000000001</v>
      </c>
      <c r="AF297" s="192" t="s">
        <v>239</v>
      </c>
    </row>
    <row r="298" spans="29:32" x14ac:dyDescent="0.25">
      <c r="AC298" s="192" t="s">
        <v>711</v>
      </c>
      <c r="AD298" s="171" t="s">
        <v>240</v>
      </c>
      <c r="AE298" s="406">
        <v>0.112863</v>
      </c>
      <c r="AF298" s="192" t="s">
        <v>239</v>
      </c>
    </row>
    <row r="299" spans="29:32" x14ac:dyDescent="0.25">
      <c r="AC299" s="354" t="s">
        <v>712</v>
      </c>
      <c r="AD299" s="171" t="s">
        <v>240</v>
      </c>
      <c r="AE299" s="406">
        <v>1.8737999999999998E-2</v>
      </c>
      <c r="AF299" s="192" t="s">
        <v>239</v>
      </c>
    </row>
    <row r="300" spans="29:32" x14ac:dyDescent="0.25">
      <c r="AC300" s="354" t="s">
        <v>713</v>
      </c>
      <c r="AD300" s="171" t="s">
        <v>240</v>
      </c>
      <c r="AE300" s="406">
        <v>0.12951799999999999</v>
      </c>
      <c r="AF300" s="192"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Z186"/>
  <sheetViews>
    <sheetView showGridLines="0" tabSelected="1" topLeftCell="A119" zoomScale="60" zoomScaleNormal="60" workbookViewId="0">
      <selection activeCell="Q118" sqref="Q118"/>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3"/>
      <c r="C3" s="54"/>
      <c r="D3" s="54"/>
      <c r="E3" s="54"/>
      <c r="F3" s="54"/>
      <c r="G3" s="54"/>
      <c r="H3" s="54"/>
      <c r="I3" s="54"/>
      <c r="J3" s="54"/>
      <c r="K3" s="54"/>
      <c r="L3" s="54"/>
      <c r="M3" s="54"/>
      <c r="N3" s="54"/>
      <c r="O3" s="54"/>
      <c r="P3" s="54"/>
      <c r="Q3" s="54"/>
      <c r="R3" s="54"/>
      <c r="S3" s="54"/>
      <c r="T3" s="54"/>
      <c r="U3" s="54"/>
      <c r="V3" s="54"/>
      <c r="W3" s="54"/>
      <c r="X3" s="55"/>
    </row>
    <row r="4" spans="1:26" s="3" customFormat="1" ht="15" customHeight="1" x14ac:dyDescent="0.25">
      <c r="A4" s="16"/>
      <c r="B4" s="56" t="s">
        <v>56</v>
      </c>
      <c r="C4" s="57"/>
      <c r="D4" s="57"/>
      <c r="E4" s="57"/>
      <c r="F4" s="57"/>
      <c r="G4" s="57"/>
      <c r="H4" s="57"/>
      <c r="I4" s="57"/>
      <c r="J4" s="57"/>
      <c r="K4" s="57"/>
      <c r="L4" s="57"/>
      <c r="M4" s="57"/>
      <c r="N4" s="57"/>
      <c r="O4" s="57"/>
      <c r="P4" s="57"/>
      <c r="Q4" s="57"/>
      <c r="R4" s="57"/>
      <c r="S4" s="57"/>
      <c r="T4" s="57"/>
      <c r="U4" s="57"/>
      <c r="V4" s="57"/>
      <c r="W4" s="57"/>
      <c r="X4" s="58"/>
      <c r="Y4" s="23"/>
    </row>
    <row r="5" spans="1:26" s="3" customFormat="1" ht="15.75" customHeight="1" x14ac:dyDescent="0.25">
      <c r="A5" s="16"/>
      <c r="B5" s="59"/>
      <c r="C5" s="60"/>
      <c r="D5" s="60"/>
      <c r="E5" s="60"/>
      <c r="F5" s="60"/>
      <c r="G5" s="60"/>
      <c r="H5" s="60"/>
      <c r="I5" s="60"/>
      <c r="J5" s="60"/>
      <c r="K5" s="60"/>
      <c r="L5" s="60"/>
      <c r="M5" s="60"/>
      <c r="N5" s="60"/>
      <c r="O5" s="60"/>
      <c r="P5" s="60"/>
      <c r="Q5" s="60"/>
      <c r="R5" s="60"/>
      <c r="S5" s="60"/>
      <c r="T5" s="60"/>
      <c r="U5" s="60"/>
      <c r="V5" s="60"/>
      <c r="W5" s="60"/>
      <c r="X5" s="61"/>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1"/>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2" customFormat="1" x14ac:dyDescent="0.25">
      <c r="A8" s="4"/>
      <c r="B8" s="30"/>
      <c r="C8" s="63"/>
      <c r="D8" s="18"/>
      <c r="E8" s="18"/>
      <c r="F8" s="18"/>
      <c r="G8" s="18"/>
      <c r="H8" s="18"/>
      <c r="I8" s="18"/>
      <c r="J8" s="18"/>
      <c r="K8" s="18"/>
      <c r="L8" s="18"/>
      <c r="M8" s="18"/>
      <c r="N8" s="18"/>
      <c r="O8" s="18"/>
      <c r="P8" s="18"/>
      <c r="Q8" s="18"/>
      <c r="R8" s="18"/>
      <c r="S8" s="18"/>
      <c r="T8" s="18"/>
      <c r="U8" s="18"/>
      <c r="V8" s="18"/>
      <c r="W8" s="18"/>
      <c r="X8" s="65"/>
      <c r="Y8" s="4"/>
      <c r="Z8" s="4"/>
    </row>
    <row r="9" spans="1:26" s="3" customFormat="1" x14ac:dyDescent="0.25">
      <c r="A9" s="13"/>
      <c r="B9" s="14"/>
      <c r="C9" s="20" t="s">
        <v>673</v>
      </c>
      <c r="D9" s="5"/>
      <c r="E9" s="5"/>
      <c r="F9" s="5"/>
      <c r="G9" s="5"/>
      <c r="H9" s="5"/>
      <c r="I9" s="5"/>
      <c r="J9" s="5"/>
      <c r="K9" s="5"/>
      <c r="L9" s="5"/>
      <c r="M9" s="5"/>
      <c r="N9" s="5"/>
      <c r="O9" s="5"/>
      <c r="P9" s="18"/>
      <c r="Q9" s="18"/>
      <c r="R9" s="18"/>
      <c r="S9" s="18"/>
      <c r="T9" s="18"/>
      <c r="U9" s="18"/>
      <c r="V9" s="18"/>
      <c r="W9" s="18"/>
      <c r="X9" s="65"/>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5"/>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5"/>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5"/>
      <c r="Y12" s="23"/>
    </row>
    <row r="13" spans="1:26" s="3" customFormat="1" ht="33" customHeight="1" thickBot="1" x14ac:dyDescent="0.3">
      <c r="A13" s="13"/>
      <c r="B13" s="14"/>
      <c r="C13" s="80"/>
      <c r="D13" s="6"/>
      <c r="E13" s="6"/>
      <c r="F13" s="6"/>
      <c r="G13" s="6"/>
      <c r="H13" s="6"/>
      <c r="I13" s="6"/>
      <c r="J13" s="6"/>
      <c r="K13" s="6"/>
      <c r="L13" s="6"/>
      <c r="M13" s="6"/>
      <c r="N13" s="6"/>
      <c r="O13" s="6"/>
      <c r="P13" s="18"/>
      <c r="Q13" s="18"/>
      <c r="R13" s="18"/>
      <c r="S13" s="18"/>
      <c r="T13" s="18"/>
      <c r="U13" s="18"/>
      <c r="V13" s="18"/>
      <c r="W13" s="18"/>
      <c r="X13" s="65"/>
      <c r="Y13" s="23"/>
    </row>
    <row r="14" spans="1:26" s="3" customFormat="1" ht="44.25" customHeight="1" x14ac:dyDescent="0.25">
      <c r="A14" s="13"/>
      <c r="B14" s="14"/>
      <c r="C14" s="42" t="s">
        <v>25</v>
      </c>
      <c r="D14" s="43" t="s">
        <v>1034</v>
      </c>
      <c r="E14" s="6"/>
      <c r="F14" s="6"/>
      <c r="G14" s="6"/>
      <c r="H14" s="6"/>
      <c r="I14" s="5"/>
      <c r="J14" s="5"/>
      <c r="K14" s="8"/>
      <c r="L14" s="6"/>
      <c r="M14" s="6"/>
      <c r="N14" s="6"/>
      <c r="O14" s="6"/>
      <c r="P14" s="18"/>
      <c r="Q14" s="18"/>
      <c r="R14" s="18"/>
      <c r="S14" s="18"/>
      <c r="T14" s="18"/>
      <c r="U14" s="18"/>
      <c r="V14" s="18"/>
      <c r="W14" s="18"/>
      <c r="X14" s="65"/>
      <c r="Y14" s="23"/>
    </row>
    <row r="15" spans="1:26" s="3" customFormat="1" ht="42" customHeight="1" thickBot="1" x14ac:dyDescent="0.3">
      <c r="A15" s="13"/>
      <c r="B15" s="14"/>
      <c r="C15" s="44" t="s">
        <v>44</v>
      </c>
      <c r="D15" s="45" t="s">
        <v>1035</v>
      </c>
      <c r="E15" s="6"/>
      <c r="F15" s="6"/>
      <c r="G15" s="6"/>
      <c r="H15" s="6"/>
      <c r="I15" s="5"/>
      <c r="J15" s="5"/>
      <c r="K15" s="8"/>
      <c r="L15" s="6"/>
      <c r="M15" s="6"/>
      <c r="N15" s="6"/>
      <c r="O15" s="6"/>
      <c r="P15" s="18"/>
      <c r="Q15" s="18"/>
      <c r="R15" s="18"/>
      <c r="S15" s="18"/>
      <c r="T15" s="18"/>
      <c r="U15" s="18"/>
      <c r="V15" s="18"/>
      <c r="W15" s="18"/>
      <c r="X15" s="65"/>
      <c r="Y15" s="23"/>
    </row>
    <row r="16" spans="1:26" s="3" customFormat="1" ht="35.25" customHeight="1" thickBot="1" x14ac:dyDescent="0.3">
      <c r="A16" s="13"/>
      <c r="B16" s="347"/>
      <c r="C16" s="77" t="s">
        <v>26</v>
      </c>
      <c r="D16" s="47">
        <v>2008</v>
      </c>
      <c r="E16" s="47">
        <v>2009</v>
      </c>
      <c r="F16" s="47">
        <v>2010</v>
      </c>
      <c r="G16" s="47">
        <v>2011</v>
      </c>
      <c r="H16" s="47">
        <v>2012</v>
      </c>
      <c r="I16" s="47">
        <v>2013</v>
      </c>
      <c r="J16" s="47">
        <v>2014</v>
      </c>
      <c r="K16" s="47">
        <v>2015</v>
      </c>
      <c r="L16" s="47">
        <v>2016</v>
      </c>
      <c r="M16" s="47">
        <v>2017</v>
      </c>
      <c r="N16" s="47">
        <v>2018</v>
      </c>
      <c r="O16" s="47">
        <v>2019</v>
      </c>
      <c r="P16" s="47" t="s">
        <v>9</v>
      </c>
      <c r="Q16" s="48" t="s">
        <v>8</v>
      </c>
      <c r="R16" s="18"/>
      <c r="S16" s="18"/>
      <c r="T16" s="18"/>
      <c r="U16" s="18"/>
      <c r="V16" s="18"/>
      <c r="W16" s="18"/>
      <c r="X16" s="65"/>
      <c r="Y16" s="23"/>
    </row>
    <row r="17" spans="1:25" s="3" customFormat="1" ht="75" customHeight="1" x14ac:dyDescent="0.25">
      <c r="A17" s="13"/>
      <c r="B17" s="347"/>
      <c r="C17" s="344" t="s">
        <v>57</v>
      </c>
      <c r="D17" s="10">
        <v>2464.5449236733589</v>
      </c>
      <c r="E17" s="37">
        <v>2278.2961923872099</v>
      </c>
      <c r="F17" s="37">
        <v>2318.5946801318423</v>
      </c>
      <c r="G17" s="37">
        <v>2133.178436335274</v>
      </c>
      <c r="H17" s="37">
        <v>2257.7542792812396</v>
      </c>
      <c r="I17" s="37">
        <v>2242.666553391015</v>
      </c>
      <c r="J17" s="37">
        <v>2034.1139563843428</v>
      </c>
      <c r="K17" s="37">
        <v>1935.5501355470778</v>
      </c>
      <c r="L17" s="37">
        <v>1847.4170938081454</v>
      </c>
      <c r="M17" s="37">
        <v>1821.8852669074463</v>
      </c>
      <c r="N17" s="37">
        <v>1855.909445503811</v>
      </c>
      <c r="O17" s="37"/>
      <c r="P17" s="38" t="s">
        <v>54</v>
      </c>
      <c r="Q17" s="732" t="s">
        <v>1036</v>
      </c>
      <c r="R17" s="18"/>
      <c r="S17" s="18"/>
      <c r="T17" s="18"/>
      <c r="U17" s="18"/>
      <c r="V17" s="18"/>
      <c r="W17" s="18"/>
      <c r="X17" s="65"/>
      <c r="Y17" s="23"/>
    </row>
    <row r="18" spans="1:25" s="3" customFormat="1" ht="31.7" customHeight="1" x14ac:dyDescent="0.25">
      <c r="A18" s="13"/>
      <c r="B18" s="347"/>
      <c r="C18" s="344" t="s">
        <v>14</v>
      </c>
      <c r="D18" s="10">
        <v>851.06376855515055</v>
      </c>
      <c r="E18" s="10">
        <v>754.59579730945825</v>
      </c>
      <c r="F18" s="10">
        <v>752.89394972007824</v>
      </c>
      <c r="G18" s="10">
        <v>692.42048953008282</v>
      </c>
      <c r="H18" s="10">
        <v>710.79761854887522</v>
      </c>
      <c r="I18" s="10">
        <v>702.0686154345002</v>
      </c>
      <c r="J18" s="10">
        <v>603.28048489476055</v>
      </c>
      <c r="K18" s="10">
        <v>548.3155843576094</v>
      </c>
      <c r="L18" s="10">
        <v>466.72881369578818</v>
      </c>
      <c r="M18" s="10">
        <v>435.82123073140161</v>
      </c>
      <c r="N18" s="10">
        <v>443.43419551476774</v>
      </c>
      <c r="O18" s="10"/>
      <c r="P18" s="9" t="s">
        <v>54</v>
      </c>
      <c r="Q18" s="733"/>
      <c r="R18" s="18"/>
      <c r="S18" s="18"/>
      <c r="T18" s="18"/>
      <c r="U18" s="18"/>
      <c r="V18" s="18"/>
      <c r="W18" s="18"/>
      <c r="X18" s="65"/>
      <c r="Y18" s="23"/>
    </row>
    <row r="19" spans="1:25" s="3" customFormat="1" ht="30" customHeight="1" x14ac:dyDescent="0.25">
      <c r="A19" s="13"/>
      <c r="B19" s="347"/>
      <c r="C19" s="344" t="s">
        <v>15</v>
      </c>
      <c r="D19" s="10">
        <v>811.33454724507089</v>
      </c>
      <c r="E19" s="10">
        <v>737.44967684799281</v>
      </c>
      <c r="F19" s="10">
        <v>779.63328330989088</v>
      </c>
      <c r="G19" s="10">
        <v>687.08231264051642</v>
      </c>
      <c r="H19" s="10">
        <v>731.30396268971992</v>
      </c>
      <c r="I19" s="10">
        <v>716.58707117561596</v>
      </c>
      <c r="J19" s="10">
        <v>603.1959600806739</v>
      </c>
      <c r="K19" s="10">
        <v>586.07562808046464</v>
      </c>
      <c r="L19" s="10">
        <v>555.76249197436493</v>
      </c>
      <c r="M19" s="10">
        <v>521.18513502584392</v>
      </c>
      <c r="N19" s="10">
        <v>517.20479754345376</v>
      </c>
      <c r="O19" s="10"/>
      <c r="P19" s="9" t="s">
        <v>54</v>
      </c>
      <c r="Q19" s="733"/>
      <c r="R19" s="18"/>
      <c r="S19" s="18"/>
      <c r="T19" s="18"/>
      <c r="U19" s="18"/>
      <c r="V19" s="18"/>
      <c r="W19" s="18"/>
      <c r="X19" s="65"/>
      <c r="Y19" s="23"/>
    </row>
    <row r="20" spans="1:25" s="3" customFormat="1" ht="28.5" customHeight="1" x14ac:dyDescent="0.25">
      <c r="A20" s="13"/>
      <c r="B20" s="347"/>
      <c r="C20" s="344" t="s">
        <v>16</v>
      </c>
      <c r="D20" s="10">
        <v>763.05920531505456</v>
      </c>
      <c r="E20" s="10">
        <v>742.46554235530198</v>
      </c>
      <c r="F20" s="10">
        <v>737.20193449105614</v>
      </c>
      <c r="G20" s="10">
        <v>715.80948541282362</v>
      </c>
      <c r="H20" s="10">
        <v>790.93034119973925</v>
      </c>
      <c r="I20" s="10">
        <v>778.60005754474162</v>
      </c>
      <c r="J20" s="10">
        <v>790.11205337300476</v>
      </c>
      <c r="K20" s="10">
        <v>768.07388425743011</v>
      </c>
      <c r="L20" s="10">
        <v>793.7036690721601</v>
      </c>
      <c r="M20" s="10">
        <v>836.31410813567447</v>
      </c>
      <c r="N20" s="10">
        <v>868.93555782331021</v>
      </c>
      <c r="O20" s="10"/>
      <c r="P20" s="9" t="s">
        <v>54</v>
      </c>
      <c r="Q20" s="733"/>
      <c r="R20" s="18"/>
      <c r="S20" s="18"/>
      <c r="T20" s="18"/>
      <c r="U20" s="18"/>
      <c r="V20" s="18"/>
      <c r="W20" s="18"/>
      <c r="X20" s="65"/>
      <c r="Y20" s="23"/>
    </row>
    <row r="21" spans="1:25" s="3" customFormat="1" ht="36.950000000000003" customHeight="1" x14ac:dyDescent="0.25">
      <c r="A21" s="13"/>
      <c r="B21" s="347"/>
      <c r="C21" s="345" t="s">
        <v>17</v>
      </c>
      <c r="D21" s="342">
        <v>7.3945960685089789</v>
      </c>
      <c r="E21" s="342">
        <v>6.7976375235326723</v>
      </c>
      <c r="F21" s="342">
        <v>6.8948337103956288</v>
      </c>
      <c r="G21" s="342">
        <v>6.3164113358263476</v>
      </c>
      <c r="H21" s="342">
        <v>6.6819209780734559</v>
      </c>
      <c r="I21" s="342">
        <v>6.639429668396633</v>
      </c>
      <c r="J21" s="342">
        <v>6.0180886283560442</v>
      </c>
      <c r="K21" s="342">
        <v>5.7220780924350407</v>
      </c>
      <c r="L21" s="342">
        <v>5.4433456902329054</v>
      </c>
      <c r="M21" s="342">
        <v>5.3591165634411322</v>
      </c>
      <c r="N21" s="342">
        <v>5.4556688973596632</v>
      </c>
      <c r="O21" s="342"/>
      <c r="P21" s="343" t="s">
        <v>55</v>
      </c>
      <c r="Q21" s="733"/>
      <c r="R21" s="18"/>
      <c r="S21" s="18"/>
      <c r="T21" s="18"/>
      <c r="U21" s="18"/>
      <c r="V21" s="18"/>
      <c r="W21" s="18"/>
      <c r="X21" s="65"/>
      <c r="Y21" s="23"/>
    </row>
    <row r="22" spans="1:25" s="3" customFormat="1" ht="29.25" hidden="1" customHeight="1" x14ac:dyDescent="0.25">
      <c r="A22" s="13"/>
      <c r="B22" s="347"/>
      <c r="C22" s="344" t="s">
        <v>3</v>
      </c>
      <c r="D22" s="10"/>
      <c r="E22" s="10"/>
      <c r="F22" s="10"/>
      <c r="G22" s="10"/>
      <c r="H22" s="10"/>
      <c r="I22" s="10"/>
      <c r="J22" s="10"/>
      <c r="K22" s="10"/>
      <c r="L22" s="10"/>
      <c r="M22" s="10"/>
      <c r="N22" s="10"/>
      <c r="O22" s="10"/>
      <c r="P22" s="9" t="s">
        <v>1</v>
      </c>
      <c r="Q22" s="733"/>
      <c r="R22" s="18"/>
      <c r="S22" s="18"/>
      <c r="T22" s="18"/>
      <c r="U22" s="18"/>
      <c r="V22" s="18"/>
      <c r="W22" s="18"/>
      <c r="X22" s="65"/>
      <c r="Y22" s="23"/>
    </row>
    <row r="23" spans="1:25" s="3" customFormat="1" ht="25.5" customHeight="1" x14ac:dyDescent="0.25">
      <c r="A23" s="13"/>
      <c r="B23" s="347"/>
      <c r="C23" s="344" t="s">
        <v>811</v>
      </c>
      <c r="D23" s="10">
        <v>39.08740255808334</v>
      </c>
      <c r="E23" s="10">
        <v>43.785175874455909</v>
      </c>
      <c r="F23" s="10">
        <v>48.865512610817419</v>
      </c>
      <c r="G23" s="10">
        <v>37.866148751851085</v>
      </c>
      <c r="H23" s="10">
        <v>24.722356842905128</v>
      </c>
      <c r="I23" s="10">
        <v>45.41080923615749</v>
      </c>
      <c r="J23" s="10">
        <v>37.525458035903178</v>
      </c>
      <c r="K23" s="10">
        <v>33.085038851573401</v>
      </c>
      <c r="L23" s="10">
        <v>31.222119065832427</v>
      </c>
      <c r="M23" s="10">
        <v>28.564793014525993</v>
      </c>
      <c r="N23" s="10">
        <v>26.334894622279343</v>
      </c>
      <c r="O23" s="10"/>
      <c r="P23" s="9" t="s">
        <v>54</v>
      </c>
      <c r="Q23" s="734"/>
      <c r="R23" s="18"/>
      <c r="S23" s="18"/>
      <c r="T23" s="18"/>
      <c r="U23" s="18"/>
      <c r="V23" s="18"/>
      <c r="W23" s="18"/>
      <c r="X23" s="65"/>
      <c r="Y23" s="23"/>
    </row>
    <row r="24" spans="1:25" s="3" customFormat="1" ht="26.25" customHeight="1" thickBot="1" x14ac:dyDescent="0.3">
      <c r="A24" s="13"/>
      <c r="B24" s="347"/>
      <c r="C24" s="346" t="s">
        <v>28</v>
      </c>
      <c r="D24" s="39"/>
      <c r="E24" s="39"/>
      <c r="F24" s="39"/>
      <c r="G24" s="39"/>
      <c r="H24" s="39"/>
      <c r="I24" s="39"/>
      <c r="J24" s="39"/>
      <c r="K24" s="39"/>
      <c r="L24" s="39"/>
      <c r="M24" s="39"/>
      <c r="N24" s="39"/>
      <c r="O24" s="39"/>
      <c r="P24" s="40" t="s">
        <v>1</v>
      </c>
      <c r="Q24" s="41"/>
      <c r="R24" s="18"/>
      <c r="S24" s="18"/>
      <c r="T24" s="18"/>
      <c r="U24" s="18"/>
      <c r="V24" s="18"/>
      <c r="W24" s="18"/>
      <c r="X24" s="65"/>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5"/>
      <c r="Y25" s="23"/>
    </row>
    <row r="26" spans="1:25" s="3" customFormat="1" ht="18" customHeight="1" x14ac:dyDescent="0.25">
      <c r="A26" s="13"/>
      <c r="B26" s="14"/>
      <c r="C26" s="19" t="s">
        <v>661</v>
      </c>
      <c r="D26" s="12"/>
      <c r="E26" s="12"/>
      <c r="F26" s="12"/>
      <c r="G26" s="12"/>
      <c r="H26" s="12"/>
      <c r="I26" s="5"/>
      <c r="J26" s="5"/>
      <c r="K26" s="11"/>
      <c r="L26" s="12"/>
      <c r="M26" s="12"/>
      <c r="N26" s="12"/>
      <c r="O26" s="12"/>
      <c r="P26" s="18"/>
      <c r="Q26" s="18"/>
      <c r="R26" s="18"/>
      <c r="S26" s="18"/>
      <c r="T26" s="18"/>
      <c r="U26" s="18"/>
      <c r="V26" s="18"/>
      <c r="W26" s="18"/>
      <c r="X26" s="65"/>
      <c r="Y26" s="23"/>
    </row>
    <row r="27" spans="1:25" s="3" customFormat="1" ht="18" customHeight="1" x14ac:dyDescent="0.25">
      <c r="A27" s="13"/>
      <c r="B27" s="14"/>
      <c r="C27" s="78" t="s">
        <v>578</v>
      </c>
      <c r="D27" s="12"/>
      <c r="E27" s="12"/>
      <c r="F27" s="12"/>
      <c r="G27" s="12"/>
      <c r="H27" s="12"/>
      <c r="I27" s="5"/>
      <c r="J27" s="5"/>
      <c r="K27" s="11"/>
      <c r="L27" s="12"/>
      <c r="M27" s="12"/>
      <c r="N27" s="12"/>
      <c r="O27" s="12"/>
      <c r="P27" s="18"/>
      <c r="Q27" s="18"/>
      <c r="R27" s="18"/>
      <c r="S27" s="18"/>
      <c r="T27" s="18"/>
      <c r="U27" s="18"/>
      <c r="V27" s="18"/>
      <c r="W27" s="18"/>
      <c r="X27" s="65"/>
      <c r="Y27" s="23"/>
    </row>
    <row r="28" spans="1:25" s="3" customFormat="1" ht="33.75" customHeight="1" thickBot="1" x14ac:dyDescent="0.3">
      <c r="A28" s="13"/>
      <c r="B28" s="14"/>
      <c r="C28" s="81"/>
      <c r="D28" s="12"/>
      <c r="E28" s="12"/>
      <c r="F28" s="12"/>
      <c r="G28" s="12"/>
      <c r="H28" s="12"/>
      <c r="I28" s="5"/>
      <c r="J28" s="5"/>
      <c r="K28" s="11"/>
      <c r="L28" s="12"/>
      <c r="M28" s="12"/>
      <c r="N28" s="12"/>
      <c r="O28" s="12"/>
      <c r="P28" s="12"/>
      <c r="Q28" s="18"/>
      <c r="R28" s="18"/>
      <c r="S28" s="18"/>
      <c r="T28" s="18"/>
      <c r="U28" s="18"/>
      <c r="V28" s="18"/>
      <c r="W28" s="18"/>
      <c r="X28" s="65"/>
      <c r="Y28" s="23"/>
    </row>
    <row r="29" spans="1:25" s="3" customFormat="1" ht="50.25" customHeight="1" thickBot="1" x14ac:dyDescent="0.3">
      <c r="A29" s="13"/>
      <c r="B29" s="14"/>
      <c r="C29" s="321" t="s">
        <v>26</v>
      </c>
      <c r="D29" s="645" t="s">
        <v>32</v>
      </c>
      <c r="E29" s="646"/>
      <c r="F29" s="647"/>
      <c r="G29" s="77" t="s">
        <v>34</v>
      </c>
      <c r="H29" s="47" t="s">
        <v>33</v>
      </c>
      <c r="I29" s="47" t="s">
        <v>662</v>
      </c>
      <c r="J29" s="47" t="s">
        <v>663</v>
      </c>
      <c r="K29" s="47" t="s">
        <v>664</v>
      </c>
      <c r="L29" s="47" t="s">
        <v>41</v>
      </c>
      <c r="M29" s="47" t="s">
        <v>40</v>
      </c>
      <c r="N29" s="681" t="s">
        <v>8</v>
      </c>
      <c r="O29" s="647"/>
      <c r="P29" s="18"/>
      <c r="Q29" s="18"/>
      <c r="R29" s="18"/>
      <c r="S29" s="18"/>
      <c r="T29" s="18"/>
      <c r="U29" s="18"/>
      <c r="V29" s="18"/>
      <c r="W29" s="18"/>
      <c r="X29" s="65"/>
      <c r="Y29" s="23"/>
    </row>
    <row r="30" spans="1:25" s="3" customFormat="1" ht="89.25" customHeight="1" x14ac:dyDescent="0.25">
      <c r="A30" s="13"/>
      <c r="B30" s="14"/>
      <c r="C30" s="242" t="s">
        <v>1038</v>
      </c>
      <c r="D30" s="687" t="s">
        <v>1043</v>
      </c>
      <c r="E30" s="687"/>
      <c r="F30" s="687"/>
      <c r="G30" s="238" t="s">
        <v>1040</v>
      </c>
      <c r="H30" s="239">
        <v>78.5</v>
      </c>
      <c r="I30" s="240">
        <v>2015</v>
      </c>
      <c r="J30" s="241">
        <v>100</v>
      </c>
      <c r="K30" s="240">
        <v>2020</v>
      </c>
      <c r="L30" s="241">
        <v>87.67</v>
      </c>
      <c r="M30" s="240" t="s">
        <v>1047</v>
      </c>
      <c r="N30" s="683" t="s">
        <v>1041</v>
      </c>
      <c r="O30" s="684"/>
      <c r="P30" s="18"/>
      <c r="Q30" s="18"/>
      <c r="R30" s="18"/>
      <c r="S30" s="18"/>
      <c r="T30" s="18"/>
      <c r="U30" s="18"/>
      <c r="V30" s="18"/>
      <c r="W30" s="18"/>
      <c r="X30" s="65"/>
      <c r="Y30" s="23"/>
    </row>
    <row r="31" spans="1:25" s="3" customFormat="1" ht="109.5" customHeight="1" x14ac:dyDescent="0.25">
      <c r="A31" s="13"/>
      <c r="B31" s="14"/>
      <c r="C31" s="232" t="s">
        <v>1038</v>
      </c>
      <c r="D31" s="685" t="s">
        <v>1044</v>
      </c>
      <c r="E31" s="685"/>
      <c r="F31" s="685"/>
      <c r="G31" s="243" t="s">
        <v>1039</v>
      </c>
      <c r="H31" s="244">
        <v>100</v>
      </c>
      <c r="I31" s="245">
        <v>2015</v>
      </c>
      <c r="J31" s="246">
        <v>100</v>
      </c>
      <c r="K31" s="245">
        <v>2021</v>
      </c>
      <c r="L31" s="246">
        <v>100</v>
      </c>
      <c r="M31" s="245" t="s">
        <v>1047</v>
      </c>
      <c r="N31" s="685" t="s">
        <v>1042</v>
      </c>
      <c r="O31" s="686"/>
      <c r="P31" s="18"/>
      <c r="Q31" s="18"/>
      <c r="R31" s="18"/>
      <c r="S31" s="18"/>
      <c r="T31" s="18"/>
      <c r="U31" s="18"/>
      <c r="V31" s="18"/>
      <c r="W31" s="18"/>
      <c r="X31" s="65"/>
      <c r="Y31" s="23"/>
    </row>
    <row r="32" spans="1:25" s="3" customFormat="1" ht="93.75" customHeight="1" x14ac:dyDescent="0.25">
      <c r="A32" s="13"/>
      <c r="B32" s="14"/>
      <c r="C32" s="232" t="s">
        <v>1038</v>
      </c>
      <c r="D32" s="685" t="s">
        <v>1045</v>
      </c>
      <c r="E32" s="685"/>
      <c r="F32" s="685"/>
      <c r="G32" s="243" t="s">
        <v>1046</v>
      </c>
      <c r="H32" s="244">
        <v>1187</v>
      </c>
      <c r="I32" s="245">
        <v>2015</v>
      </c>
      <c r="J32" s="488"/>
      <c r="K32" s="245">
        <v>2022</v>
      </c>
      <c r="L32" s="246">
        <v>2314</v>
      </c>
      <c r="M32" s="245" t="s">
        <v>1048</v>
      </c>
      <c r="N32" s="685" t="s">
        <v>1049</v>
      </c>
      <c r="O32" s="686"/>
      <c r="P32" s="18"/>
      <c r="Q32" s="18"/>
      <c r="R32" s="18"/>
      <c r="S32" s="18"/>
      <c r="T32" s="18"/>
      <c r="U32" s="18"/>
      <c r="V32" s="18"/>
      <c r="W32" s="18"/>
      <c r="X32" s="65"/>
      <c r="Y32" s="23"/>
    </row>
    <row r="33" spans="1:25" s="3" customFormat="1" ht="46.5" hidden="1" customHeight="1" x14ac:dyDescent="0.25">
      <c r="A33" s="13"/>
      <c r="B33" s="14"/>
      <c r="C33" s="232"/>
      <c r="D33" s="659"/>
      <c r="E33" s="659"/>
      <c r="F33" s="659"/>
      <c r="G33" s="243"/>
      <c r="H33" s="244"/>
      <c r="I33" s="245"/>
      <c r="J33" s="245"/>
      <c r="K33" s="245"/>
      <c r="L33" s="246"/>
      <c r="M33" s="245"/>
      <c r="N33" s="659"/>
      <c r="O33" s="660"/>
      <c r="P33" s="18"/>
      <c r="Q33" s="18"/>
      <c r="R33" s="18"/>
      <c r="S33" s="18"/>
      <c r="T33" s="18"/>
      <c r="U33" s="18"/>
      <c r="V33" s="18"/>
      <c r="W33" s="18"/>
      <c r="X33" s="65"/>
      <c r="Y33" s="23"/>
    </row>
    <row r="34" spans="1:25" s="3" customFormat="1" ht="46.5" hidden="1" customHeight="1" x14ac:dyDescent="0.25">
      <c r="A34" s="13"/>
      <c r="B34" s="14"/>
      <c r="C34" s="232"/>
      <c r="D34" s="659"/>
      <c r="E34" s="659"/>
      <c r="F34" s="659"/>
      <c r="G34" s="243"/>
      <c r="H34" s="244"/>
      <c r="I34" s="245"/>
      <c r="J34" s="245"/>
      <c r="K34" s="245"/>
      <c r="L34" s="246"/>
      <c r="M34" s="245"/>
      <c r="N34" s="659"/>
      <c r="O34" s="660"/>
      <c r="P34" s="18"/>
      <c r="Q34" s="18"/>
      <c r="R34" s="18"/>
      <c r="S34" s="18"/>
      <c r="T34" s="18"/>
      <c r="U34" s="18"/>
      <c r="V34" s="18"/>
      <c r="W34" s="18"/>
      <c r="X34" s="65"/>
      <c r="Y34" s="23"/>
    </row>
    <row r="35" spans="1:25" s="3" customFormat="1" ht="46.5" hidden="1" customHeight="1" x14ac:dyDescent="0.25">
      <c r="A35" s="13"/>
      <c r="B35" s="14"/>
      <c r="C35" s="232"/>
      <c r="D35" s="659"/>
      <c r="E35" s="659"/>
      <c r="F35" s="659"/>
      <c r="G35" s="243"/>
      <c r="H35" s="244"/>
      <c r="I35" s="245"/>
      <c r="J35" s="245"/>
      <c r="K35" s="245"/>
      <c r="L35" s="246"/>
      <c r="M35" s="245"/>
      <c r="N35" s="659"/>
      <c r="O35" s="660"/>
      <c r="P35" s="18"/>
      <c r="Q35" s="18"/>
      <c r="R35" s="18"/>
      <c r="S35" s="18"/>
      <c r="T35" s="18"/>
      <c r="U35" s="18"/>
      <c r="V35" s="18"/>
      <c r="W35" s="18"/>
      <c r="X35" s="65"/>
      <c r="Y35" s="23"/>
    </row>
    <row r="36" spans="1:25" s="3" customFormat="1" ht="46.5" hidden="1" customHeight="1" x14ac:dyDescent="0.25">
      <c r="A36" s="13"/>
      <c r="B36" s="14"/>
      <c r="C36" s="232"/>
      <c r="D36" s="659"/>
      <c r="E36" s="659"/>
      <c r="F36" s="659"/>
      <c r="G36" s="243"/>
      <c r="H36" s="244"/>
      <c r="I36" s="245"/>
      <c r="J36" s="245"/>
      <c r="K36" s="245"/>
      <c r="L36" s="246"/>
      <c r="M36" s="245"/>
      <c r="N36" s="659"/>
      <c r="O36" s="660"/>
      <c r="P36" s="18"/>
      <c r="Q36" s="18"/>
      <c r="R36" s="18"/>
      <c r="S36" s="18"/>
      <c r="T36" s="18"/>
      <c r="U36" s="18"/>
      <c r="V36" s="18"/>
      <c r="W36" s="18"/>
      <c r="X36" s="65"/>
      <c r="Y36" s="23"/>
    </row>
    <row r="37" spans="1:25" s="3" customFormat="1" ht="46.5" hidden="1" customHeight="1" x14ac:dyDescent="0.25">
      <c r="A37" s="13"/>
      <c r="B37" s="14"/>
      <c r="C37" s="232"/>
      <c r="D37" s="659"/>
      <c r="E37" s="659"/>
      <c r="F37" s="659"/>
      <c r="G37" s="243"/>
      <c r="H37" s="244"/>
      <c r="I37" s="245"/>
      <c r="J37" s="245"/>
      <c r="K37" s="245"/>
      <c r="L37" s="246"/>
      <c r="M37" s="245"/>
      <c r="N37" s="659"/>
      <c r="O37" s="660"/>
      <c r="P37" s="18"/>
      <c r="Q37" s="18"/>
      <c r="R37" s="18"/>
      <c r="S37" s="18"/>
      <c r="T37" s="18"/>
      <c r="U37" s="18"/>
      <c r="V37" s="18"/>
      <c r="W37" s="18"/>
      <c r="X37" s="65"/>
      <c r="Y37" s="23"/>
    </row>
    <row r="38" spans="1:25" s="3" customFormat="1" ht="46.5" hidden="1" customHeight="1" x14ac:dyDescent="0.25">
      <c r="A38" s="13"/>
      <c r="B38" s="14"/>
      <c r="C38" s="232"/>
      <c r="D38" s="659"/>
      <c r="E38" s="659"/>
      <c r="F38" s="659"/>
      <c r="G38" s="243"/>
      <c r="H38" s="244"/>
      <c r="I38" s="245"/>
      <c r="J38" s="245"/>
      <c r="K38" s="245"/>
      <c r="L38" s="246"/>
      <c r="M38" s="245"/>
      <c r="N38" s="659"/>
      <c r="O38" s="660"/>
      <c r="P38" s="18"/>
      <c r="Q38" s="18"/>
      <c r="R38" s="18"/>
      <c r="S38" s="18"/>
      <c r="T38" s="18"/>
      <c r="U38" s="18"/>
      <c r="V38" s="18"/>
      <c r="W38" s="18"/>
      <c r="X38" s="65"/>
      <c r="Y38" s="23"/>
    </row>
    <row r="39" spans="1:25" s="3" customFormat="1" ht="46.5" hidden="1" customHeight="1" x14ac:dyDescent="0.25">
      <c r="A39" s="13"/>
      <c r="B39" s="14"/>
      <c r="C39" s="232"/>
      <c r="D39" s="659"/>
      <c r="E39" s="659"/>
      <c r="F39" s="659"/>
      <c r="G39" s="243"/>
      <c r="H39" s="244"/>
      <c r="I39" s="245"/>
      <c r="J39" s="245"/>
      <c r="K39" s="245"/>
      <c r="L39" s="246"/>
      <c r="M39" s="245"/>
      <c r="N39" s="659"/>
      <c r="O39" s="660"/>
      <c r="P39" s="18"/>
      <c r="Q39" s="18"/>
      <c r="R39" s="18"/>
      <c r="S39" s="18"/>
      <c r="T39" s="18"/>
      <c r="U39" s="18"/>
      <c r="V39" s="18"/>
      <c r="W39" s="18"/>
      <c r="X39" s="65"/>
      <c r="Y39" s="23"/>
    </row>
    <row r="40" spans="1:25" s="3" customFormat="1" ht="46.5" hidden="1" customHeight="1" x14ac:dyDescent="0.25">
      <c r="A40" s="13"/>
      <c r="B40" s="14"/>
      <c r="C40" s="232"/>
      <c r="D40" s="659"/>
      <c r="E40" s="659"/>
      <c r="F40" s="659"/>
      <c r="G40" s="243"/>
      <c r="H40" s="244"/>
      <c r="I40" s="245"/>
      <c r="J40" s="245"/>
      <c r="K40" s="245"/>
      <c r="L40" s="246"/>
      <c r="M40" s="245"/>
      <c r="N40" s="659"/>
      <c r="O40" s="660"/>
      <c r="P40" s="18"/>
      <c r="Q40" s="18"/>
      <c r="R40" s="18"/>
      <c r="S40" s="18"/>
      <c r="T40" s="18"/>
      <c r="U40" s="18"/>
      <c r="V40" s="18"/>
      <c r="W40" s="18"/>
      <c r="X40" s="65"/>
      <c r="Y40" s="23"/>
    </row>
    <row r="41" spans="1:25" s="3" customFormat="1" ht="46.5" hidden="1" customHeight="1" x14ac:dyDescent="0.25">
      <c r="A41" s="13"/>
      <c r="B41" s="14"/>
      <c r="C41" s="232"/>
      <c r="D41" s="659"/>
      <c r="E41" s="659"/>
      <c r="F41" s="659"/>
      <c r="G41" s="243"/>
      <c r="H41" s="244"/>
      <c r="I41" s="245"/>
      <c r="J41" s="245"/>
      <c r="K41" s="245"/>
      <c r="L41" s="246"/>
      <c r="M41" s="245"/>
      <c r="N41" s="659"/>
      <c r="O41" s="660"/>
      <c r="P41" s="18"/>
      <c r="Q41" s="18"/>
      <c r="R41" s="18"/>
      <c r="S41" s="18"/>
      <c r="T41" s="18"/>
      <c r="U41" s="18"/>
      <c r="V41" s="18"/>
      <c r="W41" s="18"/>
      <c r="X41" s="65"/>
      <c r="Y41" s="23"/>
    </row>
    <row r="42" spans="1:25" s="3" customFormat="1" ht="46.5" hidden="1" customHeight="1" x14ac:dyDescent="0.25">
      <c r="A42" s="13"/>
      <c r="B42" s="14"/>
      <c r="C42" s="232"/>
      <c r="D42" s="659"/>
      <c r="E42" s="659"/>
      <c r="F42" s="659"/>
      <c r="G42" s="243"/>
      <c r="H42" s="244"/>
      <c r="I42" s="245"/>
      <c r="J42" s="245"/>
      <c r="K42" s="245"/>
      <c r="L42" s="246"/>
      <c r="M42" s="245"/>
      <c r="N42" s="659"/>
      <c r="O42" s="660"/>
      <c r="P42" s="18"/>
      <c r="Q42" s="18"/>
      <c r="R42" s="18"/>
      <c r="S42" s="18"/>
      <c r="T42" s="18"/>
      <c r="U42" s="18"/>
      <c r="V42" s="18"/>
      <c r="W42" s="18"/>
      <c r="X42" s="65"/>
      <c r="Y42" s="23"/>
    </row>
    <row r="43" spans="1:25" s="3" customFormat="1" ht="46.5" hidden="1" customHeight="1" x14ac:dyDescent="0.25">
      <c r="A43" s="13"/>
      <c r="B43" s="14"/>
      <c r="C43" s="232"/>
      <c r="D43" s="659"/>
      <c r="E43" s="659"/>
      <c r="F43" s="659"/>
      <c r="G43" s="243"/>
      <c r="H43" s="244"/>
      <c r="I43" s="245"/>
      <c r="J43" s="245"/>
      <c r="K43" s="245"/>
      <c r="L43" s="246"/>
      <c r="M43" s="245"/>
      <c r="N43" s="659"/>
      <c r="O43" s="660"/>
      <c r="P43" s="18"/>
      <c r="Q43" s="18"/>
      <c r="R43" s="18"/>
      <c r="S43" s="18"/>
      <c r="T43" s="18"/>
      <c r="U43" s="18"/>
      <c r="V43" s="18"/>
      <c r="W43" s="18"/>
      <c r="X43" s="65"/>
      <c r="Y43" s="23"/>
    </row>
    <row r="44" spans="1:25" s="3" customFormat="1" ht="46.5" hidden="1" customHeight="1" x14ac:dyDescent="0.25">
      <c r="A44" s="13"/>
      <c r="B44" s="14"/>
      <c r="C44" s="232"/>
      <c r="D44" s="659"/>
      <c r="E44" s="659"/>
      <c r="F44" s="659"/>
      <c r="G44" s="243"/>
      <c r="H44" s="244"/>
      <c r="I44" s="245"/>
      <c r="J44" s="245"/>
      <c r="K44" s="245"/>
      <c r="L44" s="246"/>
      <c r="M44" s="245"/>
      <c r="N44" s="659"/>
      <c r="O44" s="660"/>
      <c r="P44" s="18"/>
      <c r="Q44" s="18"/>
      <c r="R44" s="18"/>
      <c r="S44" s="18"/>
      <c r="T44" s="18"/>
      <c r="U44" s="18"/>
      <c r="V44" s="18"/>
      <c r="W44" s="18"/>
      <c r="X44" s="65"/>
      <c r="Y44" s="23"/>
    </row>
    <row r="45" spans="1:25" s="3" customFormat="1" ht="46.5" hidden="1" customHeight="1" x14ac:dyDescent="0.25">
      <c r="A45" s="13"/>
      <c r="B45" s="14"/>
      <c r="C45" s="232"/>
      <c r="D45" s="659"/>
      <c r="E45" s="659"/>
      <c r="F45" s="659"/>
      <c r="G45" s="243"/>
      <c r="H45" s="244"/>
      <c r="I45" s="245"/>
      <c r="J45" s="245"/>
      <c r="K45" s="245"/>
      <c r="L45" s="246"/>
      <c r="M45" s="245"/>
      <c r="N45" s="659"/>
      <c r="O45" s="660"/>
      <c r="P45" s="18"/>
      <c r="Q45" s="18"/>
      <c r="R45" s="18"/>
      <c r="S45" s="18"/>
      <c r="T45" s="18"/>
      <c r="U45" s="18"/>
      <c r="V45" s="18"/>
      <c r="W45" s="18"/>
      <c r="X45" s="65"/>
      <c r="Y45" s="23"/>
    </row>
    <row r="46" spans="1:25" s="3" customFormat="1" ht="46.5" hidden="1" customHeight="1" x14ac:dyDescent="0.25">
      <c r="A46" s="13"/>
      <c r="B46" s="14"/>
      <c r="C46" s="232"/>
      <c r="D46" s="659"/>
      <c r="E46" s="659"/>
      <c r="F46" s="659"/>
      <c r="G46" s="243"/>
      <c r="H46" s="244"/>
      <c r="I46" s="245"/>
      <c r="J46" s="245"/>
      <c r="K46" s="245"/>
      <c r="L46" s="246"/>
      <c r="M46" s="245"/>
      <c r="N46" s="659"/>
      <c r="O46" s="660"/>
      <c r="P46" s="18"/>
      <c r="Q46" s="18"/>
      <c r="R46" s="18"/>
      <c r="S46" s="18"/>
      <c r="T46" s="18"/>
      <c r="U46" s="18"/>
      <c r="V46" s="18"/>
      <c r="W46" s="18"/>
      <c r="X46" s="65"/>
      <c r="Y46" s="23"/>
    </row>
    <row r="47" spans="1:25" s="3" customFormat="1" ht="46.5" hidden="1" customHeight="1" x14ac:dyDescent="0.25">
      <c r="A47" s="13"/>
      <c r="B47" s="14"/>
      <c r="C47" s="232"/>
      <c r="D47" s="659"/>
      <c r="E47" s="659"/>
      <c r="F47" s="659"/>
      <c r="G47" s="243"/>
      <c r="H47" s="244"/>
      <c r="I47" s="245"/>
      <c r="J47" s="245"/>
      <c r="K47" s="245"/>
      <c r="L47" s="246"/>
      <c r="M47" s="245"/>
      <c r="N47" s="659"/>
      <c r="O47" s="660"/>
      <c r="P47" s="18"/>
      <c r="Q47" s="18"/>
      <c r="R47" s="18"/>
      <c r="S47" s="18"/>
      <c r="T47" s="18"/>
      <c r="U47" s="18"/>
      <c r="V47" s="18"/>
      <c r="W47" s="18"/>
      <c r="X47" s="65"/>
      <c r="Y47" s="23"/>
    </row>
    <row r="48" spans="1:25" s="3" customFormat="1" ht="46.5" hidden="1" customHeight="1" x14ac:dyDescent="0.25">
      <c r="A48" s="13"/>
      <c r="B48" s="14"/>
      <c r="C48" s="232"/>
      <c r="D48" s="659"/>
      <c r="E48" s="659"/>
      <c r="F48" s="659"/>
      <c r="G48" s="243"/>
      <c r="H48" s="244"/>
      <c r="I48" s="245"/>
      <c r="J48" s="245"/>
      <c r="K48" s="245"/>
      <c r="L48" s="246"/>
      <c r="M48" s="245"/>
      <c r="N48" s="659"/>
      <c r="O48" s="660"/>
      <c r="P48" s="18"/>
      <c r="Q48" s="18"/>
      <c r="R48" s="18"/>
      <c r="S48" s="18"/>
      <c r="T48" s="18"/>
      <c r="U48" s="18"/>
      <c r="V48" s="18"/>
      <c r="W48" s="18"/>
      <c r="X48" s="65"/>
      <c r="Y48" s="23"/>
    </row>
    <row r="49" spans="1:25" s="33" customFormat="1" ht="46.5" customHeight="1" thickBot="1" x14ac:dyDescent="0.3">
      <c r="A49" s="32"/>
      <c r="B49" s="14"/>
      <c r="C49" s="235"/>
      <c r="D49" s="661"/>
      <c r="E49" s="661"/>
      <c r="F49" s="661"/>
      <c r="G49" s="248"/>
      <c r="H49" s="249"/>
      <c r="I49" s="250"/>
      <c r="J49" s="250"/>
      <c r="K49" s="250"/>
      <c r="L49" s="251"/>
      <c r="M49" s="250"/>
      <c r="N49" s="661"/>
      <c r="O49" s="662"/>
      <c r="P49" s="18"/>
      <c r="Q49" s="18"/>
      <c r="R49" s="18"/>
      <c r="S49" s="18"/>
      <c r="T49" s="18"/>
      <c r="U49" s="18"/>
      <c r="V49" s="18"/>
      <c r="W49" s="18"/>
      <c r="X49" s="65"/>
      <c r="Y49" s="49"/>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5"/>
    </row>
    <row r="51" spans="1:25" s="25" customFormat="1" ht="18" customHeight="1" x14ac:dyDescent="0.25">
      <c r="A51" s="15"/>
      <c r="B51" s="14"/>
      <c r="C51" s="78" t="s">
        <v>665</v>
      </c>
      <c r="D51" s="12"/>
      <c r="E51" s="12"/>
      <c r="F51" s="12"/>
      <c r="G51" s="12"/>
      <c r="H51" s="12"/>
      <c r="I51" s="12"/>
      <c r="J51" s="5"/>
      <c r="K51" s="11"/>
      <c r="L51" s="12"/>
      <c r="M51" s="5"/>
      <c r="N51" s="5"/>
      <c r="O51" s="5"/>
      <c r="P51" s="5"/>
      <c r="Q51" s="18"/>
      <c r="R51" s="18"/>
      <c r="S51" s="18"/>
      <c r="T51" s="18"/>
      <c r="U51" s="18"/>
      <c r="V51" s="18"/>
      <c r="W51" s="18"/>
      <c r="X51" s="65"/>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5"/>
      <c r="Y52" s="34"/>
    </row>
    <row r="53" spans="1:25" s="3" customFormat="1" ht="18" customHeight="1" x14ac:dyDescent="0.25">
      <c r="A53" s="13"/>
      <c r="B53" s="14"/>
      <c r="C53" s="668" t="s">
        <v>990</v>
      </c>
      <c r="D53" s="669"/>
      <c r="E53" s="669"/>
      <c r="F53" s="669"/>
      <c r="G53" s="669"/>
      <c r="H53" s="669"/>
      <c r="I53" s="670"/>
      <c r="J53" s="5"/>
      <c r="K53" s="11"/>
      <c r="L53" s="12"/>
      <c r="M53" s="12"/>
      <c r="N53" s="12"/>
      <c r="O53" s="12"/>
      <c r="P53" s="12"/>
      <c r="Q53" s="18"/>
      <c r="R53" s="18"/>
      <c r="S53" s="18"/>
      <c r="T53" s="18"/>
      <c r="U53" s="18"/>
      <c r="V53" s="18"/>
      <c r="W53" s="18"/>
      <c r="X53" s="65"/>
      <c r="Y53" s="23"/>
    </row>
    <row r="54" spans="1:25" s="3" customFormat="1" ht="18" customHeight="1" x14ac:dyDescent="0.25">
      <c r="A54" s="13"/>
      <c r="B54" s="14"/>
      <c r="C54" s="671"/>
      <c r="D54" s="672"/>
      <c r="E54" s="672"/>
      <c r="F54" s="672"/>
      <c r="G54" s="672"/>
      <c r="H54" s="672"/>
      <c r="I54" s="673"/>
      <c r="J54" s="5"/>
      <c r="K54" s="11"/>
      <c r="L54" s="12"/>
      <c r="M54" s="12"/>
      <c r="N54" s="12"/>
      <c r="O54" s="12"/>
      <c r="P54" s="12"/>
      <c r="Q54" s="18"/>
      <c r="R54" s="18"/>
      <c r="S54" s="18"/>
      <c r="T54" s="18"/>
      <c r="U54" s="18"/>
      <c r="V54" s="18"/>
      <c r="W54" s="18"/>
      <c r="X54" s="65"/>
      <c r="Y54" s="23"/>
    </row>
    <row r="55" spans="1:25" s="3" customFormat="1" ht="18" customHeight="1" x14ac:dyDescent="0.25">
      <c r="A55" s="13"/>
      <c r="B55" s="14"/>
      <c r="C55" s="671"/>
      <c r="D55" s="672"/>
      <c r="E55" s="672"/>
      <c r="F55" s="672"/>
      <c r="G55" s="672"/>
      <c r="H55" s="672"/>
      <c r="I55" s="673"/>
      <c r="J55" s="5"/>
      <c r="K55" s="11"/>
      <c r="L55" s="12"/>
      <c r="M55" s="12"/>
      <c r="N55" s="12"/>
      <c r="O55" s="12"/>
      <c r="P55" s="12"/>
      <c r="Q55" s="18"/>
      <c r="R55" s="18"/>
      <c r="S55" s="18"/>
      <c r="T55" s="18"/>
      <c r="U55" s="18"/>
      <c r="V55" s="18"/>
      <c r="W55" s="18"/>
      <c r="X55" s="65"/>
      <c r="Y55" s="23"/>
    </row>
    <row r="56" spans="1:25" s="3" customFormat="1" ht="18" customHeight="1" x14ac:dyDescent="0.25">
      <c r="A56" s="13"/>
      <c r="B56" s="14"/>
      <c r="C56" s="671"/>
      <c r="D56" s="672"/>
      <c r="E56" s="672"/>
      <c r="F56" s="672"/>
      <c r="G56" s="672"/>
      <c r="H56" s="672"/>
      <c r="I56" s="673"/>
      <c r="J56" s="5"/>
      <c r="K56" s="11"/>
      <c r="L56" s="12"/>
      <c r="M56" s="12"/>
      <c r="N56" s="12"/>
      <c r="O56" s="12"/>
      <c r="P56" s="12"/>
      <c r="Q56" s="18"/>
      <c r="R56" s="18"/>
      <c r="S56" s="18"/>
      <c r="T56" s="18"/>
      <c r="U56" s="18"/>
      <c r="V56" s="18"/>
      <c r="W56" s="18"/>
      <c r="X56" s="65"/>
      <c r="Y56" s="23"/>
    </row>
    <row r="57" spans="1:25" s="3" customFormat="1" ht="31.5" customHeight="1" thickBot="1" x14ac:dyDescent="0.3">
      <c r="A57" s="13"/>
      <c r="B57" s="14"/>
      <c r="C57" s="674"/>
      <c r="D57" s="675"/>
      <c r="E57" s="675"/>
      <c r="F57" s="675"/>
      <c r="G57" s="675"/>
      <c r="H57" s="675"/>
      <c r="I57" s="676"/>
      <c r="J57" s="5"/>
      <c r="K57" s="11"/>
      <c r="L57" s="12"/>
      <c r="M57" s="12"/>
      <c r="N57" s="12"/>
      <c r="O57" s="12"/>
      <c r="P57" s="12"/>
      <c r="Q57" s="18"/>
      <c r="R57" s="18"/>
      <c r="S57" s="18"/>
      <c r="T57" s="18"/>
      <c r="U57" s="18"/>
      <c r="V57" s="18"/>
      <c r="W57" s="18"/>
      <c r="X57" s="65"/>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5"/>
      <c r="Y58" s="23"/>
    </row>
    <row r="59" spans="1:25" s="3" customFormat="1" ht="18" customHeight="1" x14ac:dyDescent="0.25">
      <c r="A59" s="13"/>
      <c r="B59" s="14"/>
      <c r="C59" s="20" t="s">
        <v>672</v>
      </c>
      <c r="D59" s="12"/>
      <c r="E59" s="12"/>
      <c r="F59" s="12"/>
      <c r="G59" s="12"/>
      <c r="H59" s="12"/>
      <c r="I59" s="5"/>
      <c r="J59" s="5"/>
      <c r="K59" s="11"/>
      <c r="L59" s="12"/>
      <c r="M59" s="12"/>
      <c r="N59" s="12"/>
      <c r="O59" s="12"/>
      <c r="P59" s="12"/>
      <c r="Q59" s="18"/>
      <c r="R59" s="18"/>
      <c r="S59" s="18"/>
      <c r="T59" s="18"/>
      <c r="U59" s="18"/>
      <c r="V59" s="18"/>
      <c r="W59" s="18"/>
      <c r="X59" s="65"/>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5"/>
      <c r="Y60" s="23"/>
    </row>
    <row r="61" spans="1:25" s="3" customFormat="1" ht="33" customHeight="1" thickBot="1" x14ac:dyDescent="0.3">
      <c r="A61" s="13"/>
      <c r="B61" s="14"/>
      <c r="C61" s="79"/>
      <c r="D61" s="12"/>
      <c r="E61" s="12"/>
      <c r="F61" s="12"/>
      <c r="G61" s="12"/>
      <c r="H61" s="12"/>
      <c r="I61" s="5"/>
      <c r="J61" s="5"/>
      <c r="K61" s="11"/>
      <c r="L61" s="12"/>
      <c r="M61" s="12"/>
      <c r="N61" s="12"/>
      <c r="O61" s="12"/>
      <c r="P61" s="12"/>
      <c r="Q61" s="18"/>
      <c r="R61" s="18"/>
      <c r="S61" s="18"/>
      <c r="T61" s="18"/>
      <c r="U61" s="18"/>
      <c r="V61" s="18"/>
      <c r="W61" s="18"/>
      <c r="X61" s="65"/>
      <c r="Y61" s="23"/>
    </row>
    <row r="62" spans="1:25" s="3" customFormat="1" ht="126.6" customHeight="1" thickBot="1" x14ac:dyDescent="0.3">
      <c r="A62" s="13"/>
      <c r="B62" s="14"/>
      <c r="C62" s="46" t="s">
        <v>26</v>
      </c>
      <c r="D62" s="320" t="s">
        <v>39</v>
      </c>
      <c r="E62" s="320" t="s">
        <v>38</v>
      </c>
      <c r="F62" s="320" t="s">
        <v>37</v>
      </c>
      <c r="G62" s="320" t="s">
        <v>43</v>
      </c>
      <c r="H62" s="320" t="s">
        <v>579</v>
      </c>
      <c r="I62" s="681" t="s">
        <v>36</v>
      </c>
      <c r="J62" s="682"/>
      <c r="K62" s="663" t="s">
        <v>45</v>
      </c>
      <c r="L62" s="664"/>
      <c r="M62" s="320" t="s">
        <v>20</v>
      </c>
      <c r="N62" s="320" t="s">
        <v>24</v>
      </c>
      <c r="O62" s="320" t="s">
        <v>22</v>
      </c>
      <c r="P62" s="320" t="s">
        <v>18</v>
      </c>
      <c r="Q62" s="320" t="s">
        <v>42</v>
      </c>
      <c r="R62" s="320" t="s">
        <v>666</v>
      </c>
      <c r="S62" s="681" t="s">
        <v>8</v>
      </c>
      <c r="T62" s="647"/>
      <c r="U62" s="348"/>
      <c r="V62" s="348"/>
      <c r="W62" s="348"/>
      <c r="X62" s="29"/>
      <c r="Y62" s="23"/>
    </row>
    <row r="63" spans="1:25" s="3" customFormat="1" ht="47.25" customHeight="1" x14ac:dyDescent="0.25">
      <c r="A63" s="13"/>
      <c r="B63" s="14"/>
      <c r="C63" s="242" t="s">
        <v>1050</v>
      </c>
      <c r="D63" s="319"/>
      <c r="E63" s="319" t="s">
        <v>1055</v>
      </c>
      <c r="F63" s="230"/>
      <c r="G63" s="319" t="s">
        <v>259</v>
      </c>
      <c r="H63" s="230">
        <v>285</v>
      </c>
      <c r="I63" s="679" t="s">
        <v>1057</v>
      </c>
      <c r="J63" s="680"/>
      <c r="K63" s="665" t="s">
        <v>1058</v>
      </c>
      <c r="L63" s="666"/>
      <c r="M63" s="319" t="s">
        <v>1052</v>
      </c>
      <c r="N63" s="319"/>
      <c r="O63" s="319"/>
      <c r="P63" s="231">
        <v>2202441.6</v>
      </c>
      <c r="Q63" s="231"/>
      <c r="R63" s="319" t="s">
        <v>1053</v>
      </c>
      <c r="S63" s="725" t="s">
        <v>1063</v>
      </c>
      <c r="T63" s="726"/>
      <c r="U63" s="349"/>
      <c r="V63" s="349"/>
      <c r="W63" s="349"/>
      <c r="X63" s="29"/>
      <c r="Y63" s="23"/>
    </row>
    <row r="64" spans="1:25" s="3" customFormat="1" ht="47.25" customHeight="1" x14ac:dyDescent="0.25">
      <c r="A64" s="13"/>
      <c r="B64" s="14"/>
      <c r="C64" s="242" t="s">
        <v>1050</v>
      </c>
      <c r="D64" s="317"/>
      <c r="E64" s="317" t="s">
        <v>1056</v>
      </c>
      <c r="F64" s="233"/>
      <c r="G64" s="317" t="s">
        <v>259</v>
      </c>
      <c r="H64" s="233">
        <v>77.2</v>
      </c>
      <c r="I64" s="652" t="s">
        <v>1057</v>
      </c>
      <c r="J64" s="653"/>
      <c r="K64" s="667" t="s">
        <v>1060</v>
      </c>
      <c r="L64" s="667"/>
      <c r="M64" s="317" t="s">
        <v>1052</v>
      </c>
      <c r="N64" s="317"/>
      <c r="O64" s="317"/>
      <c r="P64" s="234">
        <v>972000</v>
      </c>
      <c r="Q64" s="234"/>
      <c r="R64" s="317" t="s">
        <v>1054</v>
      </c>
      <c r="S64" s="727"/>
      <c r="T64" s="728"/>
      <c r="U64" s="350"/>
      <c r="V64" s="350"/>
      <c r="W64" s="350"/>
      <c r="X64" s="29"/>
      <c r="Y64" s="23"/>
    </row>
    <row r="65" spans="1:25" s="3" customFormat="1" ht="47.25" customHeight="1" x14ac:dyDescent="0.25">
      <c r="A65" s="13"/>
      <c r="B65" s="14"/>
      <c r="C65" s="242" t="s">
        <v>1050</v>
      </c>
      <c r="D65" s="317"/>
      <c r="E65" s="317" t="s">
        <v>1056</v>
      </c>
      <c r="F65" s="233"/>
      <c r="G65" s="317" t="s">
        <v>259</v>
      </c>
      <c r="H65" s="233">
        <v>550.9</v>
      </c>
      <c r="I65" s="652" t="s">
        <v>1057</v>
      </c>
      <c r="J65" s="653"/>
      <c r="K65" s="667" t="s">
        <v>1059</v>
      </c>
      <c r="L65" s="667"/>
      <c r="M65" s="317" t="s">
        <v>1052</v>
      </c>
      <c r="N65" s="317"/>
      <c r="O65" s="317"/>
      <c r="P65" s="234">
        <v>1071000</v>
      </c>
      <c r="Q65" s="234"/>
      <c r="R65" s="317" t="s">
        <v>1054</v>
      </c>
      <c r="S65" s="727" t="s">
        <v>1061</v>
      </c>
      <c r="T65" s="728"/>
      <c r="U65" s="350"/>
      <c r="V65" s="350"/>
      <c r="W65" s="350"/>
      <c r="X65" s="29"/>
      <c r="Y65" s="23"/>
    </row>
    <row r="66" spans="1:25" s="3" customFormat="1" ht="135" customHeight="1" x14ac:dyDescent="0.25">
      <c r="A66" s="13"/>
      <c r="B66" s="14"/>
      <c r="C66" s="242" t="s">
        <v>1051</v>
      </c>
      <c r="D66" s="317"/>
      <c r="E66" s="317"/>
      <c r="F66" s="233"/>
      <c r="G66" s="317"/>
      <c r="H66" s="233"/>
      <c r="I66" s="652"/>
      <c r="J66" s="653"/>
      <c r="K66" s="655" t="s">
        <v>1064</v>
      </c>
      <c r="L66" s="655"/>
      <c r="M66" s="317"/>
      <c r="N66" s="317"/>
      <c r="O66" s="317"/>
      <c r="P66" s="234"/>
      <c r="Q66" s="234"/>
      <c r="R66" s="317"/>
      <c r="S66" s="727" t="s">
        <v>1065</v>
      </c>
      <c r="T66" s="728"/>
      <c r="U66" s="350"/>
      <c r="V66" s="350"/>
      <c r="W66" s="350"/>
      <c r="X66" s="29"/>
      <c r="Y66" s="23"/>
    </row>
    <row r="67" spans="1:25" s="3" customFormat="1" ht="47.25" hidden="1" customHeight="1" x14ac:dyDescent="0.25">
      <c r="A67" s="13"/>
      <c r="B67" s="14"/>
      <c r="C67" s="242"/>
      <c r="D67" s="317"/>
      <c r="E67" s="317"/>
      <c r="F67" s="233"/>
      <c r="G67" s="317"/>
      <c r="H67" s="233"/>
      <c r="I67" s="652"/>
      <c r="J67" s="653"/>
      <c r="K67" s="655"/>
      <c r="L67" s="655"/>
      <c r="M67" s="317"/>
      <c r="N67" s="317"/>
      <c r="O67" s="317"/>
      <c r="P67" s="234"/>
      <c r="Q67" s="234"/>
      <c r="R67" s="317"/>
      <c r="S67" s="716"/>
      <c r="T67" s="717"/>
      <c r="U67" s="350"/>
      <c r="V67" s="350"/>
      <c r="W67" s="350"/>
      <c r="X67" s="29"/>
      <c r="Y67" s="23"/>
    </row>
    <row r="68" spans="1:25" s="3" customFormat="1" ht="47.25" hidden="1" customHeight="1" x14ac:dyDescent="0.25">
      <c r="A68" s="13"/>
      <c r="B68" s="14"/>
      <c r="C68" s="242"/>
      <c r="D68" s="317"/>
      <c r="E68" s="317"/>
      <c r="F68" s="233"/>
      <c r="G68" s="317"/>
      <c r="H68" s="233"/>
      <c r="I68" s="652"/>
      <c r="J68" s="653"/>
      <c r="K68" s="655"/>
      <c r="L68" s="655"/>
      <c r="M68" s="317"/>
      <c r="N68" s="317"/>
      <c r="O68" s="317"/>
      <c r="P68" s="234"/>
      <c r="Q68" s="234"/>
      <c r="R68" s="317"/>
      <c r="S68" s="716"/>
      <c r="T68" s="717"/>
      <c r="U68" s="350"/>
      <c r="V68" s="350"/>
      <c r="W68" s="350"/>
      <c r="X68" s="29"/>
      <c r="Y68" s="23"/>
    </row>
    <row r="69" spans="1:25" s="3" customFormat="1" ht="47.25" hidden="1" customHeight="1" x14ac:dyDescent="0.25">
      <c r="A69" s="13"/>
      <c r="B69" s="14"/>
      <c r="C69" s="242"/>
      <c r="D69" s="317"/>
      <c r="E69" s="317"/>
      <c r="F69" s="233"/>
      <c r="G69" s="317"/>
      <c r="H69" s="233"/>
      <c r="I69" s="652"/>
      <c r="J69" s="653"/>
      <c r="K69" s="655"/>
      <c r="L69" s="655"/>
      <c r="M69" s="317"/>
      <c r="N69" s="317"/>
      <c r="O69" s="317"/>
      <c r="P69" s="234"/>
      <c r="Q69" s="234"/>
      <c r="R69" s="317"/>
      <c r="S69" s="716"/>
      <c r="T69" s="717"/>
      <c r="U69" s="350"/>
      <c r="V69" s="350"/>
      <c r="W69" s="350"/>
      <c r="X69" s="29"/>
      <c r="Y69" s="23"/>
    </row>
    <row r="70" spans="1:25" s="3" customFormat="1" ht="47.25" hidden="1" customHeight="1" x14ac:dyDescent="0.25">
      <c r="A70" s="13"/>
      <c r="B70" s="14"/>
      <c r="C70" s="242"/>
      <c r="D70" s="317"/>
      <c r="E70" s="317"/>
      <c r="F70" s="233"/>
      <c r="G70" s="317"/>
      <c r="H70" s="233"/>
      <c r="I70" s="652"/>
      <c r="J70" s="653"/>
      <c r="K70" s="655"/>
      <c r="L70" s="655"/>
      <c r="M70" s="317"/>
      <c r="N70" s="317"/>
      <c r="O70" s="317"/>
      <c r="P70" s="234"/>
      <c r="Q70" s="234"/>
      <c r="R70" s="317"/>
      <c r="S70" s="716"/>
      <c r="T70" s="717"/>
      <c r="U70" s="350"/>
      <c r="V70" s="350"/>
      <c r="W70" s="350"/>
      <c r="X70" s="29"/>
      <c r="Y70" s="23"/>
    </row>
    <row r="71" spans="1:25" s="3" customFormat="1" ht="47.25" hidden="1" customHeight="1" x14ac:dyDescent="0.25">
      <c r="A71" s="13"/>
      <c r="B71" s="14"/>
      <c r="C71" s="242"/>
      <c r="D71" s="317"/>
      <c r="E71" s="317"/>
      <c r="F71" s="233"/>
      <c r="G71" s="317"/>
      <c r="H71" s="233"/>
      <c r="I71" s="652"/>
      <c r="J71" s="653"/>
      <c r="K71" s="655"/>
      <c r="L71" s="655"/>
      <c r="M71" s="317"/>
      <c r="N71" s="317"/>
      <c r="O71" s="317"/>
      <c r="P71" s="234"/>
      <c r="Q71" s="234"/>
      <c r="R71" s="317"/>
      <c r="S71" s="716"/>
      <c r="T71" s="717"/>
      <c r="U71" s="350"/>
      <c r="V71" s="350"/>
      <c r="W71" s="350"/>
      <c r="X71" s="29"/>
      <c r="Y71" s="23"/>
    </row>
    <row r="72" spans="1:25" s="3" customFormat="1" ht="47.25" hidden="1" customHeight="1" x14ac:dyDescent="0.25">
      <c r="A72" s="13"/>
      <c r="B72" s="14"/>
      <c r="C72" s="242"/>
      <c r="D72" s="317"/>
      <c r="E72" s="317"/>
      <c r="F72" s="233"/>
      <c r="G72" s="317"/>
      <c r="H72" s="233"/>
      <c r="I72" s="652"/>
      <c r="J72" s="653"/>
      <c r="K72" s="655"/>
      <c r="L72" s="655"/>
      <c r="M72" s="317"/>
      <c r="N72" s="317"/>
      <c r="O72" s="317"/>
      <c r="P72" s="234"/>
      <c r="Q72" s="234"/>
      <c r="R72" s="317"/>
      <c r="S72" s="716"/>
      <c r="T72" s="717"/>
      <c r="U72" s="350"/>
      <c r="V72" s="350"/>
      <c r="W72" s="350"/>
      <c r="X72" s="29"/>
      <c r="Y72" s="23"/>
    </row>
    <row r="73" spans="1:25" s="3" customFormat="1" ht="47.25" hidden="1" customHeight="1" x14ac:dyDescent="0.25">
      <c r="A73" s="13"/>
      <c r="B73" s="14"/>
      <c r="C73" s="242"/>
      <c r="D73" s="317"/>
      <c r="E73" s="317"/>
      <c r="F73" s="233"/>
      <c r="G73" s="317"/>
      <c r="H73" s="233"/>
      <c r="I73" s="652"/>
      <c r="J73" s="653"/>
      <c r="K73" s="655"/>
      <c r="L73" s="655"/>
      <c r="M73" s="317"/>
      <c r="N73" s="317"/>
      <c r="O73" s="317"/>
      <c r="P73" s="234"/>
      <c r="Q73" s="234"/>
      <c r="R73" s="317"/>
      <c r="S73" s="716"/>
      <c r="T73" s="717"/>
      <c r="U73" s="350"/>
      <c r="V73" s="350"/>
      <c r="W73" s="350"/>
      <c r="X73" s="29"/>
      <c r="Y73" s="23"/>
    </row>
    <row r="74" spans="1:25" s="3" customFormat="1" ht="45.95" hidden="1" customHeight="1" x14ac:dyDescent="0.25">
      <c r="A74" s="13"/>
      <c r="B74" s="14"/>
      <c r="C74" s="242"/>
      <c r="D74" s="317"/>
      <c r="E74" s="317"/>
      <c r="F74" s="233"/>
      <c r="G74" s="317"/>
      <c r="H74" s="233"/>
      <c r="I74" s="652"/>
      <c r="J74" s="653"/>
      <c r="K74" s="655"/>
      <c r="L74" s="655"/>
      <c r="M74" s="317"/>
      <c r="N74" s="317"/>
      <c r="O74" s="317"/>
      <c r="P74" s="234"/>
      <c r="Q74" s="234"/>
      <c r="R74" s="317"/>
      <c r="S74" s="716"/>
      <c r="T74" s="717"/>
      <c r="U74" s="350"/>
      <c r="V74" s="350"/>
      <c r="W74" s="350"/>
      <c r="X74" s="29"/>
      <c r="Y74" s="23"/>
    </row>
    <row r="75" spans="1:25" s="3" customFormat="1" ht="51.75" hidden="1" customHeight="1" x14ac:dyDescent="0.25">
      <c r="A75" s="13"/>
      <c r="B75" s="14"/>
      <c r="C75" s="242"/>
      <c r="D75" s="317"/>
      <c r="E75" s="317"/>
      <c r="F75" s="233"/>
      <c r="G75" s="317"/>
      <c r="H75" s="233"/>
      <c r="I75" s="652"/>
      <c r="J75" s="653"/>
      <c r="K75" s="655"/>
      <c r="L75" s="655"/>
      <c r="M75" s="317"/>
      <c r="N75" s="317"/>
      <c r="O75" s="317"/>
      <c r="P75" s="234"/>
      <c r="Q75" s="234"/>
      <c r="R75" s="317"/>
      <c r="S75" s="716"/>
      <c r="T75" s="717"/>
      <c r="U75" s="350"/>
      <c r="V75" s="350"/>
      <c r="W75" s="350"/>
      <c r="X75" s="29"/>
      <c r="Y75" s="23"/>
    </row>
    <row r="76" spans="1:25" s="3" customFormat="1" ht="51.75" hidden="1" customHeight="1" x14ac:dyDescent="0.25">
      <c r="A76" s="13"/>
      <c r="B76" s="14"/>
      <c r="C76" s="242"/>
      <c r="D76" s="317"/>
      <c r="E76" s="317"/>
      <c r="F76" s="233"/>
      <c r="G76" s="317"/>
      <c r="H76" s="233"/>
      <c r="I76" s="652"/>
      <c r="J76" s="653"/>
      <c r="K76" s="655"/>
      <c r="L76" s="655"/>
      <c r="M76" s="317"/>
      <c r="N76" s="317"/>
      <c r="O76" s="317"/>
      <c r="P76" s="234"/>
      <c r="Q76" s="234"/>
      <c r="R76" s="317"/>
      <c r="S76" s="716"/>
      <c r="T76" s="717"/>
      <c r="U76" s="350"/>
      <c r="V76" s="350"/>
      <c r="W76" s="350"/>
      <c r="X76" s="29"/>
      <c r="Y76" s="23"/>
    </row>
    <row r="77" spans="1:25" s="3" customFormat="1" ht="51.75" hidden="1" customHeight="1" x14ac:dyDescent="0.25">
      <c r="A77" s="13"/>
      <c r="B77" s="14"/>
      <c r="C77" s="242"/>
      <c r="D77" s="317"/>
      <c r="E77" s="317"/>
      <c r="F77" s="233"/>
      <c r="G77" s="317"/>
      <c r="H77" s="233"/>
      <c r="I77" s="652"/>
      <c r="J77" s="653"/>
      <c r="K77" s="655"/>
      <c r="L77" s="655"/>
      <c r="M77" s="317"/>
      <c r="N77" s="317"/>
      <c r="O77" s="317"/>
      <c r="P77" s="234"/>
      <c r="Q77" s="234"/>
      <c r="R77" s="317"/>
      <c r="S77" s="716"/>
      <c r="T77" s="717"/>
      <c r="U77" s="350"/>
      <c r="V77" s="350"/>
      <c r="W77" s="350"/>
      <c r="X77" s="29"/>
      <c r="Y77" s="23"/>
    </row>
    <row r="78" spans="1:25" s="3" customFormat="1" ht="51.75" hidden="1" customHeight="1" x14ac:dyDescent="0.25">
      <c r="A78" s="13"/>
      <c r="B78" s="14"/>
      <c r="C78" s="242"/>
      <c r="D78" s="317"/>
      <c r="E78" s="317"/>
      <c r="F78" s="233"/>
      <c r="G78" s="317"/>
      <c r="H78" s="233"/>
      <c r="I78" s="652"/>
      <c r="J78" s="653"/>
      <c r="K78" s="655"/>
      <c r="L78" s="655"/>
      <c r="M78" s="317"/>
      <c r="N78" s="317"/>
      <c r="O78" s="317"/>
      <c r="P78" s="234"/>
      <c r="Q78" s="234"/>
      <c r="R78" s="317"/>
      <c r="S78" s="716"/>
      <c r="T78" s="717"/>
      <c r="U78" s="350"/>
      <c r="V78" s="350"/>
      <c r="W78" s="350"/>
      <c r="X78" s="29"/>
      <c r="Y78" s="23"/>
    </row>
    <row r="79" spans="1:25" s="3" customFormat="1" ht="51.75" hidden="1" customHeight="1" x14ac:dyDescent="0.25">
      <c r="A79" s="13"/>
      <c r="B79" s="14"/>
      <c r="C79" s="242"/>
      <c r="D79" s="317"/>
      <c r="E79" s="317"/>
      <c r="F79" s="233"/>
      <c r="G79" s="317"/>
      <c r="H79" s="233"/>
      <c r="I79" s="652"/>
      <c r="J79" s="653"/>
      <c r="K79" s="655"/>
      <c r="L79" s="655"/>
      <c r="M79" s="317"/>
      <c r="N79" s="317"/>
      <c r="O79" s="317"/>
      <c r="P79" s="234"/>
      <c r="Q79" s="234"/>
      <c r="R79" s="317"/>
      <c r="S79" s="716"/>
      <c r="T79" s="717"/>
      <c r="U79" s="350"/>
      <c r="V79" s="350"/>
      <c r="W79" s="350"/>
      <c r="X79" s="29"/>
      <c r="Y79" s="23"/>
    </row>
    <row r="80" spans="1:25" s="3" customFormat="1" ht="47.25" hidden="1" customHeight="1" x14ac:dyDescent="0.25">
      <c r="A80" s="13"/>
      <c r="B80" s="14"/>
      <c r="C80" s="242"/>
      <c r="D80" s="317"/>
      <c r="E80" s="317"/>
      <c r="F80" s="233"/>
      <c r="G80" s="317"/>
      <c r="H80" s="233"/>
      <c r="I80" s="652"/>
      <c r="J80" s="653"/>
      <c r="K80" s="655"/>
      <c r="L80" s="655"/>
      <c r="M80" s="317"/>
      <c r="N80" s="317"/>
      <c r="O80" s="317"/>
      <c r="P80" s="234"/>
      <c r="Q80" s="234"/>
      <c r="R80" s="317"/>
      <c r="S80" s="716"/>
      <c r="T80" s="717"/>
      <c r="U80" s="350"/>
      <c r="V80" s="350"/>
      <c r="W80" s="350"/>
      <c r="X80" s="29"/>
      <c r="Y80" s="23"/>
    </row>
    <row r="81" spans="1:25" s="3" customFormat="1" ht="47.25" hidden="1" customHeight="1" x14ac:dyDescent="0.25">
      <c r="A81" s="13"/>
      <c r="B81" s="14"/>
      <c r="C81" s="242"/>
      <c r="D81" s="317"/>
      <c r="E81" s="317"/>
      <c r="F81" s="233"/>
      <c r="G81" s="317"/>
      <c r="H81" s="233"/>
      <c r="I81" s="652"/>
      <c r="J81" s="653"/>
      <c r="K81" s="655"/>
      <c r="L81" s="655"/>
      <c r="M81" s="317"/>
      <c r="N81" s="317"/>
      <c r="O81" s="317"/>
      <c r="P81" s="234"/>
      <c r="Q81" s="234"/>
      <c r="R81" s="317"/>
      <c r="S81" s="716"/>
      <c r="T81" s="717"/>
      <c r="U81" s="350"/>
      <c r="V81" s="350"/>
      <c r="W81" s="350"/>
      <c r="X81" s="29"/>
      <c r="Y81" s="23"/>
    </row>
    <row r="82" spans="1:25" s="3" customFormat="1" ht="47.25" hidden="1" customHeight="1" x14ac:dyDescent="0.25">
      <c r="A82" s="13"/>
      <c r="B82" s="14"/>
      <c r="C82" s="242"/>
      <c r="D82" s="317"/>
      <c r="E82" s="317"/>
      <c r="F82" s="233"/>
      <c r="G82" s="317"/>
      <c r="H82" s="233"/>
      <c r="I82" s="652"/>
      <c r="J82" s="653"/>
      <c r="K82" s="655"/>
      <c r="L82" s="655"/>
      <c r="M82" s="317"/>
      <c r="N82" s="317"/>
      <c r="O82" s="317"/>
      <c r="P82" s="234"/>
      <c r="Q82" s="234"/>
      <c r="R82" s="317"/>
      <c r="S82" s="716"/>
      <c r="T82" s="717"/>
      <c r="U82" s="350"/>
      <c r="V82" s="350"/>
      <c r="W82" s="350"/>
      <c r="X82" s="29"/>
      <c r="Y82" s="23"/>
    </row>
    <row r="83" spans="1:25" s="3" customFormat="1" ht="47.25" hidden="1" customHeight="1" x14ac:dyDescent="0.25">
      <c r="A83" s="13"/>
      <c r="B83" s="14"/>
      <c r="C83" s="242"/>
      <c r="D83" s="317"/>
      <c r="E83" s="317"/>
      <c r="F83" s="233"/>
      <c r="G83" s="317"/>
      <c r="H83" s="233"/>
      <c r="I83" s="652"/>
      <c r="J83" s="653"/>
      <c r="K83" s="655"/>
      <c r="L83" s="655"/>
      <c r="M83" s="317"/>
      <c r="N83" s="317"/>
      <c r="O83" s="317"/>
      <c r="P83" s="234"/>
      <c r="Q83" s="234"/>
      <c r="R83" s="317"/>
      <c r="S83" s="716"/>
      <c r="T83" s="717"/>
      <c r="U83" s="350"/>
      <c r="V83" s="350"/>
      <c r="W83" s="350"/>
      <c r="X83" s="29"/>
      <c r="Y83" s="23"/>
    </row>
    <row r="84" spans="1:25" s="3" customFormat="1" ht="47.25" hidden="1" customHeight="1" x14ac:dyDescent="0.25">
      <c r="A84" s="13"/>
      <c r="B84" s="14"/>
      <c r="C84" s="242"/>
      <c r="D84" s="317"/>
      <c r="E84" s="317"/>
      <c r="F84" s="233"/>
      <c r="G84" s="317"/>
      <c r="H84" s="233"/>
      <c r="I84" s="652"/>
      <c r="J84" s="653"/>
      <c r="K84" s="655"/>
      <c r="L84" s="655"/>
      <c r="M84" s="317"/>
      <c r="N84" s="317"/>
      <c r="O84" s="317"/>
      <c r="P84" s="234"/>
      <c r="Q84" s="234"/>
      <c r="R84" s="317"/>
      <c r="S84" s="716"/>
      <c r="T84" s="717"/>
      <c r="U84" s="350"/>
      <c r="V84" s="350"/>
      <c r="W84" s="350"/>
      <c r="X84" s="29"/>
      <c r="Y84" s="23"/>
    </row>
    <row r="85" spans="1:25" s="3" customFormat="1" ht="47.25" hidden="1" customHeight="1" x14ac:dyDescent="0.25">
      <c r="A85" s="13"/>
      <c r="B85" s="14"/>
      <c r="C85" s="242"/>
      <c r="D85" s="317"/>
      <c r="E85" s="317"/>
      <c r="F85" s="233"/>
      <c r="G85" s="317"/>
      <c r="H85" s="233"/>
      <c r="I85" s="652"/>
      <c r="J85" s="653"/>
      <c r="K85" s="655"/>
      <c r="L85" s="655"/>
      <c r="M85" s="317"/>
      <c r="N85" s="317"/>
      <c r="O85" s="317"/>
      <c r="P85" s="234"/>
      <c r="Q85" s="234"/>
      <c r="R85" s="317"/>
      <c r="S85" s="716"/>
      <c r="T85" s="717"/>
      <c r="U85" s="350"/>
      <c r="V85" s="350"/>
      <c r="W85" s="350"/>
      <c r="X85" s="29"/>
      <c r="Y85" s="23"/>
    </row>
    <row r="86" spans="1:25" s="3" customFormat="1" ht="47.25" hidden="1" customHeight="1" x14ac:dyDescent="0.25">
      <c r="A86" s="13"/>
      <c r="B86" s="14"/>
      <c r="C86" s="242"/>
      <c r="D86" s="317"/>
      <c r="E86" s="317"/>
      <c r="F86" s="233"/>
      <c r="G86" s="317"/>
      <c r="H86" s="233"/>
      <c r="I86" s="652"/>
      <c r="J86" s="653"/>
      <c r="K86" s="655"/>
      <c r="L86" s="655"/>
      <c r="M86" s="317"/>
      <c r="N86" s="317"/>
      <c r="O86" s="317"/>
      <c r="P86" s="234"/>
      <c r="Q86" s="234"/>
      <c r="R86" s="317"/>
      <c r="S86" s="716"/>
      <c r="T86" s="717"/>
      <c r="U86" s="350"/>
      <c r="V86" s="350"/>
      <c r="W86" s="350"/>
      <c r="X86" s="29"/>
      <c r="Y86" s="23"/>
    </row>
    <row r="87" spans="1:25" s="3" customFormat="1" ht="51.75" hidden="1" customHeight="1" x14ac:dyDescent="0.25">
      <c r="A87" s="13"/>
      <c r="B87" s="14"/>
      <c r="C87" s="242"/>
      <c r="D87" s="317"/>
      <c r="E87" s="317"/>
      <c r="F87" s="233"/>
      <c r="G87" s="317"/>
      <c r="H87" s="233"/>
      <c r="I87" s="652"/>
      <c r="J87" s="653"/>
      <c r="K87" s="655"/>
      <c r="L87" s="655"/>
      <c r="M87" s="317"/>
      <c r="N87" s="317"/>
      <c r="O87" s="317"/>
      <c r="P87" s="234"/>
      <c r="Q87" s="234"/>
      <c r="R87" s="317"/>
      <c r="S87" s="716"/>
      <c r="T87" s="717"/>
      <c r="U87" s="350"/>
      <c r="V87" s="350"/>
      <c r="W87" s="350"/>
      <c r="X87" s="29"/>
      <c r="Y87" s="23"/>
    </row>
    <row r="88" spans="1:25" s="3" customFormat="1" ht="51.75" hidden="1" customHeight="1" x14ac:dyDescent="0.25">
      <c r="A88" s="13"/>
      <c r="B88" s="14"/>
      <c r="C88" s="242"/>
      <c r="D88" s="317"/>
      <c r="E88" s="317"/>
      <c r="F88" s="233"/>
      <c r="G88" s="317"/>
      <c r="H88" s="233"/>
      <c r="I88" s="652"/>
      <c r="J88" s="653"/>
      <c r="K88" s="655"/>
      <c r="L88" s="655"/>
      <c r="M88" s="317"/>
      <c r="N88" s="317"/>
      <c r="O88" s="317"/>
      <c r="P88" s="234"/>
      <c r="Q88" s="234"/>
      <c r="R88" s="317"/>
      <c r="S88" s="716"/>
      <c r="T88" s="717"/>
      <c r="U88" s="350"/>
      <c r="V88" s="350"/>
      <c r="W88" s="350"/>
      <c r="X88" s="29"/>
      <c r="Y88" s="23"/>
    </row>
    <row r="89" spans="1:25" s="3" customFormat="1" ht="47.25" hidden="1" customHeight="1" x14ac:dyDescent="0.25">
      <c r="A89" s="13"/>
      <c r="B89" s="14"/>
      <c r="C89" s="242"/>
      <c r="D89" s="317"/>
      <c r="E89" s="317"/>
      <c r="F89" s="233"/>
      <c r="G89" s="317"/>
      <c r="H89" s="233"/>
      <c r="I89" s="652"/>
      <c r="J89" s="653"/>
      <c r="K89" s="655"/>
      <c r="L89" s="655"/>
      <c r="M89" s="317"/>
      <c r="N89" s="317"/>
      <c r="O89" s="317"/>
      <c r="P89" s="234"/>
      <c r="Q89" s="234"/>
      <c r="R89" s="317"/>
      <c r="S89" s="716"/>
      <c r="T89" s="717"/>
      <c r="U89" s="350"/>
      <c r="V89" s="350"/>
      <c r="W89" s="350"/>
      <c r="X89" s="29"/>
      <c r="Y89" s="23"/>
    </row>
    <row r="90" spans="1:25" s="3" customFormat="1" ht="51.75" hidden="1" customHeight="1" x14ac:dyDescent="0.25">
      <c r="A90" s="13"/>
      <c r="B90" s="14"/>
      <c r="C90" s="242"/>
      <c r="D90" s="317"/>
      <c r="E90" s="317"/>
      <c r="F90" s="233"/>
      <c r="G90" s="317"/>
      <c r="H90" s="233"/>
      <c r="I90" s="652"/>
      <c r="J90" s="653"/>
      <c r="K90" s="655"/>
      <c r="L90" s="655"/>
      <c r="M90" s="317"/>
      <c r="N90" s="317"/>
      <c r="O90" s="317"/>
      <c r="P90" s="234"/>
      <c r="Q90" s="234"/>
      <c r="R90" s="317"/>
      <c r="S90" s="716"/>
      <c r="T90" s="717"/>
      <c r="U90" s="350"/>
      <c r="V90" s="350"/>
      <c r="W90" s="350"/>
      <c r="X90" s="29"/>
      <c r="Y90" s="23"/>
    </row>
    <row r="91" spans="1:25" s="3" customFormat="1" ht="47.25" hidden="1" customHeight="1" x14ac:dyDescent="0.25">
      <c r="A91" s="13"/>
      <c r="B91" s="14"/>
      <c r="C91" s="242"/>
      <c r="D91" s="317"/>
      <c r="E91" s="317"/>
      <c r="F91" s="233"/>
      <c r="G91" s="317"/>
      <c r="H91" s="233"/>
      <c r="I91" s="652"/>
      <c r="J91" s="653"/>
      <c r="K91" s="655"/>
      <c r="L91" s="655"/>
      <c r="M91" s="317"/>
      <c r="N91" s="317"/>
      <c r="O91" s="317"/>
      <c r="P91" s="234"/>
      <c r="Q91" s="234"/>
      <c r="R91" s="317"/>
      <c r="S91" s="716"/>
      <c r="T91" s="717"/>
      <c r="U91" s="350"/>
      <c r="V91" s="350"/>
      <c r="W91" s="350"/>
      <c r="X91" s="29"/>
      <c r="Y91" s="23"/>
    </row>
    <row r="92" spans="1:25" s="3" customFormat="1" ht="47.25" hidden="1" customHeight="1" x14ac:dyDescent="0.25">
      <c r="A92" s="13"/>
      <c r="B92" s="14"/>
      <c r="C92" s="242"/>
      <c r="D92" s="317"/>
      <c r="E92" s="317"/>
      <c r="F92" s="233"/>
      <c r="G92" s="317"/>
      <c r="H92" s="233"/>
      <c r="I92" s="652"/>
      <c r="J92" s="653"/>
      <c r="K92" s="655"/>
      <c r="L92" s="655"/>
      <c r="M92" s="317"/>
      <c r="N92" s="317"/>
      <c r="O92" s="317"/>
      <c r="P92" s="234"/>
      <c r="Q92" s="234"/>
      <c r="R92" s="317"/>
      <c r="S92" s="716"/>
      <c r="T92" s="717"/>
      <c r="U92" s="350"/>
      <c r="V92" s="350"/>
      <c r="W92" s="350"/>
      <c r="X92" s="29"/>
      <c r="Y92" s="23"/>
    </row>
    <row r="93" spans="1:25" s="3" customFormat="1" ht="51.75" hidden="1" customHeight="1" x14ac:dyDescent="0.25">
      <c r="A93" s="13"/>
      <c r="B93" s="14"/>
      <c r="C93" s="242"/>
      <c r="D93" s="317"/>
      <c r="E93" s="317"/>
      <c r="F93" s="233"/>
      <c r="G93" s="317"/>
      <c r="H93" s="233"/>
      <c r="I93" s="652"/>
      <c r="J93" s="653"/>
      <c r="K93" s="655"/>
      <c r="L93" s="655"/>
      <c r="M93" s="317"/>
      <c r="N93" s="317"/>
      <c r="O93" s="317"/>
      <c r="P93" s="234"/>
      <c r="Q93" s="234"/>
      <c r="R93" s="317"/>
      <c r="S93" s="716"/>
      <c r="T93" s="717"/>
      <c r="U93" s="350"/>
      <c r="V93" s="350"/>
      <c r="W93" s="350"/>
      <c r="X93" s="29"/>
      <c r="Y93" s="23"/>
    </row>
    <row r="94" spans="1:25" s="3" customFormat="1" ht="47.25" hidden="1" customHeight="1" x14ac:dyDescent="0.25">
      <c r="A94" s="13"/>
      <c r="B94" s="14"/>
      <c r="C94" s="242"/>
      <c r="D94" s="317"/>
      <c r="E94" s="317"/>
      <c r="F94" s="233"/>
      <c r="G94" s="317"/>
      <c r="H94" s="233"/>
      <c r="I94" s="652"/>
      <c r="J94" s="653"/>
      <c r="K94" s="655"/>
      <c r="L94" s="655"/>
      <c r="M94" s="317"/>
      <c r="N94" s="317"/>
      <c r="O94" s="317"/>
      <c r="P94" s="234"/>
      <c r="Q94" s="234"/>
      <c r="R94" s="317"/>
      <c r="S94" s="716"/>
      <c r="T94" s="717"/>
      <c r="U94" s="350"/>
      <c r="V94" s="350"/>
      <c r="W94" s="350"/>
      <c r="X94" s="29"/>
      <c r="Y94" s="23"/>
    </row>
    <row r="95" spans="1:25" s="3" customFormat="1" ht="47.25" hidden="1" customHeight="1" x14ac:dyDescent="0.25">
      <c r="A95" s="13"/>
      <c r="B95" s="14"/>
      <c r="C95" s="242"/>
      <c r="D95" s="317"/>
      <c r="E95" s="317"/>
      <c r="F95" s="233"/>
      <c r="G95" s="317"/>
      <c r="H95" s="233"/>
      <c r="I95" s="652"/>
      <c r="J95" s="653"/>
      <c r="K95" s="655"/>
      <c r="L95" s="655"/>
      <c r="M95" s="317"/>
      <c r="N95" s="317"/>
      <c r="O95" s="317"/>
      <c r="P95" s="234"/>
      <c r="Q95" s="234"/>
      <c r="R95" s="317"/>
      <c r="S95" s="716"/>
      <c r="T95" s="717"/>
      <c r="U95" s="350"/>
      <c r="V95" s="350"/>
      <c r="W95" s="350"/>
      <c r="X95" s="29"/>
      <c r="Y95" s="23"/>
    </row>
    <row r="96" spans="1:25" s="3" customFormat="1" ht="47.25" hidden="1" customHeight="1" x14ac:dyDescent="0.25">
      <c r="A96" s="13"/>
      <c r="B96" s="14"/>
      <c r="C96" s="242"/>
      <c r="D96" s="317"/>
      <c r="E96" s="317"/>
      <c r="F96" s="233"/>
      <c r="G96" s="317"/>
      <c r="H96" s="233"/>
      <c r="I96" s="652"/>
      <c r="J96" s="653"/>
      <c r="K96" s="655"/>
      <c r="L96" s="655"/>
      <c r="M96" s="317"/>
      <c r="N96" s="317"/>
      <c r="O96" s="317"/>
      <c r="P96" s="234"/>
      <c r="Q96" s="234"/>
      <c r="R96" s="317"/>
      <c r="S96" s="716"/>
      <c r="T96" s="717"/>
      <c r="U96" s="350"/>
      <c r="V96" s="350"/>
      <c r="W96" s="350"/>
      <c r="X96" s="29"/>
      <c r="Y96" s="23"/>
    </row>
    <row r="97" spans="1:25" s="3" customFormat="1" ht="47.25" hidden="1" customHeight="1" x14ac:dyDescent="0.25">
      <c r="A97" s="13"/>
      <c r="B97" s="14"/>
      <c r="C97" s="242"/>
      <c r="D97" s="317"/>
      <c r="E97" s="317"/>
      <c r="F97" s="233"/>
      <c r="G97" s="317"/>
      <c r="H97" s="233"/>
      <c r="I97" s="652"/>
      <c r="J97" s="653"/>
      <c r="K97" s="655"/>
      <c r="L97" s="655"/>
      <c r="M97" s="317"/>
      <c r="N97" s="317"/>
      <c r="O97" s="317"/>
      <c r="P97" s="234"/>
      <c r="Q97" s="234"/>
      <c r="R97" s="317"/>
      <c r="S97" s="716"/>
      <c r="T97" s="717"/>
      <c r="U97" s="350"/>
      <c r="V97" s="350"/>
      <c r="W97" s="350"/>
      <c r="X97" s="29"/>
      <c r="Y97" s="23"/>
    </row>
    <row r="98" spans="1:25" s="3" customFormat="1" ht="47.25" hidden="1" customHeight="1" x14ac:dyDescent="0.25">
      <c r="A98" s="13"/>
      <c r="B98" s="14"/>
      <c r="C98" s="242"/>
      <c r="D98" s="317"/>
      <c r="E98" s="317"/>
      <c r="F98" s="233"/>
      <c r="G98" s="317"/>
      <c r="H98" s="233"/>
      <c r="I98" s="652"/>
      <c r="J98" s="653"/>
      <c r="K98" s="655"/>
      <c r="L98" s="655"/>
      <c r="M98" s="317"/>
      <c r="N98" s="317"/>
      <c r="O98" s="317"/>
      <c r="P98" s="234"/>
      <c r="Q98" s="234"/>
      <c r="R98" s="317"/>
      <c r="S98" s="716"/>
      <c r="T98" s="717"/>
      <c r="U98" s="350"/>
      <c r="V98" s="350"/>
      <c r="W98" s="350"/>
      <c r="X98" s="29"/>
      <c r="Y98" s="23"/>
    </row>
    <row r="99" spans="1:25" s="3" customFormat="1" ht="47.25" hidden="1" customHeight="1" x14ac:dyDescent="0.25">
      <c r="A99" s="13"/>
      <c r="B99" s="14"/>
      <c r="C99" s="242"/>
      <c r="D99" s="317"/>
      <c r="E99" s="317"/>
      <c r="F99" s="233"/>
      <c r="G99" s="317"/>
      <c r="H99" s="233"/>
      <c r="I99" s="652"/>
      <c r="J99" s="653"/>
      <c r="K99" s="655"/>
      <c r="L99" s="655"/>
      <c r="M99" s="317"/>
      <c r="N99" s="317"/>
      <c r="O99" s="317"/>
      <c r="P99" s="234"/>
      <c r="Q99" s="234"/>
      <c r="R99" s="317"/>
      <c r="S99" s="716"/>
      <c r="T99" s="717"/>
      <c r="U99" s="350"/>
      <c r="V99" s="350"/>
      <c r="W99" s="350"/>
      <c r="X99" s="29"/>
      <c r="Y99" s="23"/>
    </row>
    <row r="100" spans="1:25" s="3" customFormat="1" ht="47.25" hidden="1" customHeight="1" x14ac:dyDescent="0.25">
      <c r="A100" s="13"/>
      <c r="B100" s="14"/>
      <c r="C100" s="242"/>
      <c r="D100" s="317"/>
      <c r="E100" s="317"/>
      <c r="F100" s="233"/>
      <c r="G100" s="317"/>
      <c r="H100" s="233"/>
      <c r="I100" s="652"/>
      <c r="J100" s="653"/>
      <c r="K100" s="655"/>
      <c r="L100" s="655"/>
      <c r="M100" s="317"/>
      <c r="N100" s="317"/>
      <c r="O100" s="317"/>
      <c r="P100" s="234"/>
      <c r="Q100" s="234"/>
      <c r="R100" s="317"/>
      <c r="S100" s="716"/>
      <c r="T100" s="717"/>
      <c r="U100" s="350"/>
      <c r="V100" s="350"/>
      <c r="W100" s="350"/>
      <c r="X100" s="29"/>
      <c r="Y100" s="23"/>
    </row>
    <row r="101" spans="1:25" s="3" customFormat="1" ht="47.25" hidden="1" customHeight="1" x14ac:dyDescent="0.25">
      <c r="A101" s="13"/>
      <c r="B101" s="14"/>
      <c r="C101" s="242"/>
      <c r="D101" s="317"/>
      <c r="E101" s="317"/>
      <c r="F101" s="233"/>
      <c r="G101" s="317"/>
      <c r="H101" s="233"/>
      <c r="I101" s="652"/>
      <c r="J101" s="653"/>
      <c r="K101" s="655"/>
      <c r="L101" s="655"/>
      <c r="M101" s="317"/>
      <c r="N101" s="317"/>
      <c r="O101" s="317"/>
      <c r="P101" s="234"/>
      <c r="Q101" s="234"/>
      <c r="R101" s="317"/>
      <c r="S101" s="716"/>
      <c r="T101" s="717"/>
      <c r="U101" s="350"/>
      <c r="V101" s="350"/>
      <c r="W101" s="350"/>
      <c r="X101" s="29"/>
      <c r="Y101" s="23"/>
    </row>
    <row r="102" spans="1:25" s="3" customFormat="1" ht="47.25" customHeight="1" thickBot="1" x14ac:dyDescent="0.3">
      <c r="A102" s="13"/>
      <c r="B102" s="14"/>
      <c r="C102" s="247"/>
      <c r="D102" s="318"/>
      <c r="E102" s="318"/>
      <c r="F102" s="236"/>
      <c r="G102" s="318"/>
      <c r="H102" s="236"/>
      <c r="I102" s="677"/>
      <c r="J102" s="678"/>
      <c r="K102" s="729"/>
      <c r="L102" s="729"/>
      <c r="M102" s="318"/>
      <c r="N102" s="318"/>
      <c r="O102" s="318"/>
      <c r="P102" s="237"/>
      <c r="Q102" s="237"/>
      <c r="R102" s="318"/>
      <c r="S102" s="716"/>
      <c r="T102" s="717"/>
      <c r="U102" s="350"/>
      <c r="V102" s="350"/>
      <c r="W102" s="350"/>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78"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668" t="s">
        <v>1062</v>
      </c>
      <c r="D106" s="669"/>
      <c r="E106" s="669"/>
      <c r="F106" s="669"/>
      <c r="G106" s="669"/>
      <c r="H106" s="669"/>
      <c r="I106" s="670"/>
      <c r="J106" s="18"/>
      <c r="K106" s="18"/>
      <c r="L106" s="18"/>
      <c r="M106" s="18"/>
      <c r="N106" s="18"/>
      <c r="O106" s="18"/>
      <c r="P106" s="18"/>
      <c r="Q106" s="18"/>
      <c r="R106" s="18"/>
      <c r="S106" s="18"/>
      <c r="T106" s="18"/>
      <c r="U106" s="18"/>
      <c r="V106" s="18"/>
      <c r="W106" s="18"/>
      <c r="X106" s="29"/>
    </row>
    <row r="107" spans="1:25" s="16" customFormat="1" ht="18" hidden="1" customHeight="1" x14ac:dyDescent="0.25">
      <c r="B107" s="14"/>
      <c r="C107" s="671"/>
      <c r="D107" s="672"/>
      <c r="E107" s="672"/>
      <c r="F107" s="672"/>
      <c r="G107" s="672"/>
      <c r="H107" s="672"/>
      <c r="I107" s="673"/>
      <c r="J107" s="18"/>
      <c r="K107" s="18"/>
      <c r="L107" s="18"/>
      <c r="M107" s="18"/>
      <c r="N107" s="18"/>
      <c r="O107" s="18"/>
      <c r="P107" s="18"/>
      <c r="Q107" s="18"/>
      <c r="R107" s="18"/>
      <c r="S107" s="18"/>
      <c r="T107" s="18"/>
      <c r="U107" s="18"/>
      <c r="V107" s="18"/>
      <c r="W107" s="18"/>
      <c r="X107" s="29"/>
    </row>
    <row r="108" spans="1:25" s="16" customFormat="1" ht="18" hidden="1" customHeight="1" x14ac:dyDescent="0.25">
      <c r="B108" s="14"/>
      <c r="C108" s="671"/>
      <c r="D108" s="672"/>
      <c r="E108" s="672"/>
      <c r="F108" s="672"/>
      <c r="G108" s="672"/>
      <c r="H108" s="672"/>
      <c r="I108" s="673"/>
      <c r="J108" s="18"/>
      <c r="K108" s="18"/>
      <c r="L108" s="18"/>
      <c r="M108" s="18"/>
      <c r="N108" s="18"/>
      <c r="O108" s="18"/>
      <c r="P108" s="18"/>
      <c r="Q108" s="18"/>
      <c r="R108" s="18"/>
      <c r="S108" s="18"/>
      <c r="T108" s="18"/>
      <c r="U108" s="18"/>
      <c r="V108" s="18"/>
      <c r="W108" s="18"/>
      <c r="X108" s="29"/>
    </row>
    <row r="109" spans="1:25" s="16" customFormat="1" ht="18" hidden="1" customHeight="1" x14ac:dyDescent="0.25">
      <c r="B109" s="14"/>
      <c r="C109" s="671"/>
      <c r="D109" s="672"/>
      <c r="E109" s="672"/>
      <c r="F109" s="672"/>
      <c r="G109" s="672"/>
      <c r="H109" s="672"/>
      <c r="I109" s="673"/>
      <c r="J109" s="18"/>
      <c r="K109" s="18"/>
      <c r="L109" s="18"/>
      <c r="M109" s="18"/>
      <c r="N109" s="18"/>
      <c r="O109" s="18"/>
      <c r="P109" s="18"/>
      <c r="Q109" s="18"/>
      <c r="R109" s="18"/>
      <c r="S109" s="18"/>
      <c r="T109" s="18"/>
      <c r="U109" s="18"/>
      <c r="V109" s="18"/>
      <c r="W109" s="18"/>
      <c r="X109" s="29"/>
    </row>
    <row r="110" spans="1:25" ht="19.5" thickBot="1" x14ac:dyDescent="0.3">
      <c r="A110" s="1"/>
      <c r="B110" s="30"/>
      <c r="C110" s="674"/>
      <c r="D110" s="675"/>
      <c r="E110" s="675"/>
      <c r="F110" s="675"/>
      <c r="G110" s="675"/>
      <c r="H110" s="675"/>
      <c r="I110" s="676"/>
      <c r="J110" s="18"/>
      <c r="K110" s="18"/>
      <c r="L110" s="18"/>
      <c r="M110" s="18"/>
      <c r="N110" s="18"/>
      <c r="O110" s="18"/>
      <c r="P110" s="18"/>
      <c r="Q110" s="18"/>
      <c r="R110" s="18"/>
      <c r="S110" s="18"/>
      <c r="T110" s="18"/>
      <c r="U110" s="18"/>
      <c r="V110" s="18"/>
      <c r="W110" s="18"/>
      <c r="X110" s="29"/>
    </row>
    <row r="111" spans="1:25" ht="18.75" x14ac:dyDescent="0.25">
      <c r="A111" s="1"/>
      <c r="B111" s="30"/>
      <c r="C111" s="64"/>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667</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645" t="s">
        <v>668</v>
      </c>
      <c r="D115" s="647"/>
      <c r="E115" s="645" t="s">
        <v>669</v>
      </c>
      <c r="F115" s="646"/>
      <c r="G115" s="646"/>
      <c r="H115" s="647"/>
      <c r="I115" s="324" t="s">
        <v>23</v>
      </c>
      <c r="J115" s="326" t="s">
        <v>48</v>
      </c>
      <c r="K115" s="326" t="s">
        <v>49</v>
      </c>
      <c r="L115" s="326" t="s">
        <v>50</v>
      </c>
      <c r="M115" s="326" t="s">
        <v>51</v>
      </c>
      <c r="N115" s="326" t="s">
        <v>21</v>
      </c>
      <c r="O115" s="52" t="s">
        <v>8</v>
      </c>
      <c r="P115" s="18"/>
      <c r="Q115" s="18"/>
      <c r="R115" s="18"/>
      <c r="S115" s="18"/>
      <c r="T115" s="18"/>
      <c r="U115" s="18"/>
      <c r="V115" s="18"/>
      <c r="W115" s="18"/>
      <c r="X115" s="29"/>
    </row>
    <row r="116" spans="1:24" ht="75" x14ac:dyDescent="0.25">
      <c r="A116" s="1"/>
      <c r="B116" s="30"/>
      <c r="C116" s="731" t="s">
        <v>1066</v>
      </c>
      <c r="D116" s="680"/>
      <c r="E116" s="648" t="s">
        <v>1095</v>
      </c>
      <c r="F116" s="648"/>
      <c r="G116" s="648"/>
      <c r="H116" s="648"/>
      <c r="I116" s="325" t="s">
        <v>1004</v>
      </c>
      <c r="J116" s="325"/>
      <c r="K116" s="325"/>
      <c r="L116" s="325"/>
      <c r="M116" s="325"/>
      <c r="N116" s="325" t="s">
        <v>1067</v>
      </c>
      <c r="O116" s="489" t="s">
        <v>1068</v>
      </c>
      <c r="P116" s="18"/>
      <c r="Q116" s="18"/>
      <c r="R116" s="18"/>
      <c r="S116" s="18"/>
      <c r="T116" s="18"/>
      <c r="U116" s="18"/>
      <c r="V116" s="18"/>
      <c r="W116" s="18"/>
      <c r="X116" s="29"/>
    </row>
    <row r="117" spans="1:24" ht="62.25" customHeight="1" x14ac:dyDescent="0.25">
      <c r="A117" s="1"/>
      <c r="B117" s="30"/>
      <c r="C117" s="730" t="s">
        <v>1066</v>
      </c>
      <c r="D117" s="653"/>
      <c r="E117" s="649" t="s">
        <v>1069</v>
      </c>
      <c r="F117" s="650"/>
      <c r="G117" s="650"/>
      <c r="H117" s="651"/>
      <c r="I117" s="322" t="s">
        <v>1004</v>
      </c>
      <c r="J117" s="322"/>
      <c r="K117" s="322"/>
      <c r="L117" s="322"/>
      <c r="M117" s="322"/>
      <c r="N117" s="322" t="s">
        <v>1072</v>
      </c>
      <c r="O117" s="490" t="s">
        <v>1070</v>
      </c>
      <c r="P117" s="18"/>
      <c r="Q117" s="18"/>
      <c r="R117" s="18"/>
      <c r="S117" s="18"/>
      <c r="T117" s="18"/>
      <c r="U117" s="18"/>
      <c r="V117" s="18"/>
      <c r="W117" s="18"/>
      <c r="X117" s="29"/>
    </row>
    <row r="118" spans="1:24" ht="77.25" customHeight="1" x14ac:dyDescent="0.25">
      <c r="A118" s="1"/>
      <c r="B118" s="30"/>
      <c r="C118" s="730" t="s">
        <v>1066</v>
      </c>
      <c r="D118" s="653"/>
      <c r="E118" s="642" t="s">
        <v>1071</v>
      </c>
      <c r="F118" s="643"/>
      <c r="G118" s="643"/>
      <c r="H118" s="644"/>
      <c r="I118" s="322" t="s">
        <v>1004</v>
      </c>
      <c r="J118" s="322"/>
      <c r="K118" s="322"/>
      <c r="L118" s="322"/>
      <c r="M118" s="322"/>
      <c r="N118" s="322" t="s">
        <v>1072</v>
      </c>
      <c r="O118" s="490" t="s">
        <v>1073</v>
      </c>
      <c r="P118" s="18"/>
      <c r="Q118" s="18"/>
      <c r="R118" s="18"/>
      <c r="S118" s="18"/>
      <c r="T118" s="18"/>
      <c r="U118" s="18"/>
      <c r="V118" s="18"/>
      <c r="W118" s="18"/>
      <c r="X118" s="29"/>
    </row>
    <row r="119" spans="1:24" ht="75" customHeight="1" x14ac:dyDescent="0.25">
      <c r="A119" s="1"/>
      <c r="B119" s="30"/>
      <c r="C119" s="730" t="s">
        <v>1074</v>
      </c>
      <c r="D119" s="653"/>
      <c r="E119" s="642" t="s">
        <v>1075</v>
      </c>
      <c r="F119" s="643"/>
      <c r="G119" s="643"/>
      <c r="H119" s="644"/>
      <c r="I119" s="322" t="s">
        <v>1004</v>
      </c>
      <c r="J119" s="322"/>
      <c r="K119" s="322" t="s">
        <v>1076</v>
      </c>
      <c r="L119" s="322"/>
      <c r="M119" s="322" t="s">
        <v>1077</v>
      </c>
      <c r="N119" s="322"/>
      <c r="O119" s="490" t="s">
        <v>1078</v>
      </c>
      <c r="P119" s="18"/>
      <c r="Q119" s="18"/>
      <c r="R119" s="18"/>
      <c r="S119" s="18"/>
      <c r="T119" s="18"/>
      <c r="U119" s="18"/>
      <c r="V119" s="18"/>
      <c r="W119" s="18"/>
      <c r="X119" s="29"/>
    </row>
    <row r="120" spans="1:24" ht="47.25" hidden="1" customHeight="1" x14ac:dyDescent="0.25">
      <c r="A120" s="1"/>
      <c r="B120" s="30"/>
      <c r="C120" s="730"/>
      <c r="D120" s="653"/>
      <c r="E120" s="642"/>
      <c r="F120" s="643"/>
      <c r="G120" s="643"/>
      <c r="H120" s="644"/>
      <c r="I120" s="322"/>
      <c r="J120" s="322"/>
      <c r="K120" s="322"/>
      <c r="L120" s="322"/>
      <c r="M120" s="322"/>
      <c r="N120" s="322"/>
      <c r="O120" s="312"/>
      <c r="P120" s="18"/>
      <c r="Q120" s="18"/>
      <c r="R120" s="18"/>
      <c r="S120" s="18"/>
      <c r="T120" s="18"/>
      <c r="U120" s="18"/>
      <c r="V120" s="18"/>
      <c r="W120" s="18"/>
      <c r="X120" s="29"/>
    </row>
    <row r="121" spans="1:24" ht="47.25" hidden="1" customHeight="1" x14ac:dyDescent="0.25">
      <c r="A121" s="1"/>
      <c r="B121" s="30"/>
      <c r="C121" s="730"/>
      <c r="D121" s="653"/>
      <c r="E121" s="642"/>
      <c r="F121" s="643"/>
      <c r="G121" s="643"/>
      <c r="H121" s="644"/>
      <c r="I121" s="322"/>
      <c r="J121" s="322"/>
      <c r="K121" s="322"/>
      <c r="L121" s="322"/>
      <c r="M121" s="322"/>
      <c r="N121" s="322"/>
      <c r="O121" s="312"/>
      <c r="P121" s="18"/>
      <c r="Q121" s="18"/>
      <c r="R121" s="18"/>
      <c r="S121" s="18"/>
      <c r="T121" s="18"/>
      <c r="U121" s="18"/>
      <c r="V121" s="18"/>
      <c r="W121" s="18"/>
      <c r="X121" s="29"/>
    </row>
    <row r="122" spans="1:24" ht="47.25" hidden="1" customHeight="1" x14ac:dyDescent="0.25">
      <c r="A122" s="1"/>
      <c r="B122" s="30"/>
      <c r="C122" s="730"/>
      <c r="D122" s="653"/>
      <c r="E122" s="642"/>
      <c r="F122" s="643"/>
      <c r="G122" s="643"/>
      <c r="H122" s="644"/>
      <c r="I122" s="322"/>
      <c r="J122" s="322"/>
      <c r="K122" s="322"/>
      <c r="L122" s="322"/>
      <c r="M122" s="322"/>
      <c r="N122" s="322"/>
      <c r="O122" s="312"/>
      <c r="P122" s="18"/>
      <c r="Q122" s="18"/>
      <c r="R122" s="18"/>
      <c r="S122" s="18"/>
      <c r="T122" s="18"/>
      <c r="U122" s="18"/>
      <c r="V122" s="18"/>
      <c r="W122" s="18"/>
      <c r="X122" s="29"/>
    </row>
    <row r="123" spans="1:24" ht="47.25" hidden="1" customHeight="1" x14ac:dyDescent="0.25">
      <c r="A123" s="1"/>
      <c r="B123" s="30"/>
      <c r="C123" s="730"/>
      <c r="D123" s="653"/>
      <c r="E123" s="642"/>
      <c r="F123" s="643"/>
      <c r="G123" s="643"/>
      <c r="H123" s="644"/>
      <c r="I123" s="322"/>
      <c r="J123" s="322"/>
      <c r="K123" s="322"/>
      <c r="L123" s="322"/>
      <c r="M123" s="322"/>
      <c r="N123" s="322"/>
      <c r="O123" s="312"/>
      <c r="P123" s="18"/>
      <c r="Q123" s="18"/>
      <c r="R123" s="18"/>
      <c r="S123" s="18"/>
      <c r="T123" s="18"/>
      <c r="U123" s="18"/>
      <c r="V123" s="18"/>
      <c r="W123" s="18"/>
      <c r="X123" s="29"/>
    </row>
    <row r="124" spans="1:24" ht="47.25" hidden="1" customHeight="1" x14ac:dyDescent="0.25">
      <c r="B124" s="30"/>
      <c r="C124" s="730"/>
      <c r="D124" s="653"/>
      <c r="E124" s="642"/>
      <c r="F124" s="643"/>
      <c r="G124" s="643"/>
      <c r="H124" s="644"/>
      <c r="I124" s="322"/>
      <c r="J124" s="322"/>
      <c r="K124" s="322"/>
      <c r="L124" s="322"/>
      <c r="M124" s="322"/>
      <c r="N124" s="322"/>
      <c r="O124" s="312"/>
      <c r="P124" s="18"/>
      <c r="Q124" s="18"/>
      <c r="R124" s="18"/>
      <c r="S124" s="18"/>
      <c r="T124" s="18"/>
      <c r="U124" s="18"/>
      <c r="V124" s="18"/>
      <c r="W124" s="18"/>
      <c r="X124" s="29"/>
    </row>
    <row r="125" spans="1:24" ht="47.25" hidden="1" customHeight="1" x14ac:dyDescent="0.25">
      <c r="B125" s="30"/>
      <c r="C125" s="730"/>
      <c r="D125" s="653"/>
      <c r="E125" s="642"/>
      <c r="F125" s="643"/>
      <c r="G125" s="643"/>
      <c r="H125" s="644"/>
      <c r="I125" s="322"/>
      <c r="J125" s="322"/>
      <c r="K125" s="322"/>
      <c r="L125" s="322"/>
      <c r="M125" s="322"/>
      <c r="N125" s="322"/>
      <c r="O125" s="312"/>
      <c r="P125" s="18"/>
      <c r="Q125" s="18"/>
      <c r="R125" s="18"/>
      <c r="S125" s="18"/>
      <c r="T125" s="18"/>
      <c r="U125" s="18"/>
      <c r="V125" s="18"/>
      <c r="W125" s="18"/>
      <c r="X125" s="29"/>
    </row>
    <row r="126" spans="1:24" ht="47.25" hidden="1" customHeight="1" x14ac:dyDescent="0.25">
      <c r="B126" s="30"/>
      <c r="C126" s="730"/>
      <c r="D126" s="653"/>
      <c r="E126" s="642"/>
      <c r="F126" s="643"/>
      <c r="G126" s="643"/>
      <c r="H126" s="644"/>
      <c r="I126" s="322"/>
      <c r="J126" s="322"/>
      <c r="K126" s="322"/>
      <c r="L126" s="322"/>
      <c r="M126" s="322"/>
      <c r="N126" s="322"/>
      <c r="O126" s="312"/>
      <c r="P126" s="18"/>
      <c r="Q126" s="18"/>
      <c r="R126" s="18"/>
      <c r="S126" s="18"/>
      <c r="T126" s="18"/>
      <c r="U126" s="18"/>
      <c r="V126" s="18"/>
      <c r="W126" s="18"/>
      <c r="X126" s="29"/>
    </row>
    <row r="127" spans="1:24" ht="47.25" hidden="1" customHeight="1" x14ac:dyDescent="0.25">
      <c r="B127" s="30"/>
      <c r="C127" s="730"/>
      <c r="D127" s="653"/>
      <c r="E127" s="642"/>
      <c r="F127" s="643"/>
      <c r="G127" s="643"/>
      <c r="H127" s="644"/>
      <c r="I127" s="322"/>
      <c r="J127" s="322"/>
      <c r="K127" s="322"/>
      <c r="L127" s="322"/>
      <c r="M127" s="322"/>
      <c r="N127" s="322"/>
      <c r="O127" s="312"/>
      <c r="P127" s="18"/>
      <c r="Q127" s="18"/>
      <c r="R127" s="18"/>
      <c r="S127" s="18"/>
      <c r="T127" s="18"/>
      <c r="U127" s="18"/>
      <c r="V127" s="18"/>
      <c r="W127" s="18"/>
      <c r="X127" s="29"/>
    </row>
    <row r="128" spans="1:24" ht="47.25" hidden="1" customHeight="1" x14ac:dyDescent="0.25">
      <c r="B128" s="30"/>
      <c r="C128" s="730"/>
      <c r="D128" s="653"/>
      <c r="E128" s="642"/>
      <c r="F128" s="643"/>
      <c r="G128" s="643"/>
      <c r="H128" s="644"/>
      <c r="I128" s="322"/>
      <c r="J128" s="322"/>
      <c r="K128" s="322"/>
      <c r="L128" s="322"/>
      <c r="M128" s="322"/>
      <c r="N128" s="322"/>
      <c r="O128" s="312"/>
      <c r="P128" s="18"/>
      <c r="Q128" s="18"/>
      <c r="R128" s="18"/>
      <c r="S128" s="18"/>
      <c r="T128" s="18"/>
      <c r="U128" s="18"/>
      <c r="V128" s="18"/>
      <c r="W128" s="18"/>
      <c r="X128" s="29"/>
    </row>
    <row r="129" spans="2:24" ht="47.25" hidden="1" customHeight="1" x14ac:dyDescent="0.25">
      <c r="B129" s="30"/>
      <c r="C129" s="730"/>
      <c r="D129" s="653"/>
      <c r="E129" s="642"/>
      <c r="F129" s="643"/>
      <c r="G129" s="643"/>
      <c r="H129" s="644"/>
      <c r="I129" s="322"/>
      <c r="J129" s="322"/>
      <c r="K129" s="322"/>
      <c r="L129" s="322"/>
      <c r="M129" s="322"/>
      <c r="N129" s="322"/>
      <c r="O129" s="312"/>
      <c r="P129" s="18"/>
      <c r="Q129" s="18"/>
      <c r="R129" s="18"/>
      <c r="S129" s="18"/>
      <c r="T129" s="18"/>
      <c r="U129" s="18"/>
      <c r="V129" s="18"/>
      <c r="W129" s="18"/>
      <c r="X129" s="29"/>
    </row>
    <row r="130" spans="2:24" ht="47.25" hidden="1" customHeight="1" x14ac:dyDescent="0.25">
      <c r="B130" s="30"/>
      <c r="C130" s="730"/>
      <c r="D130" s="653"/>
      <c r="E130" s="642"/>
      <c r="F130" s="643"/>
      <c r="G130" s="643"/>
      <c r="H130" s="644"/>
      <c r="I130" s="322"/>
      <c r="J130" s="322"/>
      <c r="K130" s="322"/>
      <c r="L130" s="322"/>
      <c r="M130" s="322"/>
      <c r="N130" s="322"/>
      <c r="O130" s="312"/>
      <c r="P130" s="18"/>
      <c r="Q130" s="18"/>
      <c r="R130" s="18"/>
      <c r="S130" s="18"/>
      <c r="T130" s="18"/>
      <c r="U130" s="18"/>
      <c r="V130" s="18"/>
      <c r="W130" s="18"/>
      <c r="X130" s="29"/>
    </row>
    <row r="131" spans="2:24" ht="47.25" hidden="1" customHeight="1" x14ac:dyDescent="0.25">
      <c r="B131" s="30"/>
      <c r="C131" s="730"/>
      <c r="D131" s="653"/>
      <c r="E131" s="642"/>
      <c r="F131" s="643"/>
      <c r="G131" s="643"/>
      <c r="H131" s="644"/>
      <c r="I131" s="322"/>
      <c r="J131" s="322"/>
      <c r="K131" s="322"/>
      <c r="L131" s="322"/>
      <c r="M131" s="322"/>
      <c r="N131" s="322"/>
      <c r="O131" s="312"/>
      <c r="P131" s="18"/>
      <c r="Q131" s="18"/>
      <c r="R131" s="18"/>
      <c r="S131" s="18"/>
      <c r="T131" s="18"/>
      <c r="U131" s="18"/>
      <c r="V131" s="18"/>
      <c r="W131" s="18"/>
      <c r="X131" s="29"/>
    </row>
    <row r="132" spans="2:24" ht="47.25" hidden="1" customHeight="1" x14ac:dyDescent="0.25">
      <c r="B132" s="30"/>
      <c r="C132" s="730"/>
      <c r="D132" s="653"/>
      <c r="E132" s="642"/>
      <c r="F132" s="643"/>
      <c r="G132" s="643"/>
      <c r="H132" s="644"/>
      <c r="I132" s="322"/>
      <c r="J132" s="322"/>
      <c r="K132" s="322"/>
      <c r="L132" s="322"/>
      <c r="M132" s="322"/>
      <c r="N132" s="322"/>
      <c r="O132" s="312"/>
      <c r="P132" s="18"/>
      <c r="Q132" s="18"/>
      <c r="R132" s="18"/>
      <c r="S132" s="18"/>
      <c r="T132" s="18"/>
      <c r="U132" s="18"/>
      <c r="V132" s="18"/>
      <c r="W132" s="18"/>
      <c r="X132" s="29"/>
    </row>
    <row r="133" spans="2:24" ht="47.25" customHeight="1" thickBot="1" x14ac:dyDescent="0.3">
      <c r="B133" s="30"/>
      <c r="C133" s="730"/>
      <c r="D133" s="653"/>
      <c r="E133" s="656"/>
      <c r="F133" s="657"/>
      <c r="G133" s="657"/>
      <c r="H133" s="658"/>
      <c r="I133" s="323"/>
      <c r="J133" s="323"/>
      <c r="K133" s="323"/>
      <c r="L133" s="323"/>
      <c r="M133" s="323"/>
      <c r="N133" s="323"/>
      <c r="O133" s="313"/>
      <c r="P133" s="18"/>
      <c r="Q133" s="18"/>
      <c r="R133" s="18"/>
      <c r="S133" s="18"/>
      <c r="T133" s="18"/>
      <c r="U133" s="18"/>
      <c r="V133" s="18"/>
      <c r="W133" s="18"/>
      <c r="X133" s="29"/>
    </row>
    <row r="134" spans="2:24" ht="18.75" x14ac:dyDescent="0.25">
      <c r="B134" s="36"/>
      <c r="C134" s="357"/>
      <c r="D134" s="357"/>
      <c r="E134" s="357"/>
      <c r="F134" s="357"/>
      <c r="G134" s="357"/>
      <c r="H134" s="357"/>
      <c r="I134" s="357"/>
      <c r="J134" s="357"/>
      <c r="K134" s="357"/>
      <c r="L134" s="357"/>
      <c r="M134" s="357"/>
      <c r="N134" s="357"/>
      <c r="O134" s="357"/>
      <c r="P134" s="35"/>
      <c r="Q134" s="35"/>
      <c r="R134" s="35"/>
      <c r="S134" s="35"/>
      <c r="T134" s="35"/>
      <c r="U134" s="35"/>
      <c r="V134" s="35"/>
      <c r="W134" s="35"/>
      <c r="X134" s="50"/>
    </row>
    <row r="135" spans="2:24" x14ac:dyDescent="0.25">
      <c r="C135" s="358"/>
      <c r="D135" s="358"/>
      <c r="E135" s="358"/>
      <c r="F135" s="358"/>
      <c r="G135" s="358"/>
      <c r="H135" s="358"/>
      <c r="I135" s="358"/>
      <c r="J135" s="358"/>
      <c r="K135" s="359"/>
      <c r="L135" s="359"/>
      <c r="M135" s="359"/>
      <c r="N135" s="359"/>
      <c r="O135" s="359"/>
    </row>
    <row r="136" spans="2:24" ht="15.75" thickBot="1" x14ac:dyDescent="0.3">
      <c r="C136" s="358"/>
      <c r="D136" s="358"/>
      <c r="E136" s="358"/>
      <c r="F136" s="358"/>
      <c r="G136" s="358"/>
      <c r="H136" s="358"/>
      <c r="I136" s="358"/>
      <c r="J136" s="358"/>
      <c r="K136" s="359"/>
      <c r="L136" s="359"/>
      <c r="M136" s="359"/>
      <c r="N136" s="359"/>
      <c r="O136" s="359"/>
    </row>
    <row r="137" spans="2:24" ht="15.75" thickBot="1" x14ac:dyDescent="0.3">
      <c r="B137" s="66"/>
      <c r="C137" s="688" t="s">
        <v>52</v>
      </c>
      <c r="D137" s="688"/>
      <c r="E137" s="688"/>
      <c r="F137" s="688"/>
      <c r="G137" s="688"/>
      <c r="H137" s="351"/>
      <c r="I137" s="351"/>
      <c r="J137" s="688"/>
      <c r="K137" s="688"/>
      <c r="L137" s="688"/>
      <c r="M137" s="688"/>
      <c r="N137" s="688"/>
      <c r="O137" s="351"/>
      <c r="P137" s="67"/>
      <c r="Q137" s="688"/>
      <c r="R137" s="688"/>
      <c r="S137" s="688"/>
      <c r="T137" s="688"/>
      <c r="U137" s="67"/>
      <c r="V137" s="67"/>
      <c r="W137" s="75"/>
      <c r="X137" s="76"/>
    </row>
    <row r="138" spans="2:24" x14ac:dyDescent="0.25">
      <c r="B138" s="68"/>
      <c r="C138" s="360"/>
      <c r="D138" s="361"/>
      <c r="E138" s="361"/>
      <c r="F138" s="361"/>
      <c r="G138" s="361"/>
      <c r="H138" s="361"/>
      <c r="I138" s="361"/>
      <c r="J138" s="361"/>
      <c r="K138" s="361"/>
      <c r="L138" s="361"/>
      <c r="M138" s="361"/>
      <c r="N138" s="361"/>
      <c r="O138" s="361"/>
      <c r="P138" s="69"/>
      <c r="Q138" s="69"/>
      <c r="R138" s="69"/>
      <c r="S138" s="69"/>
      <c r="T138" s="69"/>
      <c r="U138" s="69"/>
      <c r="V138" s="69"/>
      <c r="W138" s="69"/>
      <c r="X138" s="70"/>
    </row>
    <row r="139" spans="2:24" ht="24.75" customHeight="1" x14ac:dyDescent="0.25">
      <c r="B139" s="68"/>
      <c r="C139" s="654" t="s">
        <v>670</v>
      </c>
      <c r="D139" s="654"/>
      <c r="E139" s="654"/>
      <c r="F139" s="654"/>
      <c r="G139" s="654"/>
      <c r="H139" s="654"/>
      <c r="I139" s="654"/>
      <c r="J139" s="654"/>
      <c r="K139" s="654"/>
      <c r="L139" s="654"/>
      <c r="M139" s="654"/>
      <c r="N139" s="654"/>
      <c r="O139" s="361"/>
      <c r="P139" s="69"/>
      <c r="Q139" s="69"/>
      <c r="R139" s="69"/>
      <c r="S139" s="69"/>
      <c r="T139" s="69"/>
      <c r="U139" s="69"/>
      <c r="V139" s="69"/>
      <c r="W139" s="69"/>
      <c r="X139" s="70"/>
    </row>
    <row r="140" spans="2:24" ht="23.25" customHeight="1" thickBot="1" x14ac:dyDescent="0.3">
      <c r="B140" s="71"/>
      <c r="C140" s="360"/>
      <c r="D140" s="361"/>
      <c r="E140" s="361"/>
      <c r="F140" s="361"/>
      <c r="G140" s="361"/>
      <c r="H140" s="361"/>
      <c r="I140" s="361"/>
      <c r="J140" s="361"/>
      <c r="K140" s="361"/>
      <c r="L140" s="361"/>
      <c r="M140" s="361"/>
      <c r="N140" s="361"/>
      <c r="O140" s="361"/>
      <c r="P140" s="69"/>
      <c r="Q140" s="69"/>
      <c r="R140" s="69"/>
      <c r="S140" s="69"/>
      <c r="T140" s="69"/>
      <c r="U140" s="69"/>
      <c r="V140" s="69"/>
      <c r="W140" s="69"/>
      <c r="X140" s="70"/>
    </row>
    <row r="141" spans="2:24" ht="51.75" customHeight="1" x14ac:dyDescent="0.25">
      <c r="B141" s="71"/>
      <c r="C141" s="252" t="s">
        <v>668</v>
      </c>
      <c r="D141" s="707" t="s">
        <v>53</v>
      </c>
      <c r="E141" s="707"/>
      <c r="F141" s="707"/>
      <c r="G141" s="707"/>
      <c r="H141" s="707"/>
      <c r="I141" s="707" t="s">
        <v>577</v>
      </c>
      <c r="J141" s="707"/>
      <c r="K141" s="707" t="s">
        <v>576</v>
      </c>
      <c r="L141" s="707"/>
      <c r="M141" s="707" t="s">
        <v>8</v>
      </c>
      <c r="N141" s="719"/>
      <c r="O141" s="361"/>
      <c r="P141" s="69"/>
      <c r="Q141" s="69"/>
      <c r="R141" s="69"/>
      <c r="S141" s="69"/>
      <c r="T141" s="69"/>
      <c r="U141" s="69"/>
      <c r="V141" s="69"/>
      <c r="W141" s="69"/>
      <c r="X141" s="70"/>
    </row>
    <row r="142" spans="2:24" ht="67.5" customHeight="1" x14ac:dyDescent="0.25">
      <c r="B142" s="71"/>
      <c r="C142" s="314" t="s">
        <v>991</v>
      </c>
      <c r="D142" s="699" t="s">
        <v>992</v>
      </c>
      <c r="E142" s="700"/>
      <c r="F142" s="700"/>
      <c r="G142" s="700"/>
      <c r="H142" s="701"/>
      <c r="I142" s="708" t="s">
        <v>993</v>
      </c>
      <c r="J142" s="709"/>
      <c r="K142" s="715" t="s">
        <v>994</v>
      </c>
      <c r="L142" s="715"/>
      <c r="M142" s="715" t="s">
        <v>995</v>
      </c>
      <c r="N142" s="720"/>
      <c r="O142" s="361"/>
      <c r="P142" s="69"/>
      <c r="Q142" s="69"/>
      <c r="R142" s="69"/>
      <c r="S142" s="69"/>
      <c r="T142" s="69"/>
      <c r="U142" s="69"/>
      <c r="V142" s="69"/>
      <c r="W142" s="69"/>
      <c r="X142" s="70"/>
    </row>
    <row r="143" spans="2:24" ht="75" customHeight="1" x14ac:dyDescent="0.25">
      <c r="B143" s="71"/>
      <c r="C143" s="315" t="s">
        <v>991</v>
      </c>
      <c r="D143" s="699" t="s">
        <v>996</v>
      </c>
      <c r="E143" s="700"/>
      <c r="F143" s="700"/>
      <c r="G143" s="700"/>
      <c r="H143" s="701"/>
      <c r="I143" s="708" t="s">
        <v>997</v>
      </c>
      <c r="J143" s="709"/>
      <c r="K143" s="713" t="s">
        <v>998</v>
      </c>
      <c r="L143" s="713"/>
      <c r="M143" s="713" t="s">
        <v>999</v>
      </c>
      <c r="N143" s="721"/>
      <c r="O143" s="361"/>
      <c r="P143" s="69"/>
      <c r="Q143" s="69"/>
      <c r="R143" s="69"/>
      <c r="S143" s="69"/>
      <c r="T143" s="69"/>
      <c r="U143" s="69"/>
      <c r="V143" s="69"/>
      <c r="W143" s="69"/>
      <c r="X143" s="70"/>
    </row>
    <row r="144" spans="2:24" ht="76.5" customHeight="1" x14ac:dyDescent="0.25">
      <c r="B144" s="71"/>
      <c r="C144" s="315" t="s">
        <v>991</v>
      </c>
      <c r="D144" s="699" t="s">
        <v>1000</v>
      </c>
      <c r="E144" s="700"/>
      <c r="F144" s="700"/>
      <c r="G144" s="700"/>
      <c r="H144" s="701"/>
      <c r="I144" s="708" t="s">
        <v>997</v>
      </c>
      <c r="J144" s="709"/>
      <c r="K144" s="713" t="s">
        <v>1001</v>
      </c>
      <c r="L144" s="713"/>
      <c r="M144" s="713" t="s">
        <v>1002</v>
      </c>
      <c r="N144" s="721"/>
      <c r="O144" s="361"/>
      <c r="P144" s="69"/>
      <c r="Q144" s="69"/>
      <c r="R144" s="69"/>
      <c r="S144" s="69"/>
      <c r="T144" s="69"/>
      <c r="U144" s="69"/>
      <c r="V144" s="69"/>
      <c r="W144" s="69"/>
      <c r="X144" s="70"/>
    </row>
    <row r="145" spans="1:24" ht="96.75" customHeight="1" x14ac:dyDescent="0.25">
      <c r="B145" s="71"/>
      <c r="C145" s="315" t="s">
        <v>991</v>
      </c>
      <c r="D145" s="699" t="s">
        <v>1003</v>
      </c>
      <c r="E145" s="700"/>
      <c r="F145" s="700"/>
      <c r="G145" s="700"/>
      <c r="H145" s="701"/>
      <c r="I145" s="708" t="s">
        <v>1004</v>
      </c>
      <c r="J145" s="709"/>
      <c r="K145" s="713" t="s">
        <v>1005</v>
      </c>
      <c r="L145" s="713"/>
      <c r="M145" s="713" t="s">
        <v>1006</v>
      </c>
      <c r="N145" s="721"/>
      <c r="O145" s="361"/>
      <c r="P145" s="69"/>
      <c r="Q145" s="69"/>
      <c r="R145" s="69"/>
      <c r="S145" s="69"/>
      <c r="T145" s="69"/>
      <c r="U145" s="69"/>
      <c r="V145" s="69"/>
      <c r="W145" s="69"/>
      <c r="X145" s="70"/>
    </row>
    <row r="146" spans="1:24" ht="99.75" customHeight="1" x14ac:dyDescent="0.25">
      <c r="B146" s="71"/>
      <c r="C146" s="315" t="s">
        <v>991</v>
      </c>
      <c r="D146" s="699" t="s">
        <v>1007</v>
      </c>
      <c r="E146" s="700"/>
      <c r="F146" s="700"/>
      <c r="G146" s="700"/>
      <c r="H146" s="701"/>
      <c r="I146" s="708" t="s">
        <v>1004</v>
      </c>
      <c r="J146" s="709"/>
      <c r="K146" s="713" t="s">
        <v>1008</v>
      </c>
      <c r="L146" s="713"/>
      <c r="M146" s="713" t="s">
        <v>1009</v>
      </c>
      <c r="N146" s="721"/>
      <c r="O146" s="361"/>
      <c r="P146" s="69"/>
      <c r="Q146" s="69"/>
      <c r="R146" s="69"/>
      <c r="S146" s="69"/>
      <c r="T146" s="69"/>
      <c r="U146" s="69"/>
      <c r="V146" s="69"/>
      <c r="W146" s="69"/>
      <c r="X146" s="70"/>
    </row>
    <row r="147" spans="1:24" ht="72" customHeight="1" x14ac:dyDescent="0.25">
      <c r="B147" s="71"/>
      <c r="C147" s="315" t="s">
        <v>991</v>
      </c>
      <c r="D147" s="699" t="s">
        <v>1010</v>
      </c>
      <c r="E147" s="700"/>
      <c r="F147" s="700"/>
      <c r="G147" s="700"/>
      <c r="H147" s="701"/>
      <c r="I147" s="708" t="s">
        <v>1004</v>
      </c>
      <c r="J147" s="709"/>
      <c r="K147" s="713" t="s">
        <v>1011</v>
      </c>
      <c r="L147" s="713"/>
      <c r="M147" s="713" t="s">
        <v>1012</v>
      </c>
      <c r="N147" s="721"/>
      <c r="O147" s="361"/>
      <c r="P147" s="69"/>
      <c r="Q147" s="69"/>
      <c r="R147" s="69"/>
      <c r="S147" s="69"/>
      <c r="T147" s="69"/>
      <c r="U147" s="69"/>
      <c r="V147" s="69"/>
      <c r="W147" s="69"/>
      <c r="X147" s="70"/>
    </row>
    <row r="148" spans="1:24" ht="52.5" customHeight="1" x14ac:dyDescent="0.25">
      <c r="B148" s="71"/>
      <c r="C148" s="315" t="s">
        <v>991</v>
      </c>
      <c r="D148" s="699" t="s">
        <v>1013</v>
      </c>
      <c r="E148" s="700"/>
      <c r="F148" s="700"/>
      <c r="G148" s="700"/>
      <c r="H148" s="701"/>
      <c r="I148" s="708" t="s">
        <v>1004</v>
      </c>
      <c r="J148" s="709"/>
      <c r="K148" s="713" t="s">
        <v>1014</v>
      </c>
      <c r="L148" s="713"/>
      <c r="M148" s="713" t="s">
        <v>1015</v>
      </c>
      <c r="N148" s="721"/>
      <c r="O148" s="361"/>
      <c r="P148" s="69"/>
      <c r="Q148" s="69"/>
      <c r="R148" s="69"/>
      <c r="S148" s="69"/>
      <c r="T148" s="69"/>
      <c r="U148" s="69"/>
      <c r="V148" s="69"/>
      <c r="W148" s="69"/>
      <c r="X148" s="70"/>
    </row>
    <row r="149" spans="1:24" ht="77.25" customHeight="1" x14ac:dyDescent="0.25">
      <c r="B149" s="71"/>
      <c r="C149" s="315" t="s">
        <v>991</v>
      </c>
      <c r="D149" s="699" t="s">
        <v>1016</v>
      </c>
      <c r="E149" s="700"/>
      <c r="F149" s="700"/>
      <c r="G149" s="700"/>
      <c r="H149" s="701"/>
      <c r="I149" s="708" t="s">
        <v>1004</v>
      </c>
      <c r="J149" s="709"/>
      <c r="K149" s="713" t="s">
        <v>1017</v>
      </c>
      <c r="L149" s="713"/>
      <c r="M149" s="713" t="s">
        <v>1018</v>
      </c>
      <c r="N149" s="721"/>
      <c r="O149" s="361"/>
      <c r="P149" s="69"/>
      <c r="Q149" s="69"/>
      <c r="R149" s="69"/>
      <c r="S149" s="69"/>
      <c r="T149" s="69"/>
      <c r="U149" s="69"/>
      <c r="V149" s="69"/>
      <c r="W149" s="69"/>
      <c r="X149" s="70"/>
    </row>
    <row r="150" spans="1:24" ht="62.25" customHeight="1" x14ac:dyDescent="0.25">
      <c r="B150" s="71"/>
      <c r="C150" s="315" t="s">
        <v>991</v>
      </c>
      <c r="D150" s="699" t="s">
        <v>1019</v>
      </c>
      <c r="E150" s="700"/>
      <c r="F150" s="700"/>
      <c r="G150" s="700"/>
      <c r="H150" s="701"/>
      <c r="I150" s="708" t="s">
        <v>1004</v>
      </c>
      <c r="J150" s="709"/>
      <c r="K150" s="713" t="s">
        <v>1020</v>
      </c>
      <c r="L150" s="713"/>
      <c r="M150" s="713" t="s">
        <v>1021</v>
      </c>
      <c r="N150" s="721"/>
      <c r="O150" s="361"/>
      <c r="P150" s="69"/>
      <c r="Q150" s="69"/>
      <c r="R150" s="69"/>
      <c r="S150" s="69"/>
      <c r="T150" s="69"/>
      <c r="U150" s="69"/>
      <c r="V150" s="69"/>
      <c r="W150" s="69"/>
      <c r="X150" s="70"/>
    </row>
    <row r="151" spans="1:24" ht="137.25" customHeight="1" x14ac:dyDescent="0.25">
      <c r="B151" s="71"/>
      <c r="C151" s="315" t="s">
        <v>991</v>
      </c>
      <c r="D151" s="699" t="s">
        <v>1022</v>
      </c>
      <c r="E151" s="700"/>
      <c r="F151" s="700"/>
      <c r="G151" s="700"/>
      <c r="H151" s="701"/>
      <c r="I151" s="708" t="s">
        <v>1004</v>
      </c>
      <c r="J151" s="709"/>
      <c r="K151" s="713" t="s">
        <v>1023</v>
      </c>
      <c r="L151" s="713"/>
      <c r="M151" s="713" t="s">
        <v>1024</v>
      </c>
      <c r="N151" s="721"/>
      <c r="O151" s="361"/>
      <c r="P151" s="69"/>
      <c r="Q151" s="69"/>
      <c r="R151" s="69"/>
      <c r="S151" s="69"/>
      <c r="T151" s="69"/>
      <c r="U151" s="69"/>
      <c r="V151" s="69"/>
      <c r="W151" s="69"/>
      <c r="X151" s="70"/>
    </row>
    <row r="152" spans="1:24" ht="82.5" customHeight="1" x14ac:dyDescent="0.25">
      <c r="B152" s="71"/>
      <c r="C152" s="315" t="s">
        <v>991</v>
      </c>
      <c r="D152" s="699" t="s">
        <v>1025</v>
      </c>
      <c r="E152" s="700"/>
      <c r="F152" s="700"/>
      <c r="G152" s="700"/>
      <c r="H152" s="701"/>
      <c r="I152" s="708" t="s">
        <v>1004</v>
      </c>
      <c r="J152" s="709"/>
      <c r="K152" s="713" t="s">
        <v>1026</v>
      </c>
      <c r="L152" s="713"/>
      <c r="M152" s="713" t="s">
        <v>1027</v>
      </c>
      <c r="N152" s="721"/>
      <c r="O152" s="361"/>
      <c r="P152" s="69"/>
      <c r="Q152" s="69"/>
      <c r="R152" s="69"/>
      <c r="S152" s="69"/>
      <c r="T152" s="69"/>
      <c r="U152" s="69"/>
      <c r="V152" s="69"/>
      <c r="W152" s="69"/>
      <c r="X152" s="70"/>
    </row>
    <row r="153" spans="1:24" ht="106.5" customHeight="1" x14ac:dyDescent="0.25">
      <c r="B153" s="71"/>
      <c r="C153" s="315" t="s">
        <v>5</v>
      </c>
      <c r="D153" s="699" t="s">
        <v>1028</v>
      </c>
      <c r="E153" s="700"/>
      <c r="F153" s="700"/>
      <c r="G153" s="700"/>
      <c r="H153" s="701"/>
      <c r="I153" s="708" t="s">
        <v>1004</v>
      </c>
      <c r="J153" s="709"/>
      <c r="K153" s="713" t="s">
        <v>1029</v>
      </c>
      <c r="L153" s="713"/>
      <c r="M153" s="713" t="s">
        <v>1030</v>
      </c>
      <c r="N153" s="721"/>
      <c r="O153" s="361"/>
      <c r="P153" s="69"/>
      <c r="Q153" s="69"/>
      <c r="R153" s="69"/>
      <c r="S153" s="69"/>
      <c r="T153" s="69"/>
      <c r="U153" s="69"/>
      <c r="V153" s="69"/>
      <c r="W153" s="69"/>
      <c r="X153" s="70"/>
    </row>
    <row r="154" spans="1:24" s="497" customFormat="1" ht="117.75" customHeight="1" x14ac:dyDescent="0.25">
      <c r="A154" s="492"/>
      <c r="B154" s="493"/>
      <c r="C154" s="491" t="s">
        <v>5</v>
      </c>
      <c r="D154" s="704" t="s">
        <v>1031</v>
      </c>
      <c r="E154" s="705"/>
      <c r="F154" s="705"/>
      <c r="G154" s="705"/>
      <c r="H154" s="706"/>
      <c r="I154" s="710" t="s">
        <v>1004</v>
      </c>
      <c r="J154" s="711"/>
      <c r="K154" s="714" t="s">
        <v>1032</v>
      </c>
      <c r="L154" s="714"/>
      <c r="M154" s="722" t="s">
        <v>1079</v>
      </c>
      <c r="N154" s="723"/>
      <c r="O154" s="494"/>
      <c r="P154" s="495"/>
      <c r="Q154" s="495"/>
      <c r="R154" s="495"/>
      <c r="S154" s="495"/>
      <c r="T154" s="495"/>
      <c r="U154" s="495"/>
      <c r="V154" s="495"/>
      <c r="W154" s="495"/>
      <c r="X154" s="496"/>
    </row>
    <row r="155" spans="1:24" ht="47.25" hidden="1" customHeight="1" x14ac:dyDescent="0.25">
      <c r="B155" s="71"/>
      <c r="C155" s="315"/>
      <c r="D155" s="702"/>
      <c r="E155" s="702"/>
      <c r="F155" s="702"/>
      <c r="G155" s="702"/>
      <c r="H155" s="702"/>
      <c r="I155" s="712"/>
      <c r="J155" s="712"/>
      <c r="K155" s="713"/>
      <c r="L155" s="713"/>
      <c r="M155" s="713"/>
      <c r="N155" s="721"/>
      <c r="O155" s="361"/>
      <c r="P155" s="69"/>
      <c r="Q155" s="69"/>
      <c r="R155" s="69"/>
      <c r="S155" s="69"/>
      <c r="T155" s="69"/>
      <c r="U155" s="69"/>
      <c r="V155" s="69"/>
      <c r="W155" s="69"/>
      <c r="X155" s="70"/>
    </row>
    <row r="156" spans="1:24" ht="47.25" hidden="1" customHeight="1" x14ac:dyDescent="0.25">
      <c r="B156" s="71"/>
      <c r="C156" s="315"/>
      <c r="D156" s="702"/>
      <c r="E156" s="702"/>
      <c r="F156" s="702"/>
      <c r="G156" s="702"/>
      <c r="H156" s="702"/>
      <c r="I156" s="712"/>
      <c r="J156" s="712"/>
      <c r="K156" s="713"/>
      <c r="L156" s="713"/>
      <c r="M156" s="713"/>
      <c r="N156" s="721"/>
      <c r="O156" s="361"/>
      <c r="P156" s="69"/>
      <c r="Q156" s="69"/>
      <c r="R156" s="69"/>
      <c r="S156" s="69"/>
      <c r="T156" s="69"/>
      <c r="U156" s="69"/>
      <c r="V156" s="69"/>
      <c r="W156" s="69"/>
      <c r="X156" s="70"/>
    </row>
    <row r="157" spans="1:24" ht="47.25" hidden="1" customHeight="1" x14ac:dyDescent="0.25">
      <c r="B157" s="71"/>
      <c r="C157" s="315"/>
      <c r="D157" s="702"/>
      <c r="E157" s="702"/>
      <c r="F157" s="702"/>
      <c r="G157" s="702"/>
      <c r="H157" s="702"/>
      <c r="I157" s="712"/>
      <c r="J157" s="712"/>
      <c r="K157" s="713"/>
      <c r="L157" s="713"/>
      <c r="M157" s="713"/>
      <c r="N157" s="721"/>
      <c r="O157" s="361"/>
      <c r="P157" s="69"/>
      <c r="Q157" s="69"/>
      <c r="R157" s="69"/>
      <c r="S157" s="69"/>
      <c r="T157" s="69"/>
      <c r="U157" s="69"/>
      <c r="V157" s="69"/>
      <c r="W157" s="69"/>
      <c r="X157" s="70"/>
    </row>
    <row r="158" spans="1:24" ht="47.25" hidden="1" customHeight="1" x14ac:dyDescent="0.25">
      <c r="B158" s="71"/>
      <c r="C158" s="315"/>
      <c r="D158" s="702"/>
      <c r="E158" s="702"/>
      <c r="F158" s="702"/>
      <c r="G158" s="702"/>
      <c r="H158" s="702"/>
      <c r="I158" s="712"/>
      <c r="J158" s="712"/>
      <c r="K158" s="713"/>
      <c r="L158" s="713"/>
      <c r="M158" s="713"/>
      <c r="N158" s="721"/>
      <c r="O158" s="361"/>
      <c r="P158" s="69"/>
      <c r="Q158" s="69"/>
      <c r="R158" s="69"/>
      <c r="S158" s="69"/>
      <c r="T158" s="69"/>
      <c r="U158" s="69"/>
      <c r="V158" s="69"/>
      <c r="W158" s="69"/>
      <c r="X158" s="70"/>
    </row>
    <row r="159" spans="1:24" ht="47.25" customHeight="1" thickBot="1" x14ac:dyDescent="0.3">
      <c r="B159" s="71"/>
      <c r="C159" s="316"/>
      <c r="D159" s="703"/>
      <c r="E159" s="703"/>
      <c r="F159" s="703"/>
      <c r="G159" s="703"/>
      <c r="H159" s="703"/>
      <c r="I159" s="689"/>
      <c r="J159" s="689"/>
      <c r="K159" s="718"/>
      <c r="L159" s="718"/>
      <c r="M159" s="718"/>
      <c r="N159" s="724"/>
      <c r="O159" s="361"/>
      <c r="P159" s="69"/>
      <c r="Q159" s="69"/>
      <c r="R159" s="69"/>
      <c r="S159" s="69"/>
      <c r="T159" s="69"/>
      <c r="U159" s="69"/>
      <c r="V159" s="69"/>
      <c r="W159" s="69"/>
      <c r="X159" s="70"/>
    </row>
    <row r="160" spans="1:24" x14ac:dyDescent="0.25">
      <c r="B160" s="71"/>
      <c r="C160" s="361"/>
      <c r="D160" s="361"/>
      <c r="E160" s="361"/>
      <c r="F160" s="361"/>
      <c r="G160" s="361"/>
      <c r="H160" s="361"/>
      <c r="I160" s="361"/>
      <c r="J160" s="361"/>
      <c r="K160" s="361"/>
      <c r="L160" s="361"/>
      <c r="M160" s="361"/>
      <c r="N160" s="361"/>
      <c r="O160" s="361"/>
      <c r="P160" s="69"/>
      <c r="Q160" s="69"/>
      <c r="R160" s="69"/>
      <c r="S160" s="69"/>
      <c r="T160" s="69"/>
      <c r="U160" s="69"/>
      <c r="V160" s="69"/>
      <c r="W160" s="69"/>
      <c r="X160" s="70"/>
    </row>
    <row r="161" spans="2:24" x14ac:dyDescent="0.25">
      <c r="B161" s="71"/>
      <c r="C161" s="361"/>
      <c r="D161" s="361"/>
      <c r="E161" s="361"/>
      <c r="F161" s="361"/>
      <c r="G161" s="361"/>
      <c r="H161" s="361"/>
      <c r="I161" s="361"/>
      <c r="J161" s="361"/>
      <c r="K161" s="361"/>
      <c r="L161" s="361"/>
      <c r="M161" s="361"/>
      <c r="N161" s="361"/>
      <c r="O161" s="361"/>
      <c r="P161" s="69"/>
      <c r="Q161" s="69"/>
      <c r="R161" s="69"/>
      <c r="S161" s="69"/>
      <c r="T161" s="69"/>
      <c r="U161" s="69"/>
      <c r="V161" s="69"/>
      <c r="W161" s="69"/>
      <c r="X161" s="70"/>
    </row>
    <row r="162" spans="2:24" ht="60" x14ac:dyDescent="0.25">
      <c r="B162" s="68"/>
      <c r="C162" s="360" t="s">
        <v>671</v>
      </c>
      <c r="D162" s="361"/>
      <c r="E162" s="361"/>
      <c r="F162" s="361"/>
      <c r="G162" s="361"/>
      <c r="H162" s="361"/>
      <c r="I162" s="361"/>
      <c r="J162" s="361"/>
      <c r="K162" s="361"/>
      <c r="L162" s="361"/>
      <c r="M162" s="361"/>
      <c r="N162" s="361"/>
      <c r="O162" s="361"/>
      <c r="P162" s="69"/>
      <c r="Q162" s="69"/>
      <c r="R162" s="69"/>
      <c r="S162" s="69"/>
      <c r="T162" s="69"/>
      <c r="U162" s="69"/>
      <c r="V162" s="69"/>
      <c r="W162" s="69"/>
      <c r="X162" s="70"/>
    </row>
    <row r="163" spans="2:24" ht="15.75" thickBot="1" x14ac:dyDescent="0.3">
      <c r="B163" s="71"/>
      <c r="C163" s="361"/>
      <c r="D163" s="361"/>
      <c r="E163" s="361"/>
      <c r="F163" s="361"/>
      <c r="G163" s="361"/>
      <c r="H163" s="361"/>
      <c r="I163" s="361"/>
      <c r="J163" s="361"/>
      <c r="K163" s="361"/>
      <c r="L163" s="361"/>
      <c r="M163" s="361"/>
      <c r="N163" s="361"/>
      <c r="O163" s="361"/>
      <c r="P163" s="69"/>
      <c r="Q163" s="69"/>
      <c r="R163" s="69"/>
      <c r="S163" s="69"/>
      <c r="T163" s="69"/>
      <c r="U163" s="69"/>
      <c r="V163" s="69"/>
      <c r="W163" s="69"/>
      <c r="X163" s="70"/>
    </row>
    <row r="164" spans="2:24" x14ac:dyDescent="0.25">
      <c r="B164" s="71"/>
      <c r="C164" s="690" t="s">
        <v>1033</v>
      </c>
      <c r="D164" s="691"/>
      <c r="E164" s="691"/>
      <c r="F164" s="691"/>
      <c r="G164" s="691"/>
      <c r="H164" s="691"/>
      <c r="I164" s="692"/>
      <c r="J164" s="361"/>
      <c r="K164" s="361"/>
      <c r="L164" s="361"/>
      <c r="M164" s="361"/>
      <c r="N164" s="361"/>
      <c r="O164" s="361"/>
      <c r="P164" s="69"/>
      <c r="Q164" s="69"/>
      <c r="R164" s="69"/>
      <c r="S164" s="69"/>
      <c r="T164" s="69"/>
      <c r="U164" s="69"/>
      <c r="V164" s="69"/>
      <c r="W164" s="69"/>
      <c r="X164" s="70"/>
    </row>
    <row r="165" spans="2:24" x14ac:dyDescent="0.25">
      <c r="B165" s="71"/>
      <c r="C165" s="693"/>
      <c r="D165" s="694"/>
      <c r="E165" s="694"/>
      <c r="F165" s="694"/>
      <c r="G165" s="694"/>
      <c r="H165" s="694"/>
      <c r="I165" s="695"/>
      <c r="J165" s="361"/>
      <c r="K165" s="361"/>
      <c r="L165" s="361"/>
      <c r="M165" s="361"/>
      <c r="N165" s="361"/>
      <c r="O165" s="361"/>
      <c r="P165" s="69"/>
      <c r="Q165" s="69"/>
      <c r="R165" s="69"/>
      <c r="S165" s="69"/>
      <c r="T165" s="69"/>
      <c r="U165" s="69"/>
      <c r="V165" s="69"/>
      <c r="W165" s="69"/>
      <c r="X165" s="70"/>
    </row>
    <row r="166" spans="2:24" x14ac:dyDescent="0.25">
      <c r="B166" s="71"/>
      <c r="C166" s="693"/>
      <c r="D166" s="694"/>
      <c r="E166" s="694"/>
      <c r="F166" s="694"/>
      <c r="G166" s="694"/>
      <c r="H166" s="694"/>
      <c r="I166" s="695"/>
      <c r="J166" s="361"/>
      <c r="K166" s="361"/>
      <c r="L166" s="361"/>
      <c r="M166" s="361"/>
      <c r="N166" s="361"/>
      <c r="O166" s="361"/>
      <c r="P166" s="69"/>
      <c r="Q166" s="69"/>
      <c r="R166" s="69"/>
      <c r="S166" s="69"/>
      <c r="T166" s="69"/>
      <c r="U166" s="69"/>
      <c r="V166" s="69"/>
      <c r="W166" s="69"/>
      <c r="X166" s="70"/>
    </row>
    <row r="167" spans="2:24" x14ac:dyDescent="0.25">
      <c r="B167" s="71"/>
      <c r="C167" s="693"/>
      <c r="D167" s="694"/>
      <c r="E167" s="694"/>
      <c r="F167" s="694"/>
      <c r="G167" s="694"/>
      <c r="H167" s="694"/>
      <c r="I167" s="695"/>
      <c r="J167" s="361"/>
      <c r="K167" s="361"/>
      <c r="L167" s="361"/>
      <c r="M167" s="361"/>
      <c r="N167" s="361"/>
      <c r="O167" s="361"/>
      <c r="P167" s="69"/>
      <c r="Q167" s="69"/>
      <c r="R167" s="69"/>
      <c r="S167" s="69"/>
      <c r="T167" s="69"/>
      <c r="U167" s="69"/>
      <c r="V167" s="69"/>
      <c r="W167" s="69"/>
      <c r="X167" s="70"/>
    </row>
    <row r="168" spans="2:24" x14ac:dyDescent="0.25">
      <c r="B168" s="71"/>
      <c r="C168" s="693"/>
      <c r="D168" s="694"/>
      <c r="E168" s="694"/>
      <c r="F168" s="694"/>
      <c r="G168" s="694"/>
      <c r="H168" s="694"/>
      <c r="I168" s="695"/>
      <c r="J168" s="361"/>
      <c r="K168" s="361"/>
      <c r="L168" s="361"/>
      <c r="M168" s="361"/>
      <c r="N168" s="361"/>
      <c r="O168" s="361"/>
      <c r="P168" s="69"/>
      <c r="Q168" s="69"/>
      <c r="R168" s="69"/>
      <c r="S168" s="69"/>
      <c r="T168" s="69"/>
      <c r="U168" s="69"/>
      <c r="V168" s="69"/>
      <c r="W168" s="69"/>
      <c r="X168" s="70"/>
    </row>
    <row r="169" spans="2:24" ht="15.75" thickBot="1" x14ac:dyDescent="0.3">
      <c r="B169" s="71"/>
      <c r="C169" s="696"/>
      <c r="D169" s="697"/>
      <c r="E169" s="697"/>
      <c r="F169" s="697"/>
      <c r="G169" s="697"/>
      <c r="H169" s="697"/>
      <c r="I169" s="698"/>
      <c r="J169" s="361"/>
      <c r="K169" s="361"/>
      <c r="L169" s="361"/>
      <c r="M169" s="361"/>
      <c r="N169" s="361"/>
      <c r="O169" s="361"/>
      <c r="P169" s="69"/>
      <c r="Q169" s="69"/>
      <c r="R169" s="69"/>
      <c r="S169" s="69"/>
      <c r="T169" s="69"/>
      <c r="U169" s="69"/>
      <c r="V169" s="69"/>
      <c r="W169" s="69"/>
      <c r="X169" s="70"/>
    </row>
    <row r="170" spans="2:24" x14ac:dyDescent="0.25">
      <c r="B170" s="72"/>
      <c r="C170" s="73"/>
      <c r="D170" s="73"/>
      <c r="E170" s="73"/>
      <c r="F170" s="73"/>
      <c r="G170" s="73"/>
      <c r="H170" s="73"/>
      <c r="I170" s="73"/>
      <c r="J170" s="73"/>
      <c r="K170" s="73"/>
      <c r="L170" s="73"/>
      <c r="M170" s="73"/>
      <c r="N170" s="73"/>
      <c r="O170" s="73"/>
      <c r="P170" s="73"/>
      <c r="Q170" s="73"/>
      <c r="R170" s="73"/>
      <c r="S170" s="73"/>
      <c r="T170" s="73"/>
      <c r="U170" s="73"/>
      <c r="V170" s="73"/>
      <c r="W170" s="73"/>
      <c r="X170" s="74"/>
    </row>
    <row r="171" spans="2:24" x14ac:dyDescent="0.25">
      <c r="B171" s="327"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7">
    <mergeCell ref="Q17:Q23"/>
    <mergeCell ref="C125:D125"/>
    <mergeCell ref="C126:D126"/>
    <mergeCell ref="C127:D127"/>
    <mergeCell ref="C128:D128"/>
    <mergeCell ref="C129:D129"/>
    <mergeCell ref="C130:D130"/>
    <mergeCell ref="C131:D131"/>
    <mergeCell ref="C132:D132"/>
    <mergeCell ref="E121:H121"/>
    <mergeCell ref="E122:H122"/>
    <mergeCell ref="E123:H123"/>
    <mergeCell ref="N45:O45"/>
    <mergeCell ref="N46:O46"/>
    <mergeCell ref="N47:O47"/>
    <mergeCell ref="D34:F34"/>
    <mergeCell ref="D35:F35"/>
    <mergeCell ref="D36:F36"/>
    <mergeCell ref="D37:F37"/>
    <mergeCell ref="D38:F38"/>
    <mergeCell ref="D39:F39"/>
    <mergeCell ref="D40:F40"/>
    <mergeCell ref="N43:O43"/>
    <mergeCell ref="N44:O44"/>
    <mergeCell ref="C133:D133"/>
    <mergeCell ref="C116:D116"/>
    <mergeCell ref="C117:D117"/>
    <mergeCell ref="C118:D118"/>
    <mergeCell ref="C119:D119"/>
    <mergeCell ref="C120:D120"/>
    <mergeCell ref="C121:D121"/>
    <mergeCell ref="C122:D122"/>
    <mergeCell ref="C123:D123"/>
    <mergeCell ref="C124:D124"/>
    <mergeCell ref="S101:T101"/>
    <mergeCell ref="S102:T102"/>
    <mergeCell ref="C115:D115"/>
    <mergeCell ref="K96:L96"/>
    <mergeCell ref="K97:L97"/>
    <mergeCell ref="K98:L98"/>
    <mergeCell ref="K99:L99"/>
    <mergeCell ref="K100:L100"/>
    <mergeCell ref="K101:L101"/>
    <mergeCell ref="K102:L102"/>
    <mergeCell ref="S92:T92"/>
    <mergeCell ref="S93:T93"/>
    <mergeCell ref="S94:T94"/>
    <mergeCell ref="S95:T95"/>
    <mergeCell ref="S96:T96"/>
    <mergeCell ref="S97:T97"/>
    <mergeCell ref="S98:T98"/>
    <mergeCell ref="S99:T99"/>
    <mergeCell ref="S100:T100"/>
    <mergeCell ref="S83:T83"/>
    <mergeCell ref="S84:T84"/>
    <mergeCell ref="S85:T85"/>
    <mergeCell ref="S86:T86"/>
    <mergeCell ref="S87:T87"/>
    <mergeCell ref="S88:T88"/>
    <mergeCell ref="S89:T89"/>
    <mergeCell ref="S90:T90"/>
    <mergeCell ref="S91:T91"/>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I150:J150"/>
    <mergeCell ref="I151:J151"/>
    <mergeCell ref="I152:J152"/>
    <mergeCell ref="I153:J153"/>
    <mergeCell ref="I154:J154"/>
    <mergeCell ref="E131:H131"/>
    <mergeCell ref="E132:H132"/>
    <mergeCell ref="K85:L85"/>
    <mergeCell ref="K86:L86"/>
    <mergeCell ref="I87:J87"/>
    <mergeCell ref="I159:J159"/>
    <mergeCell ref="D47:F47"/>
    <mergeCell ref="D48:F48"/>
    <mergeCell ref="D49:F49"/>
    <mergeCell ref="D141:H141"/>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1:L151"/>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S80:T80"/>
    <mergeCell ref="S81:T81"/>
    <mergeCell ref="S82:T82"/>
    <mergeCell ref="S71:T71"/>
    <mergeCell ref="S72:T72"/>
    <mergeCell ref="S73:T73"/>
    <mergeCell ref="S74:T74"/>
    <mergeCell ref="D41:F41"/>
    <mergeCell ref="D44:F44"/>
    <mergeCell ref="N29:O29"/>
    <mergeCell ref="N30:O30"/>
    <mergeCell ref="N31:O31"/>
    <mergeCell ref="N32:O32"/>
    <mergeCell ref="N33:O33"/>
    <mergeCell ref="D29:F29"/>
    <mergeCell ref="D30:F30"/>
    <mergeCell ref="D31:F31"/>
    <mergeCell ref="D32:F32"/>
    <mergeCell ref="D33:F33"/>
    <mergeCell ref="N34:O34"/>
    <mergeCell ref="N35:O35"/>
    <mergeCell ref="N36:O36"/>
    <mergeCell ref="N37:O37"/>
    <mergeCell ref="N38:O38"/>
    <mergeCell ref="N39:O39"/>
    <mergeCell ref="N40:O40"/>
    <mergeCell ref="N41:O41"/>
    <mergeCell ref="N42:O42"/>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3:J83"/>
    <mergeCell ref="I84:J84"/>
    <mergeCell ref="I85:J85"/>
    <mergeCell ref="I86:J86"/>
    <mergeCell ref="I90:J90"/>
    <mergeCell ref="I91:J91"/>
    <mergeCell ref="C139:N139"/>
    <mergeCell ref="I92:J92"/>
    <mergeCell ref="K88:L88"/>
    <mergeCell ref="K89:L89"/>
    <mergeCell ref="K90:L90"/>
    <mergeCell ref="K91:L91"/>
    <mergeCell ref="K92:L92"/>
    <mergeCell ref="K93:L93"/>
    <mergeCell ref="K94:L94"/>
    <mergeCell ref="K95:L95"/>
    <mergeCell ref="E133:H133"/>
    <mergeCell ref="E124:H124"/>
    <mergeCell ref="E125:H125"/>
    <mergeCell ref="E126:H126"/>
    <mergeCell ref="E127:H127"/>
    <mergeCell ref="E128:H128"/>
    <mergeCell ref="C137:G137"/>
    <mergeCell ref="J137:N137"/>
    <mergeCell ref="E129:H129"/>
    <mergeCell ref="E130:H130"/>
    <mergeCell ref="E115:H115"/>
    <mergeCell ref="E116:H116"/>
    <mergeCell ref="E117:H117"/>
    <mergeCell ref="E118:H118"/>
    <mergeCell ref="E119:H119"/>
    <mergeCell ref="E120:H120"/>
    <mergeCell ref="I88:J88"/>
    <mergeCell ref="I89:J89"/>
  </mergeCells>
  <conditionalFormatting sqref="D17:O21 D23:O23">
    <cfRule type="expression" dxfId="0" priority="5">
      <formula>$D$14="N/A"</formula>
    </cfRule>
  </conditionalFormatting>
  <dataValidations count="14">
    <dataValidation allowBlank="1" sqref="N62 O62:O102 O115:O133"/>
    <dataValidation sqref="M115:N133 R62 S62:S102"/>
    <dataValidation type="list" allowBlank="1" sqref="I123:I133">
      <formula1>PartnershipRole</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P17:P24">
      <formula1>#REF!</formula1>
    </dataValidation>
    <dataValidation type="list" allowBlank="1" showInputMessage="1" showErrorMessage="1" sqref="C22 C24">
      <formula1>#REF!</formula1>
    </dataValidation>
    <dataValidation type="list" allowBlank="1" showInputMessage="1" showErrorMessage="1" sqref="M31:M49">
      <formula1>#REF!</formula1>
    </dataValidation>
    <dataValidation allowBlank="1" showInputMessage="1" showErrorMessage="1" sqref="K30:K49"/>
    <dataValidation allowBlank="1" showInputMessage="1" showErrorMessage="1" sqref="G30:G49"/>
    <dataValidation allowBlank="1" showInputMessage="1" showErrorMessage="1" sqref="C145:C159 I143:J159"/>
    <dataValidation allowBlank="1" showInputMessage="1" showErrorMessage="1" sqref="C143 C144"/>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Lynda</cp:lastModifiedBy>
  <cp:lastPrinted>2020-10-16T18:46:17Z</cp:lastPrinted>
  <dcterms:created xsi:type="dcterms:W3CDTF">2014-10-29T16:20:01Z</dcterms:created>
  <dcterms:modified xsi:type="dcterms:W3CDTF">2020-11-25T08:42:32Z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