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updateLinks="never"/>
  <mc:AlternateContent xmlns:mc="http://schemas.openxmlformats.org/markup-compatibility/2006">
    <mc:Choice Requires="x15">
      <x15ac:absPath xmlns:x15ac="http://schemas.microsoft.com/office/spreadsheetml/2010/11/ac" url="https://aberdeencitycouncilo365.sharepoint.com/sites/OT-Nestrans/Shared Documents/Governance/Compliance/Climate Change Reporting/Reporting 19-20/"/>
    </mc:Choice>
  </mc:AlternateContent>
  <xr:revisionPtr revIDLastSave="336" documentId="8_{8D072709-EE6E-46A5-B83E-707586CDD1A3}" xr6:coauthVersionLast="45" xr6:coauthVersionMax="45" xr10:uidLastSave="{2BE208CF-9C43-475C-8CC5-B6D254A3F7EF}"/>
  <bookViews>
    <workbookView xWindow="-98" yWindow="-98" windowWidth="17115" windowHeight="10876"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section'!$A$1:$M$433</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8" i="7" l="1"/>
  <c r="F119" i="7"/>
  <c r="F120" i="7"/>
  <c r="F121" i="7"/>
  <c r="F122" i="7"/>
  <c r="F123" i="7"/>
  <c r="F124" i="7"/>
  <c r="F125" i="7"/>
  <c r="F126" i="7"/>
  <c r="F127"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117" i="7"/>
  <c r="G118" i="7"/>
  <c r="G119" i="7"/>
  <c r="G120" i="7"/>
  <c r="G121" i="7"/>
  <c r="G122" i="7"/>
  <c r="G123" i="7"/>
  <c r="G124" i="7"/>
  <c r="G125" i="7"/>
  <c r="G126" i="7"/>
  <c r="G127"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E117" i="7"/>
  <c r="E118" i="7"/>
  <c r="E119" i="7"/>
  <c r="E120" i="7"/>
  <c r="E121" i="7"/>
  <c r="E122" i="7"/>
  <c r="E123" i="7"/>
  <c r="E124" i="7"/>
  <c r="E125" i="7"/>
  <c r="E126" i="7"/>
  <c r="E127"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G117"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5" i="7"/>
  <c r="C96" i="7"/>
  <c r="C97" i="7"/>
  <c r="C98" i="7"/>
  <c r="C99" i="7"/>
  <c r="H99" i="7"/>
  <c r="C100" i="7"/>
  <c r="H100" i="7"/>
  <c r="C101" i="7"/>
  <c r="H101" i="7"/>
  <c r="C102" i="7"/>
  <c r="H102" i="7"/>
  <c r="C103" i="7"/>
  <c r="H103" i="7"/>
  <c r="C104" i="7"/>
  <c r="H104" i="7"/>
  <c r="C105" i="7"/>
  <c r="H105" i="7"/>
  <c r="C106" i="7"/>
  <c r="H106" i="7"/>
  <c r="C107" i="7"/>
  <c r="H107" i="7"/>
  <c r="C108" i="7"/>
  <c r="H108" i="7"/>
  <c r="C109" i="7"/>
  <c r="H109" i="7"/>
  <c r="H117" i="7"/>
  <c r="H118" i="7"/>
  <c r="H119" i="7"/>
  <c r="H120" i="7"/>
  <c r="H121" i="7"/>
  <c r="H122" i="7"/>
  <c r="H123" i="7"/>
  <c r="H124" i="7"/>
  <c r="H125" i="7"/>
  <c r="H126" i="7"/>
  <c r="H127"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C247" i="7"/>
  <c r="D272" i="7"/>
  <c r="C287" i="7"/>
  <c r="D298" i="7"/>
  <c r="H20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Wiltshire</author>
    <author>tc={BAC3CCE0-EF7A-4687-B9AF-1869066809E8}</author>
    <author>tc={C8F251DA-448A-4FE9-BB71-39A2A70B2814}</author>
  </authors>
  <commentList>
    <comment ref="B405" authorId="0" shapeId="0" xr:uid="{9EDB4DFD-4ECB-4AE5-9CFA-C1ABAEBCBBA1}">
      <text>
        <r>
          <rPr>
            <b/>
            <sz val="9"/>
            <color indexed="81"/>
            <rFont val="Tahoma"/>
            <family val="2"/>
          </rPr>
          <t>Kelly Wiltshire:</t>
        </r>
        <r>
          <rPr>
            <sz val="9"/>
            <color indexed="81"/>
            <rFont val="Tahoma"/>
            <family val="2"/>
          </rPr>
          <t xml:space="preserve">
Sustainable procurement activity is guided at a strategic and operational level, contributing positively and progressively to duties and commitments under the Scottish Climate Change Declaration.  Practice is considered sufficiently agile to contribute to broader climate positive aspirations which support global energy transition, application of meaningful circular economy measures and a net zero future.  Strategic and practical guidance is provided at key stages: identification of need, specification development, selection/award and contract management.  Policies/guidance assist procurers to proactively address the three key aspects of the duties: mitigation (ensuring reduction in greenhouse gases/enhancing carbon storage), adaptation (e.g. flood prevention) and maximising added social, economic and environmental value in our own procurements national frameworks call offs. 
The Commercial and Procurement Shared Service (C&amp;PSS)  
Embraces the procurement function in: Aberdeen City Council, Aberdeenshire Council and The Highland Council.  The 2017-2022 Joint Procurement Strategy is fully aligned to: i) The Scottish Model of Procurement (balance of quality, cost and sustainability) ii)  The National Performance Framework  iii) the Public Service Reform Agenda and iv) Scottish Government aspirations to:  “support Scotland’s economic growth by delivering social and environmental benefits, supporting innovation and promoting public procurement processes and systems which are transparent, streamlined, standard, proportionate, fair and business-friendly”. The Council’s Procurement Mission Statement commits to delivery of “ethical and sustainable value for money solutions that support the operational needs and wider strategic aims of the councils and the communities they service to further local and national priorities to the fullest extent possible.” This converges with the National Performance Framework outcome “valuing, enjoying, protecting and enhancing our environment” and wider vision for the environment.. Policy/strategy/guidance emphasises a commitment (beyond mandatory thresholds) to identify: “leverage opportunities (including social, economic and environmental value) aligned to the needs and priorities of our communities”  
Policy  
“The partner councils aim to act as a role model within the public sector by carrying out activities in a responsible and sustainable manner, considering how the economic, social and environmental wellbeing of the area can be improved and working with all sectors of the business community to achieve increased prosperity.  As responsible and ethical buyers, the partner councils aim to embed the key principles of sustainability into procurement activity for the benefit of society, the economy and the environment.” The statement appears prominently in sourcing strategies and tender documentation guiding procurers and bidders.  Communication of these priorities leads to climate change; adaptation/mitigation and sustainable procurement measures receiving considered, proactive focus.  This leads to higher quality, innovative responses from bidders aligned to local priorities and climate change/adaptation duties.  Policy/guidance explains not all sustainability measures are best or solely achieved through community benefits. Some measures (particularly environmental/energy related) can be specified as contractual conditions e.g. that a product is made of particular materials or manufactured to a particular eco standard.  Methods of production, lifecycle costing, environmental performance and reduction of packaging (particularly single use plastic) is promoted e.g: environmental/emissions/climate performance levels; legislation or regulatory standards (e.g Equalities, Climate Change (S) Act 2009); waste water standards/accreditation and production processes/methods at any stage of the life cycle of supply or service.  Environmental Wellbeing (Climate Change Duties) - Local authorities are expected to assume a leadership role at a local/regional level in terms of responding to the challenges presented by climate change.  In meeting this requirement, bidders are expected to broadly outline general current practice in areas that directly impact on contract performance (e.g. emissions class of vehicles, circular economy measures, reuse of materials, effective route planning measures, energy/fuel efficiency, carbon neutrality measures, reduction of packaging/reduced plastic content of packaging or materials).  Bidders are strongly encouraged to volunteer good practice and co-operate with The Council in terms of environmental/emissions/climate performance levels that serve to reduce harmful emissions during the life of the contract and demonstrate good practice in terms of environmental sustainability. 
Zero Waste Scotland Specification Development (Category and Commodity) guidance is promoted.  Sustainable procurement measures achieved in the specification regarded as “community benefits” and procurers are encouraged to consider utilising community benefits and the specification to maximise environmental wellbeing.  Sustainability tools are also promoted in policy and guidance: i) Sustainability Test, ii) Prioritisation Tool and iii) Lifecycle Impact Mapping.   As with procurement strategy, linkages to The Scottish Model of Procurement; The National Performance Framework and Local Outcome Improvement Plans.    Guidance promotes the FairTrade Resolution.  “FairTrade” can be specified as representing required standards without further enquiry.  As with any trading label, to avoid inadvertent discrimination to bidders, alternatives must be offered to meet the standard without accreditation.  Guidance covers compliant use of trading labels and “equivalency”.  Policy and guidance identify that councils have influence and responsibilities beyond the geographic areas they serve. Sustainable procurement measures/community benefits can be captured at the following levels: Local (Council/area specific); National (Scotland/UK) or Global (e.g. fairly traded/ethically sourced goods/carbon emission reduction.)  Guidance prompts that many national strategic objectives are addressable locally (employment &amp; skills, Real Living Wage, health and wellbeing, poverty, biodiversity, reduced road miles/reduced carbon emissions etc.).  In summary, sustainable procurement is strongly recognised as a means of increasing prosperity.  Prosperity of the (local) economy; Prosperity of (local) people; Prosperity of (local) places and Prosperity of the (local) environment. 
The following represent illustrative samples of procurement activity i) delivering a reduction in CO2 ii) improving energy efficiency and iii) incorporating meaningful sustainability criteria: 
• Construction – follows industry terms/best practice (NEC3, SBCC ICE etc), Building Standards/Building Performance polices.  Specifications incorporate sustainability, energy and environmental considerations to a challenging but proportionate extent per project. Strong ethos that value for money is demonstrated by the whole of life costing/best price-quality ratio. Current and future climate risks are factored into procurement processes where relevant to safeguarding assets/infrastructure and communities.  In the reporting period, procurer and supplier knowledge/awareness of circular economy principles and opportunities has increased .  
• Managed Print Contract (Managed Print Contract (Aberdeen City/Aberdeenshire) – “Print Smart” power saving models embedded. Contract systematically eliminates use of small, inefficient desktop printers requiring regular replacement of peripherals. 3994 devices replaced by power saving models in 17/18. Print policies reduce volumes, eliminate waste, reduce resources &amp; energy consumed and strongly promote scanning, duplex, mono and reduced archiving.  New models default to preferred eco options where possible.  Sustainability Calculator reports a 30% reduction in:  Energy: (annualised BTUs), Greenhouse Gas Emissions (Annualised Pounds GHG) and Solid Waste (annualised Pounds SW.) In terms of user behaviour, evidence supports reduced print volumes of nearly 10% year on year, with an estimated 175M less sheets of paper used since 2015.  Contract embraces hybrid mail (less road miles for deliveries/less paper) and ensures used print cartridges are responsibly recycled.  Hybrid mail to be strategically deployed with benefits captured from 2021 . 
• Stonehaven Flood Protection Scheme - Major flooding events over the last century have significantly impacted local residences and businesses within lower reach of the River Carron, Stonehaven. Major flooding events have occurred in Stonehaven over many years, most recently 1988, 1995, 2001, 2002, 2007, 2009 and 2012 which have caused the evacuation of nearby residents.  The scheme will be designed with a long life, the impacts of climate change (predicted by the UK Climate Predictions (UKCP09) on flood flows have been considered.  Construction work is progressing and due to be completed in 2021. 
• Energy from Waste (Aberdeen City, Aberdeenshire and Moray Councils) - Development of an ambitious project working towards fulfilling Zero Waste Plan requirements with the facility targeted to be operational by 2022.  Project provides a long-term solution for non-recyclable waste produced in the NE of Scotland. Facility will provide a viable solution for residual waste that will generate significant, wider benefits e.g electricity generation and heat for local residents as a sustainable means of reducing fuel poverty. Forecasts indicate plant will process circa 150,000 tonnes of non-recyclable waste pa. Modern combustion technology utilises flexible, future-proof, cutting-edge process control. High temperature combustion provides electricity and heat from the production of steam.  Project has the potential to heat 10,000 homes otherwise reliant on fossil fuels. Forecasts show around 10MW of electricity, and/or 20MW of heat as steam or hot water will be produced.  
• Electric Vehicles – Aberdeenshire Council continues to expand the fleet and network of electric vehicles and additional charge points. Grant funding secured from Transport Scotland to be used for additional charge points across Aberdeenshire and Council budget is being used for charge points at new depots.   </t>
        </r>
      </text>
    </comment>
    <comment ref="B408" authorId="1" shapeId="0" xr:uid="{BAC3CCE0-EF7A-4687-B9AF-1869066809E8}">
      <text>
        <t>[Threaded comment]
Your version of Excel allows you to read this threaded comment; however, any edits to it will get removed if the file is opened in a newer version of Excel. Learn more: https://go.microsoft.com/fwlink/?linkid=870924
Comment:
    The following represent illustrative samples of procurement activity i) delivering a reduction in CO2 ii) improving energy efficiency and iii) incorporating meaningful sustainability criteria: 
• Construction – follows industry terms/best practice (NEC3, SBCC ICE etc), Building Standards/Building Performance polices.  Specifications incorporate sustainability, energy and environmental considerations to a challenging but proportionate extent per project. Strong ethos that value for money is demonstrated by the whole of life costing/best price-quality ratio. Current and future climate risks are factored into procurement processes where relevant to safeguarding assets/infrastructure and communities.  In the reporting period, procurer and supplier knowledge/awareness of circular economy principles and opportunities has increased .  
• Managed Print Contract (Managed Print Contract (Aberdeen City/Aberdeenshire) – “Print Smart” power saving models embedded. Contract systematically eliminates use of small, inefficient desktop printers requiring regular replacement of peripherals. 3994 devices replaced by power saving models in 17/18. Print policies reduce volumes, eliminate waste, reduce resources &amp; energy consumed and strongly promote scanning, duplex, mono and reduced archiving.  New models default to preferred eco options where possible.  Sustainability Calculator reports a 30% reduction in:  Energy: (annualised BTUs), Greenhouse Gas Emissions (Annualised Pounds GHG) and Solid Waste (annualised Pounds SW.) In terms of user behaviour, evidence supports reduced print volumes of nearly 10% year on year, with an estimated 175M less sheets of paper used since 2015.  Contract embraces hybrid mail (less road miles for deliveries/less paper) and ensures used print cartridges are responsibly recycled.  Hybrid mail to be strategically deployed with benefits captured from 2021 . 
• Stonehaven Flood Protection Scheme - Major flooding events over the last century have significantly impacted local residences and businesses within lower reach of the River Carron, Stonehaven. Major flooding events have occurred in Stonehaven over many years, most recently 1988, 1995, 2001, 2002, 2007, 2009 and 2012 which have caused the evacuation of nearby residents.  The scheme will be designed with a long life, the impacts of climate change (predicted by the UK Climate Predictions (UKCP09) on flood flows have been considered.  Construction work is progressing and due to be completed in 2021. 
• Energy from Waste (Aberdeen City, Aberdeenshire and Moray Councils) - Development of an ambitious project working towards fulfilling Zero Waste Plan requirements with the facility targeted to be operational by 2022.  Project provides a long-term solution for non-recyclable waste produced in the NE of Scotland. Facility will provide a viable solution for residual waste that will generate significant, wider benefits e.g electricity generation and heat for local residents as a sustainable means of reducing fuel poverty. Forecasts indicate plant will process circa 150,000 tonnes of non-recyclable waste pa. Modern combustion technology utilises flexible, future-proof, cutting-edge process control. High temperature combustion provides electricity and heat from the production of steam.  Project has the potential to heat 10,000 homes otherwise reliant on fossil fuels. Forecasts show around 10MW of electricity, and/or 20MW of heat as steam or hot water will be produced.  
• Electric Vehicles – Aberdeenshire Council continues to expand the fleet and network of electric vehicles and additional charge points. Grant funding secured from Transport Scotland to be used for additional charge points across Aberdeenshire and Council budget is being used for charge points at new depots.   
National Frameworks 
Through participation in User Intelligence Groups (UIGs), the Council works in close collaboration with Scotland Excel (SXL) to improve sustainability credentials in the development of new national frameworks.  A comprehensive sustainability test is carried out by SXL for each new framework.  Amongst other considerations, the bidder’s policies on managing waste, minimising carbon footprint, fair work practices, innovation and commitments to delivering meaningful community benefits are routinely explored and subject to robust contract/supplier management.  The Council makes extensive use of national frameworks (particularly SXL.)  The SXL Contracts Register lists each operative SXL framework.  In most cases the SXL Contracts Register contains a summary of sustainability considerations. These considerations represent a minimum standard which can (where options allow) be enhanced through purchasing decisions made in “call offs” from the framework.  For example, lease and purchase of fleet vehicles and plant predominantly through SXL frameworks.  In any framework involving delivery of supplies, new generations of frameworks encourage increasingly superior emissions class of vehicles from framework commencement or willingness to work towards a particular framework during the life of the framework.  Food related frameworks increasingly incorporate reduced packaging/waste and circular economy principles.  Scottish Government Frameworks and Contracts cover a wide range of goods and services and can be used by central government and the wider public sector)  In some cases the list of frameworks and contracts contain a summary of sustainability considerations. These considerations represent a minimum standard which can (where options allow) be enhanced through purchasing decisions made in “call offs” from the framework.   
Utilities 
• Electricity - Promoting greener power: option of Renewable Energy Guarantee of Origin (REGO) certificates at a fixed rate; range of Energy Efficiency Services available as additional services and opportunities to sell energy back to the grid.  
• Natural Gas – sustainable measures and energy performance guarantee option to ensure a range of energy conservation measures. 
• Water – Climate Change Emergency measures including intelligent water management programme for reducing water usage with associated reduction in CO2 emissions.</t>
      </text>
    </comment>
    <comment ref="B413" authorId="2" shapeId="0" xr:uid="{C8F251DA-448A-4FE9-BB71-39A2A70B2814}">
      <text>
        <t>[Threaded comment]
Your version of Excel allows you to read this threaded comment; however, any edits to it will get removed if the file is opened in a newer version of Excel. Learn more: https://go.microsoft.com/fwlink/?linkid=870924
Comment:
    he following represent illustrative samples of procurement activity i) delivering a reduction in CO2 ii) improving energy efficiency and iii) incorporating meaningful sustainability criteria: 
• Construction – follows industry terms/best practice (NEC3, SBCC ICE etc), Building Standards/Building Performance polices.  Specifications incorporate sustainability, energy and environmental considerations to a challenging but proportionate extent per project. Strong ethos that value for money is demonstrated by the whole of life costing/best price-quality ratio. Current and future climate risks are factored into procurement processes where relevant to safeguarding assets/infrastructure and communities.  In the reporting period, procurer and supplier knowledge/awareness of circular economy principles and opportunities has increased .  
• Managed Print Contract (Managed Print Contract (Aberdeen City/Aberdeenshire) – “Print Smart” power saving models embedded. Contract systematically eliminates use of small, inefficient desktop printers requiring regular replacement of peripherals. 3994 devices replaced by power saving models in 17/18. Print policies reduce volumes, eliminate waste, reduce resources &amp; energy consumed and strongly promote scanning, duplex, mono and reduced archiving.  New models default to preferred eco options where possible.  Sustainability Calculator reports a 30% reduction in:  Energy: (annualised BTUs), Greenhouse Gas Emissions (Annualised Pounds GHG) and Solid Waste (annualised Pounds SW.) In terms of user behaviour, evidence supports reduced print volumes of nearly 10% year on year, with an estimated 175M less sheets of paper used since 2015.  Contract embraces hybrid mail (less road miles for deliveries/less paper) and ensures used print cartridges are responsibly recycled.  Hybrid mail to be strategically deployed with benefits captured from 2021 . 
• Stonehaven Flood Protection Scheme - Major flooding events over the last century have significantly impacted local residences and businesses within lower reach of the River Carron, Stonehaven. Major flooding events have occurred in Stonehaven over many years, most recently 1988, 1995, 2001, 2002, 2007, 2009 and 2012 which have caused the evacuation of nearby residents.  The scheme will be designed with a long life, the impacts of climate change (predicted by the UK Climate Predictions (UKCP09) on flood flows have been considered.  Construction work is progressing and due to be completed in 2021. 
• Energy from Waste (Aberdeen City, Aberdeenshire and Moray Councils) - Development of an ambitious project working towards fulfilling Zero Waste Plan requirements with the facility targeted to be operational by 2022.  Project provides a long-term solution for non-recyclable waste produced in the NE of Scotland. Facility will provide a viable solution for residual waste that will generate significant, wider benefits e.g electricity generation and heat for local residents as a sustainable means of reducing fuel poverty. Forecasts indicate plant will process circa 150,000 tonnes of non-recyclable waste pa. Modern combustion technology utilises flexible, future-proof, cutting-edge process control. High temperature combustion provides electricity and heat from the production of steam.  Project has the potential to heat 10,000 homes otherwise reliant on fossil fuels. Forecasts show around 10MW of electricity, and/or 20MW of heat as steam or hot water will be produced.  
• Electric Vehicles – Aberdeenshire Council continues to expand the fleet and network of electric vehicles and additional charge points. Grant funding secured from Transport Scotland to be used for additional charge points across Aberdeenshire and Council budget is being used for charge points at new depots.   
National Frameworks 
Through participation in User Intelligence Groups (UIGs), the Council works in close collaboration with Scotland Excel (SXL) to improve sustainability credentials in the development of new national frameworks.  A comprehensive sustainability test is carried out by SXL for each new framework.  Amongst other considerations, the bidder’s policies on managing waste, minimising carbon footprint, fair work practices, innovation and commitments to delivering meaningful community benefits are routinely explored and subject to robust contract/supplier management.  The Council makes extensive use of national frameworks (particularly SXL.)  The SXL Contracts Register lists each operative SXL framework.  In most cases the SXL Contracts Register contains a summary of sustainability considerations. These considerations represent a minimum standard which can (where options allow) be enhanced through purchasing decisions made in “call offs” from the framework.  For example, lease and purchase of fleet vehicles and plant predominantly through SXL frameworks.  In any framework involving delivery of supplies, new generations of frameworks encourage increasingly superior emissions class of vehicles from framework commencement or willingness to work towards a particular framework during the life of the framework.  Food related frameworks increasingly incorporate reduced packaging/waste and circular economy principles.  Scottish Government Frameworks and Contracts cover a wide range of goods and services and can be used by central government and the wider public sector)  In some cases the list of frameworks and contracts contain a summary of sustainability considerations. These considerations represent a minimum standard which can (where options allow) be enhanced through purchasing decisions made in “call offs” from the framework.   
Utilities 
• Electricity - Promoting greener power: option of Renewable Energy Guarantee of Origin (REGO) certificates at a fixed rate; range of Energy Efficiency Services available as additional services and opportunities to sell energy back to the grid.  
• Natural Gas – sustainable measures and energy performance guarantee option to ensure a range of energy conservation measures. 
• Water – Climate Change Emergency measures including intelligent water management programme for reducing water usage with associated reduction in CO2 emissions. 
5C 
An increasingly significant number of outcomes relate to “environmental wellbeing” and promote the Council’s leadership role.  The approach provides a framework to work consistently within. A list of 14 community benefit types developed to ensure meaningful, proportionate and relevant community benefit outcomes are incorporated and maximised.  A 15th community benefit was developed in the reporting period relating to promoting adoption and fostering and reporting positive outcomes.  The themed approach to community benefits continues to evolve and improve in close alignment to Aberdeenshire's Local Outcome Improvement Plan 2017-2027 (LOIP) and  National Performance Framework. Considerable care is taken to ensure that Community Benefit (CB) requirements do not inadvertently create bidder discrimination contrary to treaty principles and that proposals can be evaluated fairly on a “like for like” basis. The approach/strategy has secured supportive feedback from The Scottish Government, suppliers, Sustainable Procurement Limited, Scotland Excel, Senscot, Ready for Business, 3rd Sector Interfaces and Social Enterprises. 
Community Benefit Clause Example 
Environmental Wellbeing (Climate Change Duties) - Local authorities are expected to assume a leadership role at a local/regional level in terms of responding to the challenges presented by climate change. In meeting this requirement, bidders are expected to broadly outline general current practice in areas that directly impact on contract performance u (e.g. emissions class of vehicles, circular economy measures, reuse of materials, effective route planning measures, energy/fuel efficiency, carbon neutrality measures, reduction of packaging/reduced plastic content of packaging or materials etc) Bidders are strongly encouraged to volunteer good practice and co-operate with The Council in terms of environmental/emissions/climate performance levels that serve to reduce harmful emissions during the life of the contract and demonstrate good practice in terms of environmental sustainability . 
Statutory Consultations, National Research and Calls For Evidence 
C&amp;PSS made extensive, constructive and positive contributions to the following in the reporting period: 1.Scottish Government commissioned research re “Analysis of the Impact of the Sustainable Procurement Duty” (Jan 2020); 2.Circular Economy Bill (Dec 2019); 3.Role of Public Bodies in Tackling Climate Change (Dec 2019); 4.National TOMS Framework (Themes Outcomes and Measures) Social Value Portal (Oct/Nov 2019 ). 
Effective Collaboration/Partnership Working  
C&amp;PSS has strengthened close partnerships with community planning partners, local third sector interface organisations and Senscot to raise awareness of and capability within the 3rd sector re sustainable procurement/community benefits.  Closer ties with the 3rd sector identifies areas where there might be an active role for community planning partners; 3rd sector organisations and our communities to shape, support or deliver requirements.  The approach to community benefits relies on identifying potential sources of financial and local practical support to assist suppliers in the delivery of social value.  If this converges with the social purposes of a 3rd sector organisation (including supported businesses) or the interests of a community group, a key objective is to engage early and make this information available to bidders.  This approach ensures that as far as possible, social value is aligned to community priorities.  If social/economic value can be supported by the 3rd sector, this allows increased scope for procurers and suppliers address “environmental wellbeing”. 
Sustainable Food Places Partnership Procurement Group  
Aberdeenshire Council ihas begun involvement in the Sustainable Food Places Partnership Procurement Group Partners include representatives from: Aberdeen City Council, NHS Grampian, University of Aberdeen, Robert Gordon University, Sport Aberdeen and CFine Foods.  The group advocates for change at national level, shares best practice and furthers the following aims: 1. Promoting healthy and sustainable food to the public; 2. Tackling food poverty, diet-related ill health and access to healthy food; 3. Building community food knowledge, skills, resources and projects; 4. Promoting a vibrant and diverse sustainable food economy; 5. Transforming catering and food procurement; and 6. Reducing waste and the ecological footprint of the food system. 
The group aspires to localise the Scottish Government’s aspirations to make Scotland a Good Food Nation; a Land of Food and Drink, not only in what we as a nation produce but in what we buy, serve and eat. C&amp;PSS worked in partnership with the Sustainable Food City Partnership Aberdeen (SFCPA) group to secure bronze accreditation under the “Food for Life” Scheme. C&amp;PSS continues to support a city/region/place application for Silver accreditation.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<sst xmlns="http://schemas.openxmlformats.org/spreadsheetml/2006/main" count="1955" uniqueCount="893">
  <si>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</si>
  <si>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</si>
  <si>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</si>
  <si>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</si>
  <si>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</si>
  <si>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</si>
  <si>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</si>
  <si>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</si>
  <si>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</si>
  <si>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</si>
  <si>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</si>
  <si>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</si>
  <si>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</si>
  <si>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</si>
  <si>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</si>
  <si>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</si>
  <si>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</si>
  <si>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</si>
  <si>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</si>
  <si>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</si>
  <si>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</si>
  <si>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</si>
  <si>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</si>
  <si>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</si>
  <si>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</si>
  <si>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</si>
  <si>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</si>
  <si>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</si>
  <si>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</si>
  <si>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</si>
  <si>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</si>
  <si>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</si>
  <si>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</si>
  <si>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</si>
  <si>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</si>
  <si>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</si>
  <si>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</si>
  <si>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</si>
  <si>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</si>
  <si>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</si>
  <si>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</si>
  <si>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</si>
  <si>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</si>
  <si>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</si>
  <si>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</si>
  <si>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</si>
  <si>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</si>
  <si>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</si>
  <si>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</si>
  <si>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</si>
  <si>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</si>
  <si>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</si>
  <si>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</si>
  <si>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</si>
  <si>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</si>
  <si>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</si>
  <si>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</si>
  <si>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</si>
  <si>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</si>
  <si>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</si>
  <si>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</si>
  <si>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</si>
  <si>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</si>
  <si>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</si>
  <si>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</si>
  <si>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</si>
  <si>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</si>
  <si>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</si>
  <si>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</si>
  <si>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</si>
  <si>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</si>
  <si>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</si>
  <si>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</si>
  <si>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</si>
  <si>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</si>
  <si>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</si>
  <si>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</si>
  <si>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</si>
  <si>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</si>
  <si>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</si>
  <si>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</si>
  <si>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</si>
  <si>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</si>
  <si>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</si>
  <si>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</si>
  <si>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</si>
  <si>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</si>
  <si>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</si>
  <si>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</si>
  <si>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</si>
  <si>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</si>
  <si>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</si>
  <si>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</si>
  <si>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</si>
  <si>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</si>
  <si>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</si>
  <si>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</si>
  <si>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</si>
  <si>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</si>
  <si>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</si>
  <si>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</si>
  <si>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</si>
  <si>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</si>
  <si>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</si>
  <si>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</si>
  <si>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</si>
  <si>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</si>
  <si>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</si>
  <si>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</si>
  <si>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</si>
  <si>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</si>
  <si>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</si>
  <si>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</si>
  <si>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</si>
  <si>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</si>
  <si>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</si>
  <si>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</si>
  <si>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</si>
  <si>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</si>
  <si>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</si>
  <si>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</si>
  <si>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</si>
  <si>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</si>
  <si>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</si>
  <si>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</si>
  <si>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</si>
  <si>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</si>
  <si>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</si>
  <si>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</si>
  <si>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</si>
  <si>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</si>
  <si>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</si>
  <si>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</si>
  <si>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</si>
  <si>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</si>
  <si>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</si>
  <si>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</si>
  <si>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</si>
  <si>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</si>
  <si>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</si>
  <si>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</si>
  <si>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</si>
  <si>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</si>
  <si>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</si>
  <si>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</si>
  <si>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</si>
  <si>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</si>
  <si>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</si>
  <si>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</si>
  <si>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</si>
  <si>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</si>
  <si>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</si>
  <si>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</si>
  <si>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</si>
  <si>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</si>
  <si>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</si>
  <si>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</si>
  <si>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</si>
  <si>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</si>
  <si>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</si>
  <si>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</si>
  <si>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</si>
  <si>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</si>
  <si>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</si>
  <si>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</si>
  <si>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</si>
  <si>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</si>
  <si>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</si>
  <si>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</si>
  <si>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</si>
  <si>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</si>
  <si>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</si>
  <si>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</si>
  <si>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</si>
  <si>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</si>
  <si>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</si>
  <si>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</si>
  <si>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</si>
  <si>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</si>
  <si>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</si>
  <si>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</si>
  <si>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</si>
  <si>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</si>
  <si>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</si>
  <si>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</si>
  <si>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</si>
  <si>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</si>
  <si>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</si>
  <si>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</si>
  <si>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</si>
  <si>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</si>
  <si>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</si>
  <si>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</si>
  <si>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</si>
  <si>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</si>
  <si>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</si>
  <si>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</si>
  <si>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</si>
  <si>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</si>
  <si>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</si>
  <si>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</si>
  <si>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</si>
  <si>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</si>
  <si>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</si>
  <si>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</si>
  <si>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</si>
  <si>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</si>
  <si>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</si>
  <si>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</si>
  <si>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</si>
  <si>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</si>
  <si>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</si>
  <si>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</si>
  <si>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</si>
  <si>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</si>
  <si>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</si>
  <si>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</si>
  <si>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</si>
  <si>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</si>
  <si>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</si>
  <si>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</si>
  <si>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</si>
  <si>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</si>
  <si>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</si>
  <si>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</si>
  <si>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</si>
  <si>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</si>
  <si>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</si>
  <si>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</si>
  <si>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</si>
  <si>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</si>
  <si>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</si>
  <si>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</si>
  <si>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</si>
  <si>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</si>
  <si>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</si>
  <si>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</si>
  <si>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</si>
  <si>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</si>
  <si>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</si>
  <si>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</si>
  <si>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</si>
  <si>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</si>
  <si>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</si>
  <si>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</si>
  <si>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</si>
  <si>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</si>
  <si>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</si>
  <si>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</si>
  <si>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</si>
  <si>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</si>
  <si>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</si>
  <si>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</si>
  <si>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</si>
  <si>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</si>
  <si>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</si>
  <si>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</si>
  <si>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</si>
  <si>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</si>
  <si>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</si>
  <si>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</si>
  <si>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</si>
  <si>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</si>
  <si>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</si>
  <si>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</si>
  <si>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</si>
  <si>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</si>
  <si>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</si>
  <si>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</si>
  <si>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</si>
  <si>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</si>
  <si>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</si>
  <si>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</si>
  <si>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</si>
  <si>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</si>
  <si>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</si>
  <si>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</si>
  <si>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</si>
  <si>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</si>
  <si>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</si>
  <si>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</si>
  <si>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</si>
  <si>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</si>
  <si>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</si>
  <si>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</si>
  <si>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</si>
  <si>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</si>
  <si>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</si>
  <si>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</si>
  <si>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</si>
  <si>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</si>
  <si>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</si>
  <si>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</si>
  <si>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</si>
  <si>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</si>
  <si>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</si>
  <si>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</si>
  <si>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</si>
  <si>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</si>
  <si>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</si>
  <si>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</si>
  <si>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</si>
  <si>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</si>
  <si>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</si>
  <si>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</si>
  <si>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</si>
  <si>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</si>
  <si>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</si>
  <si>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</si>
  <si>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</si>
  <si>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</si>
  <si>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</si>
  <si>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</si>
  <si>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</si>
  <si>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</si>
  <si>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</si>
  <si>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</si>
  <si>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</si>
  <si>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</si>
  <si>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</si>
  <si>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</si>
  <si>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</si>
  <si>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</si>
  <si>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</si>
  <si>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</si>
  <si>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</si>
  <si>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</si>
  <si>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</si>
  <si>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</si>
  <si>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</si>
  <si>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</si>
  <si>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</si>
  <si>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</si>
  <si>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</si>
  <si>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</si>
  <si>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</si>
  <si>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</si>
  <si>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</si>
  <si>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</si>
  <si>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</si>
  <si>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</si>
  <si>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</si>
  <si>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</si>
  <si>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</si>
  <si>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</si>
  <si>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</si>
  <si>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</si>
  <si>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</si>
  <si>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</si>
  <si>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</si>
  <si>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</si>
  <si>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</si>
  <si>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</si>
  <si>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</si>
  <si>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</si>
  <si>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</si>
  <si>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</si>
  <si>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</si>
  <si>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</si>
  <si>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</si>
  <si>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</si>
  <si>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</si>
  <si>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</si>
  <si>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</si>
  <si>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</si>
  <si>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</si>
  <si>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</si>
  <si>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</si>
  <si>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</si>
  <si>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</si>
  <si>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</si>
  <si>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</si>
  <si>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</si>
  <si>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</si>
  <si>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</si>
  <si>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</si>
  <si>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</si>
  <si>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</si>
  <si>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</si>
  <si>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</si>
  <si>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</si>
  <si>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</si>
  <si>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</si>
  <si>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</si>
  <si>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</si>
  <si>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</si>
  <si>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</si>
  <si>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</si>
  <si>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</si>
  <si>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</si>
  <si>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</si>
  <si>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</si>
  <si>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</si>
  <si>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</si>
  <si>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</si>
  <si>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</si>
  <si>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</si>
  <si>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</si>
  <si>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</si>
  <si>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</si>
  <si>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</si>
  <si>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</si>
  <si>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</si>
  <si>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</si>
  <si>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</si>
  <si>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</si>
  <si>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</si>
  <si>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</si>
  <si>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</si>
  <si>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</si>
  <si>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</si>
  <si>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</si>
  <si>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</si>
  <si>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</si>
  <si>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</si>
  <si>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</si>
  <si>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</si>
  <si>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</si>
  <si>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</si>
  <si>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</si>
  <si>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</si>
  <si>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</si>
  <si>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</si>
  <si>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</si>
  <si>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</si>
  <si>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</si>
  <si>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</si>
  <si>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</si>
  <si>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</si>
  <si>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</si>
  <si>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</si>
  <si>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</si>
  <si>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</si>
  <si>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</si>
  <si>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</si>
  <si>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</si>
  <si>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</si>
  <si>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</si>
  <si>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</si>
  <si>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</si>
  <si>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</si>
  <si>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</si>
  <si>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</si>
  <si>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</si>
  <si>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</si>
  <si>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</si>
  <si>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</si>
  <si>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</si>
  <si>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</si>
  <si>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</si>
  <si>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</si>
  <si>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</si>
  <si>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</si>
  <si>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</si>
  <si>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</si>
  <si>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</si>
  <si>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</si>
  <si>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</si>
  <si>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</si>
  <si>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</si>
  <si>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</si>
  <si>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</si>
  <si>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</si>
  <si>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</si>
  <si>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</si>
  <si>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</si>
  <si>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</si>
  <si>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</si>
  <si>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</si>
  <si>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</si>
  <si>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</si>
  <si>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</si>
  <si>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</si>
  <si>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</si>
  <si>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</si>
  <si>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</si>
  <si>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</si>
  <si>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</si>
  <si>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</si>
  <si>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</si>
  <si>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</si>
  <si>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</si>
  <si>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</si>
  <si>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</si>
  <si>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</si>
  <si>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</si>
  <si>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</si>
  <si>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</si>
  <si>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</si>
  <si>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</si>
  <si>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</si>
  <si>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</si>
  <si>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</si>
  <si>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</si>
  <si>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</si>
  <si>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</si>
  <si>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</si>
  <si>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</si>
  <si>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</si>
  <si>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</si>
  <si>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</si>
  <si>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</si>
  <si>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</si>
  <si>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</si>
  <si>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</si>
  <si>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</si>
  <si>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</si>
  <si>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</si>
  <si>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</si>
  <si>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</si>
  <si>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</si>
  <si>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</si>
  <si>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</si>
  <si>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</si>
  <si>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</si>
  <si>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</si>
  <si>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</si>
  <si>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</si>
  <si>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</si>
  <si>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</si>
  <si>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</si>
  <si>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</si>
  <si>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</si>
  <si>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</si>
  <si>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</si>
  <si>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</si>
  <si>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</si>
  <si>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</si>
  <si>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</si>
  <si>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</si>
  <si>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</si>
  <si>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</si>
  <si>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</si>
  <si>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</si>
  <si>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</si>
  <si>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</si>
  <si>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</si>
  <si>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</si>
  <si>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</si>
  <si>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</si>
  <si>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</si>
  <si>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</si>
  <si>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</si>
  <si>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</si>
  <si>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</si>
  <si>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</si>
  <si>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</si>
  <si>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</si>
  <si>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</si>
  <si>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</si>
  <si>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</si>
  <si>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</si>
  <si>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</si>
  <si>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</si>
  <si>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</si>
  <si>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</si>
  <si>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</si>
  <si>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</si>
  <si>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</si>
  <si>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</si>
  <si>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</si>
  <si>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</si>
  <si>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</si>
  <si>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</si>
  <si>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</si>
  <si>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</si>
  <si>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</si>
  <si>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</si>
  <si>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</si>
  <si>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</si>
  <si>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</si>
  <si>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</si>
  <si>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</si>
  <si>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</si>
  <si>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</si>
  <si>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</si>
  <si>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</si>
  <si>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</si>
  <si>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</si>
  <si>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</si>
  <si>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</si>
  <si>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</si>
  <si>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</si>
  <si>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</si>
  <si>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</si>
  <si>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</si>
  <si>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</si>
  <si>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</si>
  <si>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</si>
  <si>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</si>
  <si>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</si>
  <si>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</si>
  <si>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</si>
  <si>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</si>
  <si>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</si>
  <si>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</si>
  <si>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</si>
  <si>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</si>
  <si>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</si>
  <si>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</si>
  <si>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</si>
  <si>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</si>
  <si>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</si>
  <si>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</si>
  <si>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</si>
  <si>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</si>
  <si>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</si>
  <si>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</si>
  <si>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</si>
  <si>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</si>
  <si>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</si>
  <si>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</si>
  <si>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</si>
  <si>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</si>
  <si>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</si>
  <si>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</si>
  <si>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</si>
  <si>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</si>
  <si>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</si>
  <si>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</si>
  <si>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</si>
  <si>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</si>
  <si>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</si>
  <si>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</si>
  <si>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</si>
  <si>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</si>
  <si>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</si>
  <si>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</si>
  <si>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</si>
  <si>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</si>
  <si>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</si>
  <si>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</si>
  <si>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</si>
  <si>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</si>
  <si>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</si>
  <si>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</si>
  <si>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</si>
  <si>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</si>
  <si>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</si>
  <si>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</si>
  <si>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</si>
  <si>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</si>
  <si>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</si>
  <si>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</si>
  <si>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</si>
  <si>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</si>
  <si>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</si>
  <si>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</si>
  <si>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</si>
  <si>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</si>
  <si>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</si>
  <si>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</si>
  <si>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</si>
  <si>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</si>
  <si>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</si>
  <si>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</si>
  <si>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</si>
  <si>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</si>
  <si>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</si>
  <si>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</si>
  <si>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</si>
  <si>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</si>
  <si>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</si>
  <si>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</si>
  <si>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</si>
  <si>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</si>
  <si>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</si>
  <si>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</si>
  <si>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</si>
  <si>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</si>
  <si>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</si>
  <si>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</si>
  <si>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</si>
  <si>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</si>
  <si>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</si>
  <si>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</si>
  <si>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</si>
  <si>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</si>
  <si>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</si>
  <si>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</si>
  <si>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</si>
  <si>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</si>
  <si>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</si>
  <si>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</si>
  <si>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</si>
  <si>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</si>
  <si>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</si>
  <si>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</si>
  <si>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</si>
  <si>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</si>
  <si>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</si>
  <si>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</si>
  <si>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</si>
  <si>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</si>
  <si>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</si>
  <si>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</si>
  <si>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</si>
  <si>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</si>
  <si>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</si>
  <si>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</si>
  <si>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</si>
  <si>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</si>
  <si>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</si>
  <si>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</si>
  <si>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</si>
  <si>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</si>
  <si>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</si>
  <si>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</si>
  <si>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</si>
  <si>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</si>
  <si>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</si>
  <si>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</si>
  <si>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</si>
  <si>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</si>
  <si>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</si>
  <si>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</si>
  <si>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</si>
  <si>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</si>
  <si>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</si>
  <si>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</si>
  <si>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</si>
  <si>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</si>
  <si>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</si>
  <si>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</si>
  <si>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</si>
  <si>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</si>
  <si>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</si>
  <si>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</si>
  <si>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</si>
  <si>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</si>
  <si>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</si>
  <si>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</si>
  <si>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</si>
  <si>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</si>
  <si>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</si>
  <si>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</si>
  <si>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</si>
  <si>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</si>
  <si>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</si>
  <si>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</si>
  <si>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</si>
  <si>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</si>
  <si>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</si>
  <si>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</si>
  <si>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</si>
  <si>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</si>
  <si>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</si>
  <si>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</si>
  <si>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</si>
  <si>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</si>
  <si>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</si>
  <si>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</si>
  <si>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</si>
  <si>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</si>
  <si>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</si>
  <si>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</si>
  <si>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</si>
  <si>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</si>
  <si>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</si>
  <si>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</si>
  <si>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</si>
  <si>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</si>
  <si>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</si>
  <si>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</si>
  <si>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</si>
  <si>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</si>
  <si>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</si>
  <si>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</si>
  <si>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</si>
  <si>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</si>
  <si>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</si>
  <si>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</si>
  <si>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</si>
  <si>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</si>
  <si>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</si>
  <si>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</si>
  <si>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</si>
  <si>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</si>
  <si>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</si>
  <si>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</si>
  <si>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</si>
  <si>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</si>
  <si>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</si>
  <si>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</si>
  <si>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</si>
  <si>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</si>
  <si>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</si>
  <si>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</si>
  <si>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</si>
  <si>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</si>
  <si>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</si>
  <si>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</si>
  <si>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</si>
  <si>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</si>
  <si>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</si>
  <si>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</si>
  <si>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</si>
  <si>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</si>
  <si>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</si>
  <si>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</si>
  <si>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</si>
  <si>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</si>
  <si>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</si>
  <si>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</si>
  <si>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</si>
  <si>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</si>
  <si>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</si>
  <si>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</si>
  <si>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</si>
  <si>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</si>
  <si>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</si>
  <si>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</si>
  <si>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</si>
  <si>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</si>
  <si>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Nestrans</t>
  </si>
  <si>
    <t>Nestrans rents around 20% of Archibald Simpson House (27-29 King Street Aberdeen) from Aberdeen City Council. As such it pays a proportion of the services for the building, including electricity, water etc. So for reporting purposes we are using 20% of the emissions for the building. As there are no smart meters in the building</t>
  </si>
  <si>
    <t xml:space="preserve">Office closed due to Covid-19 </t>
  </si>
  <si>
    <t>n/a</t>
  </si>
  <si>
    <t>Office closed due to Covid-19  and staff in main not travelling for work</t>
  </si>
  <si>
    <t>Office closed due to Covid-19</t>
  </si>
  <si>
    <t>Staff working remotely due to Covid-19</t>
  </si>
  <si>
    <t>One less member of staff due to end of European project</t>
  </si>
  <si>
    <t xml:space="preserve">Yes Nestrans has carried out a Strategic Environmental Assessment (SEA) as part of its draft Regional Transport Strategy 2040. This document can be found at www.nestrans2040.org.uk </t>
  </si>
  <si>
    <t xml:space="preserve">Sustainable procurement activity is guided at a strategic and operational level, contributing positively and progressively to duties and commitments under the Scottish Climate Change Declaration.  Practice is considered sufficiently agile to contribute to broader climate positive aspirations which support global energy transition, application of meaningful circular economy measures and a net zero future.  Strategic and practical guidance is provided at key stages: identification of need, specification development, selection/award and contract management.  Policies/guidance assist procurers to proactively address the three key aspects of the duties: mitigation (ensuring reduction in greenhouse gases/enhancing carbon storage), adaptation (e.g. flood prevention) and maximising added social, economic and environmental value in our own procurements national frameworks call offs. 
The Commercial and Procurement Shared Service (C&amp;PSS)  
Embraces the procurement function in: Aberdeen City Council, Aberdeenshire Council and The Highland Council.  The 2017-2022 Joint Procurement Strategy is fully aligned to: i) The Scottish Model of Procurement (balance of quality, cost and sustainability) ii)  The National Performance Framework  iii) the Public Service Reform Agenda and iv) Scottish Government aspirations to:  “support Scotland’s economic growth by delivering social and environmental benefits, supporting innovation and promoting public procurement processes and systems which are transparent, streamlined, standard, proportionate, fair and business-friendly”. The Council’s Procurement Mission Statement commits to delivery of “ethical and sustainable value for money solutions that support the operational needs and wider strategic aims of the councils and the communities they service to further local and national priorities to the fullest extent possible.” This converges with the National Performance Framework outcome “valuing, enjoying, protecting and enhancing our environment” and wider vision for the environment.. Policy/strategy/guidance emphasises a commitment (beyond mandatory thresholds) to identify: “leverage opportunities (including social, economic and environmental value) aligned to the needs and priorities of our communities”  
Policy  
“The partner councils aim to act as a role model within the public sector by carrying out activities in a responsible and sustainable manner, considering how the economic, social and environmental wellbeing of the area can be improved and working with all sectors of the business community to achieve increased prosperity.  As responsible and ethical buyers, the partner councils aim to embed the key principles of sustainability into procurement activity for the benefit of society, the economy and the environment.” The statement appears prominently in sourcing strategies and tender documentation guiding procurers and bidders.  Communication of these priorities leads to climate change; adaptation/mitigation and sustainable procurement measures receiving considered, proactive focus.  This leads to higher quality, innovative responses from bidders aligned to local priorities and climate change/adaptation duties.  Policy/guidance explains not all sustainability measures are best or solely achieved through community benefits. Some measures (particularly environmental/energy related) can be specified as contractual conditions e.g. that a product is made of particular materials or manufactured to a particular eco standard.  Methods of production, lifecycle costing, environmental performance and reduction of packaging (particularly single use plastic) is promoted e.g: environmental/emissions/climate performance levels; legislation or regulatory standards (e.g Equalities, Climate Change (S) Act 2009); waste water standards/accreditation and production processes/methods at any stage of the life cycle of supply or service.  Environmental Wellbeing (Climate Change Duties) - Local authorities are expected to assume a leadership role at a local/regional level in terms of responding to the challenges presented by climate change.  In meeting this requirement, bidders are expected to broadly outline general current practice in areas that directly impact on contract performance (e.g. emissions class of vehicles, circular economy measures, reuse of materials, effective route planning measures, energy/fuel efficiency, carbon neutrality measures, reduction of packaging/reduced plastic content of packaging or materials).  Bidders are strongly encouraged to volunteer good practice and co-operate with The Council in terms of environmental/emissions/climate performance levels that serve to reduce harmful emissions during the life of the contract and demonstrate good practice in terms of environmental sustainability. 
Zero Waste Scotland Specification Development (Category and Commodity) guidance is promoted.  Sustainable procurement measures achieved in the specification regarded as “community benefits” and procurers are encouraged to consider utilising community benefits and the specification to maximise environmental wellbeing.  Sustainability tools are also promoted in policy and guidance: i) Sustainability Test, ii) Prioritisation Tool and iii) Lifecycle Impact Mapping.   As with procurement strategy, linkages to The Scottish Model of Procurement; The National Performance Framework and Local Outcome Improvement Plans.    Guidance promotes the FairTrade Resolution.  “FairTrade” can be specified as representing required standards without further enquiry.  As with any trading label, to avoid inadvertent discrimination to bidders, alternatives must be offered to meet the standard without accreditation.  Guidance covers compliant use of trading labels and “equivalency”.  Policy and guidance identify that councils have influence and responsibilities beyond the geographic areas they serve. Sustainable procurement measures/community benefits can be captured at the following levels: Local (Council/area specific); National (Scotland/UK) or Global (e.g. fairly traded/ethically sourced goods/carbon emission reduction.)  Guidance prompts that many national strategic objectives are addressable locally (employment &amp; skills, Real Living Wage, health and wellbeing, poverty, biodiversity, reduced road miles/reduced carbon emissions etc.).  In summary, sustainable procurement is strongly recognised as a means of increasing prosperity.  Prosperity of the (local) economy; Prosperity of (local) people; Prosperity of (local) places and Prosperity of the (local) environment. 
The following represent illustrative samples of procurement activity i) delivering a reduction in CO2 ii) improving energy efficiency and iii) incorporating meaningful sustainability criteria: 
• Construction – follows industry terms/best practice (NEC3, SBCC ICE etc), Building Standards/Building Performance polices.  Specifications incorporate sustainability, energy and environmental considerations to a challenging but proportionate extent per project. Strong ethos that value for money is demonstrated by the whole of life costing/best price-quality ratio. Current and future climate risks are factored into procurement processes where relevant to safeguarding assets/infrastructure and communities.  In the reporting period, procurer and supplier knowledge/awareness of circular economy principles and opportunities has increased .  
• Managed Print Contract (Managed Print Contract (Aberdeen City/Aberdeenshire) – “Print Smart” power saving models embedded. Contract systematically eliminates use of small, inefficient desktop printers requiring regular replacement of peripherals. 3994 devices replaced by power saving models in 17/18. Print policies reduce volumes, eliminate waste, reduce resources &amp; energy consumed and strongly promote scanning, duplex, mono and reduced archiving.  New models default to preferred eco options where possible.  Sustainability Calculator reports a 30% reduction in:  Energy: (annualised BTUs), Greenhouse Gas Emissions (Annualised Pounds GHG) and Solid Waste (annualised Pounds SW.) In terms of user behaviour, evidence supports reduced print volumes of nearly 10% year on year, with an estimated 175M less sheets of paper used since 2015.  Contract embraces hybrid mail (less road miles for deliveries/less paper) and ensures used print cartridges are responsibly recycled.  Hybrid mail to be strategically deployed with benefits captured from 2021 . 
• Stonehaven Flood Protection Scheme - Major flooding events over the last century have significantly impacted local residences and businesses within lower reach of the River Carron, Stonehaven. Major flooding events have occurred in Stonehaven over many years, most recently 1988, 1995, 2001, 2002, 2007, 2009 and 2012 which have caused the evacuation of nearby residents.  The scheme will be designed with a long life, the impacts of climate change (predicted by the UK Climate Predictions (UKCP09) on flood flows have been considered.  Construction work is progressing and due to be completed in 2021. 
• Energy from Waste (Aberdeen City, Aberdeenshire and Moray Councils) - Development of an ambitious project working towards fulfilling Zero Waste Plan requirements with the facility targeted to be operational by 2022.  Project provides a long-term solution for non-recyclable waste produced in the NE of Scotland. Facility will provide a viable solution for residual waste that will generate significant, wider benefits e.g electricity generation and heat for local residents as a sustainable means of reducing fuel poverty. Forecasts indicate plant will process circa 150,000 tonnes of non-recyclable waste pa. Modern combustion technology utilises flexible, future-proof, cutting-edge process control. High temperature combustion provides electricity and heat from the production of steam.  Project has the potential to heat 10,000 homes otherwise reliant on fossil fuels. Forecasts show around 10MW of electricity, and/or 20MW of heat as steam or hot water will be produced.  
• Electric Vehicles – Aberdeenshire Council continues to expand the fleet and network of electric vehicles and additional charge points. Grant funding secured from Transport Scotland to be used for additional charge points across Aberdeenshire and Council budget is being used for charge points at new depots.   
 </t>
  </si>
  <si>
    <t xml:space="preserve">The following represent illustrative samples of procurement activity i) delivering a reduction in CO2 ii) improving energy efficiency and iii) incorporating meaningful sustainability criteria: 
• Construction – follows industry terms/best practice (NEC3, SBCC ICE etc), Building Standards/Building Performance polices.  Specifications incorporate sustainability, energy and environmental considerations to a challenging but proportionate extent per project. Strong ethos that value for money is demonstrated by the whole of life costing/best price-quality ratio. Current and future climate risks are factored into procurement processes where relevant to safeguarding assets/infrastructure and communities.  In the reporting period, procurer and supplier knowledge/awareness of circular economy principles and opportunities has increased .  
• Managed Print Contract (Managed Print Contract (Aberdeen City/Aberdeenshire) – “Print Smart” power saving models embedded. Contract systematically eliminates use of small, inefficient desktop printers requiring regular replacement of peripherals. 3994 devices replaced by power saving models in 17/18. Print policies reduce volumes, eliminate waste, reduce resources &amp; energy consumed and strongly promote scanning, duplex, mono and reduced archiving.  New models default to preferred eco options where possible.  Sustainability Calculator reports a 30% reduction in:  Energy: (annualised BTUs), Greenhouse Gas Emissions (Annualised Pounds GHG) and Solid Waste (annualised Pounds SW.) In terms of user behaviour, evidence supports reduced print volumes of nearly 10% year on year, with an estimated 175M less sheets of paper used since 2015.  Contract embraces hybrid mail (less road miles for deliveries/less paper) and ensures used print cartridges are responsibly recycled.  Hybrid mail to be strategically deployed with benefits captured from 2021 . 
• Stonehaven Flood Protection Scheme - Major flooding events over the last century have significantly impacted local residences and businesses within lower reach of the River Carron, Stonehaven. Major flooding events have occurred in Stonehaven over many years, most recently 1988, 1995, 2001, 2002, 2007, 2009 and 2012 which have caused the evacuation of nearby residents.  The scheme will be designed with a long life, the impacts of climate change (predicted by the UK Climate Predictions (UKCP09) on flood flows have been considered.  Construction work is progressing and due to be completed in 2021. 
• Energy from Waste (Aberdeen City, Aberdeenshire and Moray Councils) - Development of an ambitious project working towards fulfilling Zero Waste Plan requirements with the facility targeted to be operational by 2022.  Project provides a long-term solution for non-recyclable waste produced in the NE of Scotland. Facility will provide a viable solution for residual waste that will generate significant, wider benefits e.g electricity generation and heat for local residents as a sustainable means of reducing fuel poverty. Forecasts indicate plant will process circa 150,000 tonnes of non-recyclable waste pa. Modern combustion technology utilises flexible, future-proof, cutting-edge process control. High temperature combustion provides electricity and heat from the production of steam.  Project has the potential to heat 10,000 homes otherwise reliant on fossil fuels. Forecasts show around 10MW of electricity, and/or 20MW of heat as steam or hot water will be produced.  
• Electric Vehicles – Aberdeenshire Council continues to expand the fleet and network of electric vehicles and additional charge points. Grant funding secured from Transport Scotland to be used for additional charge points across Aberdeenshire and Council budget is being used for charge points at new depots.   
National Frameworks 
Through participation in User Intelligence Groups (UIGs), the Council works in close collaboration with Scotland Excel (SXL) to improve sustainability credentials in the development of new national frameworks.  A comprehensive sustainability test is carried out by SXL for each new framework.  Amongst other considerations, the bidder’s policies on managing waste, minimising carbon footprint, fair work practices, innovation and commitments to delivering meaningful community benefits are routinely explored and subject to robust contract/supplier management.  The Council makes extensive use of national frameworks (particularly SXL.)  The SXL Contracts Register lists each operative SXL framework.  In most cases the SXL Contracts Register contains a summary of sustainability considerations. These considerations represent a minimum standard which can (where options allow) be enhanced through purchasing decisions made in “call offs” from the framework.  For example, lease and purchase of fleet vehicles and plant predominantly through SXL frameworks.  In any framework involving delivery of supplies, new generations of frameworks encourage increasingly superior emissions class of vehicles from framework commencement or willingness to work towards a particular framework during the life of the framework.  Food related frameworks increasingly incorporate reduced packaging/waste and circular economy principles.  Scottish Government Frameworks and Contracts cover a wide range of goods and services and can be used by central government and the wider public sector)  In some cases the list of frameworks and contracts contain a summary of sustainability considerations. These considerations represent a minimum standard which can (where options allow) be enhanced through purchasing decisions made in “call offs” from the framework.   
Utilities 
• Electricity - Promoting greener power: option of Renewable Energy Guarantee of Origin (REGO) certificates at a fixed rate; range of Energy Efficiency Services available as additional services and opportunities to sell energy back to the grid.  
• Natural Gas – sustainable measures and energy performance guarantee option to ensure a range of energy conservation measures. 
• Water – Climate Change Emergency measures including intelligent water management programme for reducing water usage with associated reduction in CO2 emissions. 
The following represent illustrative samples of procurement activity i) delivering a reduction in CO2 ii) improving energy efficiency and iii) incorporating meaningful sustainability criteria: 
• Construction – follows industry terms/best practice (NEC3, SBCC ICE etc), Building Standards/Building Performance polices.  Specifications incorporate sustainability, energy and environmental considerations to a challenging but proportionate extent per project. Strong ethos that value for money is demonstrated by the whole of life costing/best price-quality ratio. Current and future climate risks are factored into procurement processes where relevant to safeguarding assets/infrastructure and communities.  In the reporting period, procurer and supplier knowledge/awareness of circular economy principles and opportunities has increased .  
• Managed Print Contract (Managed Print Contract (Aberdeen City/Aberdeenshire) – “Print Smart” power saving models embedded. Contract systematically eliminates use of small, inefficient desktop printers requiring regular replacement of peripherals. 3994 devices replaced by power saving models in 17/18. Print policies reduce volumes, eliminate waste, reduce resources &amp; energy consumed and strongly promote scanning, duplex, mono and reduced archiving.  New models default to preferred eco options where possible.  Sustainability Calculator reports a 30% reduction in:  Energy: (annualised BTUs), Greenhouse Gas Emissions (Annualised Pounds GHG) and Solid Waste (annualised Pounds SW.) In terms of user behaviour, evidence supports reduced print volumes of nearly 10% year on year, with an estimated 175M less sheets of paper used since 2015.  Contract embraces hybrid mail (less road miles for deliveries/less paper) and ensures used print cartridges are responsibly recycled.  Hybrid mail to be strategically deployed with benefits captured from 2021 . 
• Stonehaven Flood Protection Scheme - Major flooding events over the last century have significantly impacted local residences and businesses within lower reach of the River Carron, Stonehaven. Major flooding events have occurred in Stonehaven over many years, most recently 1988, 1995, 2001, 2002, 2007, 2009 and 2012 which have caused the evacuation of nearby residents.  The scheme will be designed with a long life, the impacts of climate change (predicted by the UK Climate Predictions (UKCP09) on flood flows have been considered.  Construction work is progressing and due to be completed in 2021. 
• Energy from Waste (Aberdeen City, Aberdeenshire and Moray Councils) - Development of an ambitious project working towards fulfilling Zero Waste Plan requirements with the facility targeted to be operational by 2022.  Project provides a long-term solution for non-recyclable waste produced in the NE of Scotland. Facility will provide a viable solution for residual waste that will generate significant, wider benefits e.g electricity generation and heat for local residents as a sustainable means of reducing fuel poverty. Forecasts indicate plant will process circa 150,000 tonnes of non-recyclable waste pa. Modern combustion technology utilises flexible, future-proof, cutting-edge process control. High temperature combustion provides electricity and heat from the production of steam.  Project has the potential to heat 10,000 homes otherwise reliant on fossil fuels. Forecasts show around 10MW of electricity, and/or 20MW of heat as steam or hot water will be produced.  
• Electric Vehicles – Aberdeenshire Council continues to expand the fleet and network of electric vehicles and additional charge points. Grant funding secured from Transport Scotland to be used for additional charge points across Aberdeenshire and Council budget is being used for charge points at new depots.   
National Frameworks 
Through participation in User Intelligence Groups (UIGs), the Council works in close collaboration with Scotland Excel (SXL) to improve sustainability credentials in the development of new national frameworks.  A comprehensive sustainability test is carried out by SXL for each new framework.  Amongst other considerations, the bidder’s policies on managing waste, minimising carbon footprint, fair work practices, innovation and commitments to delivering meaningful community benefits are routinely explored and subject to robust contract/supplier management.  The Council makes extensive use of national frameworks (particularly SXL.)  The SXL Contracts Register lists each operative SXL framework.  In most cases the SXL Contracts Register contains a summary of sustainability considerations. These considerations represent a minimum standard which can (where options allow) be enhanced through purchasing decisions made in “call offs” from the framework.  For example, lease and purchase of fleet vehicles and plant predominantly through SXL frameworks.  In any framework involving delivery of supplies, new generations of frameworks encourage increasingly superior emissions class of vehicles from framework commencement or willingness to work towards a particular framework during the life of the framework.  Food related frameworks increasingly incorporate reduced packaging/waste and circular economy principles.  Scottish Government Frameworks and Contracts cover a wide range of goods and services and can be used by central government and the wider public sector)  In some cases the list of frameworks and contracts contain a summary of sustainability considerations. These considerations represent a minimum standard which can (where options allow) be enhanced through purchasing decisions made in “call offs” from the framework.   
Utilities 
• Electricity - Promoting greener power: option of Renewable Energy Guarantee of Origin (REGO) certificates at a fixed rate; range of Energy Efficiency Services available as additional services and opportunities to sell energy back to the grid.  
• Natural Gas – sustainable measures and energy performance guarantee option to ensure a range of energy conservation measures. 
• Water – Climate Change Emergency measures including intelligent water management programme for reducing water usage with associated reduction in CO2 emissions. 
 </t>
  </si>
  <si>
    <t xml:space="preserve">An increasingly significant number of outcomes relate to “environmental wellbeing” and promote the Council’s leadership role.  The approach provides a framework to work consistently within. A list of 14 community benefit types developed to ensure meaningful, proportionate and relevant community benefit outcomes are incorporated and maximised.  A 15th community benefit was developed in the reporting period relating to promoting adoption and fostering and reporting positive outcomes.  The themed approach to community benefits continues to evolve and improve in close alignment to Aberdeenshire's Local Outcome Improvement Plan 2017-2027 (LOIP) and  National Performance Framework. Considerable care is taken to ensure that Community Benefit (CB) requirements do not inadvertently create bidder discrimination contrary to treaty principles and that proposals can be evaluated fairly on a “like for like” basis. The approach/strategy has secured supportive feedback from The Scottish Government, suppliers, Sustainable Procurement Limited, Scotland Excel, Senscot, Ready for Business, 3rd Sector Interfaces and Social Enterprises. 
Community Benefit Clause Example 
Environmental Wellbeing (Climate Change Duties) - Local authorities are expected to assume a leadership role at a local/regional level in terms of responding to the challenges presented by climate change. In meeting this requirement, bidders are expected to broadly outline general current practice in areas that directly impact on contract performance u (e.g. emissions class of vehicles, circular economy measures, reuse of materials, effective route planning measures, energy/fuel efficiency, carbon neutrality measures, reduction of packaging/reduced plastic content of packaging or materials etc) Bidders are strongly encouraged to volunteer good practice and co-operate with The Council in terms of environmental/emissions/climate performance levels that serve to reduce harmful emissions during the life of the contract and demonstrate good practice in terms of environmental sustainability . 
Statutory Consultations, National Research and Calls For Evidence 
C&amp;PSS made extensive, constructive and positive contributions to the following in the reporting period: 1.Scottish Government commissioned research re “Analysis of the Impact of the Sustainable Procurement Duty” (Jan 2020); 2.Circular Economy Bill (Dec 2019); 3.Role of Public Bodies in Tackling Climate Change (Dec 2019); 4.National TOMS Framework (Themes Outcomes and Measures) Social Value Portal (Oct/Nov 2019 ). 
Effective Collaboration/Partnership Working  
C&amp;PSS has strengthened close partnerships with community planning partners, local third sector interface organisations and Senscot to raise awareness of and capability within the 3rd sector re sustainable procurement/community benefits.  Closer ties with the 3rd sector identifies areas where there might be an active role for community planning partners; 3rd sector organisations and our communities to shape, support or deliver requirements.  The approach to community benefits relies on identifying potential sources of financial and local practical support to assist suppliers in the delivery of social value.  If this converges with the social purposes of a 3rd sector organisation (including supported businesses) or the interests of a community group, a key objective is to engage early and make this information available to bidders.  This approach ensures that as far as possible, social value is aligned to community priorities.  If social/economic value can be supported by the 3rd sector, this allows increased scope for procurers and suppliers address “environmental wellbeing”. 
Sustainable Food Places Partnership Procurement Group  
Aberdeenshire Council ihas begun involvement in the Sustainable Food Places Partnership Procurement Group Partners include representatives from: Aberdeen City Council, NHS Grampian, University of Aberdeen, Robert Gordon University, Sport Aberdeen and CFine Foods.  The group advocates for change at national level, shares best practice and furthers the following aims: 1. Promoting healthy and sustainable food to the public; 2. Tackling food poverty, diet-related ill health and access to healthy food; 3. Building community food knowledge, skills, resources and projects; 4. Promoting a vibrant and diverse sustainable food economy; 5. Transforming catering and food procurement; and 6. Reducing waste and the ecological footprint of the food system. 
The group aspires to localise the Scottish Government’s aspirations to make Scotland a Good Food Nation; a Land of Food and Drink, not only in what we as a nation produce but in what we buy, serve and eat. C&amp;PSS worked in partnership with the Sustainable Food City Partnership Aberdeen (SFCPA) group to secure bronze accreditation under the “Food for Life” Scheme. C&amp;PSS continues to support a city/region/place application for Silver accreditation. </t>
  </si>
  <si>
    <t>Kelly Wiltshire</t>
  </si>
  <si>
    <t>Transport Executive</t>
  </si>
  <si>
    <t>Nestrans had a virtual meeting on 28 Ocotber 2020, with Hitrans and Tactrans which are similar regional transport partnerships to ourselves to discuss our climate change emissions.</t>
  </si>
  <si>
    <t>Nestrans receives a lot of its data from our Landlord, Aberdeen City Council such as our Energy, Water and waste information, as well as updates on procurement from the joint procurement service for Aberdeenshire Council and Aberdeen City Council.</t>
  </si>
  <si>
    <t>Nestrans Transport Executive (Travel Plan and Delivery) collates the information, reports this information to our Board and holds a validation meeting with Transport Strategy Manager each year to ensure as accurate as possible information.</t>
  </si>
  <si>
    <t>Nestrans Staffing Structure</t>
  </si>
  <si>
    <t>no</t>
  </si>
  <si>
    <t>Nestrans receives its ICT from Aberdeen City Council</t>
  </si>
  <si>
    <t>Nestrans has no fleet vehicles</t>
  </si>
  <si>
    <t>Nestrans logs staff travel to work mode each day as part of the flexi-time clocking in system, so we can calculate our emissions related to the commute to work.</t>
  </si>
  <si>
    <t>including staff commute</t>
  </si>
  <si>
    <t>Body does not have any renewable energy generation</t>
  </si>
  <si>
    <t>various</t>
  </si>
  <si>
    <t>Staff commute to work</t>
  </si>
  <si>
    <t>Nestrans does not have specific targets for carbon reduction projects</t>
  </si>
  <si>
    <t>Nestrans employed an additional member of staff for one year as part of a European Project</t>
  </si>
  <si>
    <t>Produced draft SEA on draft RTS</t>
  </si>
  <si>
    <t>Part of Health and Transport Action Plan and Community Planning Partnerships</t>
  </si>
  <si>
    <t>Part of Aberdeen Adapts and Climate Ready Aberdeenshire</t>
  </si>
  <si>
    <t>na</t>
  </si>
  <si>
    <t>www.getabout.org.uk</t>
  </si>
  <si>
    <t>Nestrans, Aberdeenshire Council, Aberdeen City Council, University of Aberdeen, Robert Gordon University, Nescol, NHS Grampian</t>
  </si>
  <si>
    <t>Energy Savings Trust, James Hutton Institute</t>
  </si>
  <si>
    <t>All equal partners</t>
  </si>
  <si>
    <t>Communications and Marketing</t>
  </si>
  <si>
    <t>Nestrans works to promote modal shift from solo car (petrol or diesel) to more sustainable forms of transport. This may include active travel, low emissions vehciles and public transport.</t>
  </si>
  <si>
    <t>Draft SEA available on www.nestrans2040.org.uk</t>
  </si>
  <si>
    <t>Resource Use</t>
  </si>
  <si>
    <t>Biodiversity</t>
  </si>
  <si>
    <t>Food and Drink</t>
  </si>
  <si>
    <t>Continue to be part of Aberdeen Adapts and Climate Ready Aberdeenshire</t>
  </si>
  <si>
    <t xml:space="preserve">Nestrans is part Aberdeen Adapts and Climate Ready Aberdeenshire.
Monitoring and evaluation will also be done as part of the draft Strategic Environmental Assessment and the new Regional Transport Strategy when approved and post adoptation statement for the SEA. </t>
  </si>
  <si>
    <t>1.Address the impacts of climate change in the planning, build, maintenance and protection of buildings, infrastructure and heritage.
2. Adapt through nature, developing a healthy, protected and productive natural environment.
3. Encourage healthy and empowered communities and strong, robust businesses, with the capacity and knowledge to take adaptation action.
4. Increase awareness and understanding of the climate change impacts for Aberdeen and Aberdeenshire and ways local communities, businesses and organisations can adapt.
5. Increase capacity to adapt, developing long term collaborative working between the public, private and community sectors.Nestrans will work in partnership with other stakeholders to carry these forward.</t>
  </si>
  <si>
    <t xml:space="preserve">Monitoring and evaluation will also be done as part of the draft Strategic Environmental Assessment and the new Regional Transport Strategy when approved and post adoptation statement for the SEA. </t>
  </si>
  <si>
    <t xml:space="preserve"> Nestrans will continue to work in partnership to develop and implement Climate Change adaptation plans and strategies.</t>
  </si>
  <si>
    <t>Nestrans role in reducing green house gas emissions is more wider influence and our strong focus on climate change in our new draft Regional Transport Strategy being developed should help to reduce emissions.</t>
  </si>
  <si>
    <t>Nestrans does not own any fleet</t>
  </si>
  <si>
    <t>Nestrans proactively encourages sustainable travel wherever possible</t>
  </si>
  <si>
    <t>Nestrans recycles where possible</t>
  </si>
  <si>
    <t>Nestrans encourages staff to switch off lights and appliances at the end of the day</t>
  </si>
  <si>
    <t xml:space="preserve">Climate Change is an integral part of the draft Regional Transport Partnership and a copy of the draft RTS and supporting documents including Strategic environmental Assessment can be found at www.nestrans2040.org.uk </t>
  </si>
  <si>
    <t>Nestrans does not have any renewable energy generation</t>
  </si>
  <si>
    <t>Aberdeen Adapts</t>
  </si>
  <si>
    <t>Nestrans follows the Aberdeenshire Council policy on business travel</t>
  </si>
  <si>
    <t>https://www.aberdeencity.gov.uk/services/environment/climate-change/adapting-climate-change</t>
  </si>
  <si>
    <t>Strategic Objective 3: EnvironmentTo conserve and enhance the north east's natural and built environment and heritage and reduce the effects of transport on climate, noise and air quality.* To reduce the proportion of journeys made by cars and especially by single occupant cars.* To reduce the environmental impacts of transport, in line with national targets* To reduce growth in vehicle kilometres travelled.</t>
  </si>
  <si>
    <t>Regional Transport Strategy</t>
  </si>
  <si>
    <t>http://www.nestrans.org.uk/wp-content/uploads/2017/02/RTS_Refresh_FINAL_APPROVED_BY_MINISTER.pdf</t>
  </si>
  <si>
    <t>Draft Regional Transport Strategy 2040</t>
  </si>
  <si>
    <t>www.nestrans2040.org.uk</t>
  </si>
  <si>
    <t>Climate - Reducing our impact on climate change and protecting the environment</t>
  </si>
  <si>
    <t>Nestrans does not have a specific Climate Change adaptation strategy but is working in partnerhsip with both local authorities for a region wide approach on climate change adaption. Nestrans has carried out an SEA on its draft Regional Transport Strategy which does consider climate change adaption on future transport projects.</t>
  </si>
  <si>
    <t xml:space="preserve">Nestrans is the statutory Regional Transport Partnership, covering the local authority areas of Aberdeen City and Aberdeenshire. Our purpose is to develop and deliver a long-term regional transport strategy and take forward strategic transport improvements that support and improve the economy, environment and quality of life across Aberdeen City and Shire. Our current vision is: "A transport system for the north east of Scotland which enables a more economically competitive, sustainable and socially inclusive society."  Nestrans has a statory responsibily to develop, deliver, and monitor a regional transport strategy for its area.
Nestrans is currently preparing a new Regional Transport Strategy, which went out for public consultation in August 2020. The proposed new vision is:  "To provide a clean, resilient, inclusive and accessible transport system in the north east, which contributes to improved quality of life through safer, healthier, more prosperous and fairer communities”
</t>
  </si>
  <si>
    <t xml:space="preserve">Nestrans is governed by the Nestrans Board. This Board comprises elected members from both Aberdeenshire Council and Aberdeen City Council as well as non-Councillor members appointed in a personal capacity by the Minister for Transport following an open advertisement and selection process. Underneath the Board is the Executive. The Executive Team is the staff of Nestrans. Some of the functions of Nestrans are secured through use of supplier agreements with our constituent local authority partners.  For example, Nestrans rents part of Archibald Simpson House, 27-29 King Street Aberdeen from Aberdeen City Council as its office. Aberdeen City Council as the landlord are responsible for the maintenance, heating, lighting, water for the building, Aberdeen City Council also collect the trade waste and recycling from the building. Aberdeen City Council also provide Nestrans with ICT equipment and support. Aberdeenshire Council provide HR support to Nestrans, including payroll, employee benefits and follow the terms and conditions of employment from Aberdeenshire Council.  
The four pillars of the proposed new Regional Transport Strategy closely align with the four pillars of the draft National Transport Strategy being promoted by the Scottish Government and are:
• Prosperity - Helping the north east economy prosper;
• Wellbeing -  Improving health and wellbeing across the north east;
• Climate - Reducing our impact on climate change and protecting the environment and
• Equality - Promoting equality across the north east.
Six proposed priorities for the RTS which would set the tone and direction for the strategy overall.  It is proposed that these are then supported by a range of more detailed indicators and 
1. A 50:50 mode split between car driver and sustainable modes
2. Improved Journey efficiencies
3. Zero fatalities on the road network
4. No exceedences of World Health Organisation (WHO) safe levels of emissions from transport
5. Significantly reduced carbon emissions from transport to support net-zero nationally by 2045
6. Accessibility for all
</t>
  </si>
  <si>
    <t>Climate Change is reported to the Nestrans Board. It is managed on a day to day basis by the Strategy Manager and Transport Executive (Travel Plan and Delivery) who are responsible for developing and implementing actions, collating climate change information and attending relevant meetings. But all staff play their part. All staff record their daily commute mode, business travel is booked, monitored and recorded centrally. Staff are encouraged, where possible to use sustainable transport methods when travelling for work. Recycling facilities are available and used in the office. Lights and appliances such as printers are switched off by the last person leaving the office each day. 
A major part of Nestrans core business is encouraging and promoting Sustainable Travel and this is closely linked to Climate change emissions and air quality. Sustainable Transport and travelling by such means is seen as part of our day job and embedded as such in the ethos of the organisation.
Climate Change is also a key part of the new draft Regional Transport Strategy that is currently being finalised.</t>
  </si>
  <si>
    <t>Nestrans is currently finalising the new draft Regional Transport Strategy 2040 which went out for public consultation in August to October 2020.
1. Finalise draft Regional Transport Strategy 2040 and write SEA post adoption statement
2. Continue to support and be part of Aberdeen Adapts
3. Continue to work with partners on Climate Ready Aberdeenshire  
4. Continue to promote and encourage Sustainable travel across the North East of Scotland
5. Continue to develop and improve the Getabout Sustainable Travel Brand</t>
  </si>
  <si>
    <t>Nestrans staff log how they commute to work</t>
  </si>
  <si>
    <t>Nestrans does not own any assets or land, but does have a wider influence in regard to climate change adaptation. Nestrans works in partnership with both the Councils in the area and Community Planning Partnerships in regard to adaptation. Working with Aberdeen Adapts in the City and Climate Ready Aberdeenshire in Aberdeenshire. Particularly in areas related to transport and transport infrastructure such as flooding, landslips, bridge scouring and community resilience.</t>
  </si>
  <si>
    <t>Nestrans also works in partnership to promote wider influence projects such as decarbonising transport and alternative fuels - in public transport and private vehicles as well as policies such as demand management and Low Emission Zones</t>
  </si>
  <si>
    <t>Nestrans has its Regional Transport Strategy and is currently prodcuing a new regional Trnasport Strategy 2040, which went out for public consutlation in August 2020. The document can be read at www.nestrans2040.org.uk</t>
  </si>
  <si>
    <t>Advertising campaigns, social media, events and website</t>
  </si>
  <si>
    <t>Working as part of Getabout partnership to promote sustainable travel and travel planning</t>
  </si>
  <si>
    <t>ongoing</t>
  </si>
  <si>
    <t>Nestrans works in partnership with Local Authorities, Transport Scotland and funding providers such as Sustrans, Paths for all and Cycling Scotland, amongst others, to implement projects that will help to reduce emissions from transport. These include active travel projects, travel planning and alternative fuels as well as working with public transsport operators and freight.</t>
  </si>
  <si>
    <t>Nestrans Budget</t>
  </si>
  <si>
    <t>https://www.nestrans.org.uk/about-nestrans/organisation/documents-sustainable-travel-grants/</t>
  </si>
  <si>
    <t>Nestrans has a Sustainable Travel Grant available to organsiations who apply and meet the criteria to implement travel planning projects to help encourage sustainable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</si>
</sst>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3">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9"/>
      <color indexed="81"/>
      <name val="Tahoma"/>
      <family val="2"/>
    </font>
    <font>
      <b/>
      <sz val="9"/>
      <color indexed="81"/>
      <name val="Tahoma"/>
      <family val="2"/>
    </font>
    <font>
      <sz val="10"/>
      <color rgb="FF000000"/>
      <name val="Arial"/>
    </font>
    <font>
      <sz val="11"/>
      <name val="Calibri"/>
    </font>
    <font>
      <sz val="11"/>
      <color rgb="FF000000"/>
      <name val="Arial"/>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5" xfId="0" applyNumberFormat="1" applyFont="1" applyFill="1" applyBorder="1" applyAlignment="1">
      <alignment horizontal="right" wrapText="1"/>
    </xf>
    <xf numFmtId="178"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0" fontId="9" fillId="0" borderId="6" xfId="3" applyBorder="1" applyAlignment="1">
      <alignment horizontal="center" vertical="center" wrapText="1"/>
    </xf>
    <xf numFmtId="0" fontId="0" fillId="0" borderId="55" xfId="0" applyBorder="1" applyAlignment="1">
      <alignment horizontal="center" vertical="center" wrapText="1"/>
    </xf>
    <xf numFmtId="0" fontId="0" fillId="0" borderId="55" xfId="0" applyBorder="1" applyAlignment="1" applyProtection="1">
      <alignment wrapText="1"/>
      <protection locked="0"/>
    </xf>
    <xf numFmtId="15" fontId="0" fillId="2" borderId="11" xfId="0" applyNumberFormat="1" applyFill="1" applyBorder="1"/>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4" borderId="0"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49" fontId="0" fillId="2" borderId="12" xfId="0" applyNumberFormat="1" applyFill="1" applyBorder="1" applyAlignment="1">
      <alignment horizontal="left" vertical="top" wrapText="1"/>
    </xf>
    <xf numFmtId="49" fontId="0" fillId="2" borderId="13" xfId="0" applyNumberFormat="1" applyFill="1" applyBorder="1" applyAlignment="1">
      <alignment horizontal="left" vertical="top" wrapText="1"/>
    </xf>
    <xf numFmtId="49" fontId="0" fillId="2" borderId="14" xfId="0" applyNumberForma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9" fillId="2" borderId="12" xfId="3" applyFill="1" applyBorder="1" applyAlignment="1">
      <alignment horizontal="center" vertical="top"/>
    </xf>
    <xf numFmtId="0" fontId="9" fillId="2" borderId="13" xfId="3" applyFill="1" applyBorder="1" applyAlignment="1">
      <alignment horizontal="center" vertical="top"/>
    </xf>
    <xf numFmtId="0" fontId="9" fillId="2" borderId="14" xfId="3"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20" fillId="0" borderId="139" xfId="0" applyFont="1" applyBorder="1" applyAlignment="1">
      <alignment vertical="top" wrapText="1" readingOrder="1"/>
    </xf>
    <xf numFmtId="0" fontId="21" fillId="0" borderId="140" xfId="0" applyFont="1" applyBorder="1" applyAlignment="1">
      <alignment vertical="top" wrapText="1"/>
    </xf>
    <xf numFmtId="0" fontId="21" fillId="0" borderId="141" xfId="0" applyFont="1" applyBorder="1" applyAlignment="1">
      <alignment vertical="top" wrapText="1"/>
    </xf>
    <xf numFmtId="0" fontId="22" fillId="0" borderId="139" xfId="0" applyFont="1" applyBorder="1" applyAlignment="1">
      <alignment vertical="top" wrapText="1" readingOrder="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3" fillId="20" borderId="16" xfId="0" applyFont="1" applyFill="1" applyBorder="1" applyAlignment="1">
      <alignment horizontal="left"/>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9" fillId="0" borderId="18" xfId="3" applyBorder="1" applyAlignment="1">
      <alignment horizontal="center" vertical="center" wrapText="1"/>
    </xf>
    <xf numFmtId="0" fontId="0" fillId="0" borderId="61" xfId="0" applyBorder="1" applyAlignment="1">
      <alignment horizontal="center" vertical="center" wrapText="1"/>
    </xf>
    <xf numFmtId="0" fontId="0" fillId="0" borderId="18" xfId="0" applyBorder="1" applyAlignment="1">
      <alignment horizontal="center" vertical="center" wrapText="1"/>
    </xf>
    <xf numFmtId="0" fontId="0" fillId="0" borderId="10" xfId="0" applyFill="1" applyBorder="1" applyAlignment="1">
      <alignment horizontal="center" vertical="center"/>
    </xf>
    <xf numFmtId="0" fontId="0" fillId="0" borderId="132" xfId="0" applyBorder="1" applyAlignment="1" applyProtection="1">
      <alignment horizontal="center" wrapText="1"/>
      <protection locked="0"/>
    </xf>
    <xf numFmtId="0" fontId="0" fillId="0" borderId="22" xfId="0" applyBorder="1" applyAlignment="1" applyProtection="1">
      <alignment horizontal="center" wrapText="1"/>
      <protection locked="0"/>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elly Wiltshire" id="{35BE8B9F-96C2-4C9F-8AF7-690FD9D52329}" userId="S::KWiltshire@aberdeencity.gov.uk::7a97488c-4ad5-46fe-8eb8-eda9ecb65db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08" dT="2020-11-05T15:31:57.89" personId="{35BE8B9F-96C2-4C9F-8AF7-690FD9D52329}" id="{BAC3CCE0-EF7A-4687-B9AF-1869066809E8}">
    <text>The following represent illustrative samples of procurement activity i) delivering a reduction in CO2 ii) improving energy efficiency and iii) incorporating meaningful sustainability criteria: 
• Construction – follows industry terms/best practice (NEC3, SBCC ICE etc), Building Standards/Building Performance polices.  Specifications incorporate sustainability, energy and environmental considerations to a challenging but proportionate extent per project. Strong ethos that value for money is demonstrated by the whole of life costing/best price-quality ratio. Current and future climate risks are factored into procurement processes where relevant to safeguarding assets/infrastructure and communities.  In the reporting period, procurer and supplier knowledge/awareness of circular economy principles and opportunities has increased .  
• Managed Print Contract (Managed Print Contract (Aberdeen City/Aberdeenshire) – “Print Smart” power saving models embedded. Contract systematically eliminates use of small, inefficient desktop printers requiring regular replacement of peripherals. 3994 devices replaced by power saving models in 17/18. Print policies reduce volumes, eliminate waste, reduce resources &amp; energy consumed and strongly promote scanning, duplex, mono and reduced archiving.  New models default to preferred eco options where possible.  Sustainability Calculator reports a 30% reduction in:  Energy: (annualised BTUs), Greenhouse Gas Emissions (Annualised Pounds GHG) and Solid Waste (annualised Pounds SW.) In terms of user behaviour, evidence supports reduced print volumes of nearly 10% year on year, with an estimated 175M less sheets of paper used since 2015.  Contract embraces hybrid mail (less road miles for deliveries/less paper) and ensures used print cartridges are responsibly recycled.  Hybrid mail to be strategically deployed with benefits captured from 2021 . 
• Stonehaven Flood Protection Scheme - Major flooding events over the last century have significantly impacted local residences and businesses within lower reach of the River Carron, Stonehaven. Major flooding events have occurred in Stonehaven over many years, most recently 1988, 1995, 2001, 2002, 2007, 2009 and 2012 which have caused the evacuation of nearby residents.  The scheme will be designed with a long life, the impacts of climate change (predicted by the UK Climate Predictions (UKCP09) on flood flows have been considered.  Construction work is progressing and due to be completed in 2021. 
• Energy from Waste (Aberdeen City, Aberdeenshire and Moray Councils) - Development of an ambitious project working towards fulfilling Zero Waste Plan requirements with the facility targeted to be operational by 2022.  Project provides a long-term solution for non-recyclable waste produced in the NE of Scotland. Facility will provide a viable solution for residual waste that will generate significant, wider benefits e.g electricity generation and heat for local residents as a sustainable means of reducing fuel poverty. Forecasts indicate plant will process circa 150,000 tonnes of non-recyclable waste pa. Modern combustion technology utilises flexible, future-proof, cutting-edge process control. High temperature combustion provides electricity and heat from the production of steam.  Project has the potential to heat 10,000 homes otherwise reliant on fossil fuels. Forecasts show around 10MW of electricity, and/or 20MW of heat as steam or hot water will be produced.  
• Electric Vehicles – Aberdeenshire Council continues to expand the fleet and network of electric vehicles and additional charge points. Grant funding secured from Transport Scotland to be used for additional charge points across Aberdeenshire and Council budget is being used for charge points at new depots.   
National Frameworks 
Through participation in User Intelligence Groups (UIGs), the Council works in close collaboration with Scotland Excel (SXL) to improve sustainability credentials in the development of new national frameworks.  A comprehensive sustainability test is carried out by SXL for each new framework.  Amongst other considerations, the bidder’s policies on managing waste, minimising carbon footprint, fair work practices, innovation and commitments to delivering meaningful community benefits are routinely explored and subject to robust contract/supplier management.  The Council makes extensive use of national frameworks (particularly SXL.)  The SXL Contracts Register lists each operative SXL framework.  In most cases the SXL Contracts Register contains a summary of sustainability considerations. These considerations represent a minimum standard which can (where options allow) be enhanced through purchasing decisions made in “call offs” from the framework.  For example, lease and purchase of fleet vehicles and plant predominantly through SXL frameworks.  In any framework involving delivery of supplies, new generations of frameworks encourage increasingly superior emissions class of vehicles from framework commencement or willingness to work towards a particular framework during the life of the framework.  Food related frameworks increasingly incorporate reduced packaging/waste and circular economy principles.  Scottish Government Frameworks and Contracts cover a wide range of goods and services and can be used by central government and the wider public sector)  In some cases the list of frameworks and contracts contain a summary of sustainability considerations. These considerations represent a minimum standard which can (where options allow) be enhanced through purchasing decisions made in “call offs” from the framework.   
Utilities 
• Electricity - Promoting greener power: option of Renewable Energy Guarantee of Origin (REGO) certificates at a fixed rate; range of Energy Efficiency Services available as additional services and opportunities to sell energy back to the grid.  
• Natural Gas – sustainable measures and energy performance guarantee option to ensure a range of energy conservation measures. 
• Water – Climate Change Emergency measures including intelligent water management programme for reducing water usage with associated reduction in CO2 emissions.</text>
  </threadedComment>
  <threadedComment ref="B413" dT="2020-11-05T15:33:11.12" personId="{35BE8B9F-96C2-4C9F-8AF7-690FD9D52329}" id="{C8F251DA-448A-4FE9-BB71-39A2A70B2814}">
    <text>he following represent illustrative samples of procurement activity i) delivering a reduction in CO2 ii) improving energy efficiency and iii) incorporating meaningful sustainability criteria: 
• Construction – follows industry terms/best practice (NEC3, SBCC ICE etc), Building Standards/Building Performance polices.  Specifications incorporate sustainability, energy and environmental considerations to a challenging but proportionate extent per project. Strong ethos that value for money is demonstrated by the whole of life costing/best price-quality ratio. Current and future climate risks are factored into procurement processes where relevant to safeguarding assets/infrastructure and communities.  In the reporting period, procurer and supplier knowledge/awareness of circular economy principles and opportunities has increased .  
• Managed Print Contract (Managed Print Contract (Aberdeen City/Aberdeenshire) – “Print Smart” power saving models embedded. Contract systematically eliminates use of small, inefficient desktop printers requiring regular replacement of peripherals. 3994 devices replaced by power saving models in 17/18. Print policies reduce volumes, eliminate waste, reduce resources &amp; energy consumed and strongly promote scanning, duplex, mono and reduced archiving.  New models default to preferred eco options where possible.  Sustainability Calculator reports a 30% reduction in:  Energy: (annualised BTUs), Greenhouse Gas Emissions (Annualised Pounds GHG) and Solid Waste (annualised Pounds SW.) In terms of user behaviour, evidence supports reduced print volumes of nearly 10% year on year, with an estimated 175M less sheets of paper used since 2015.  Contract embraces hybrid mail (less road miles for deliveries/less paper) and ensures used print cartridges are responsibly recycled.  Hybrid mail to be strategically deployed with benefits captured from 2021 . 
• Stonehaven Flood Protection Scheme - Major flooding events over the last century have significantly impacted local residences and businesses within lower reach of the River Carron, Stonehaven. Major flooding events have occurred in Stonehaven over many years, most recently 1988, 1995, 2001, 2002, 2007, 2009 and 2012 which have caused the evacuation of nearby residents.  The scheme will be designed with a long life, the impacts of climate change (predicted by the UK Climate Predictions (UKCP09) on flood flows have been considered.  Construction work is progressing and due to be completed in 2021. 
• Energy from Waste (Aberdeen City, Aberdeenshire and Moray Councils) - Development of an ambitious project working towards fulfilling Zero Waste Plan requirements with the facility targeted to be operational by 2022.  Project provides a long-term solution for non-recyclable waste produced in the NE of Scotland. Facility will provide a viable solution for residual waste that will generate significant, wider benefits e.g electricity generation and heat for local residents as a sustainable means of reducing fuel poverty. Forecasts indicate plant will process circa 150,000 tonnes of non-recyclable waste pa. Modern combustion technology utilises flexible, future-proof, cutting-edge process control. High temperature combustion provides electricity and heat from the production of steam.  Project has the potential to heat 10,000 homes otherwise reliant on fossil fuels. Forecasts show around 10MW of electricity, and/or 20MW of heat as steam or hot water will be produced.  
• Electric Vehicles – Aberdeenshire Council continues to expand the fleet and network of electric vehicles and additional charge points. Grant funding secured from Transport Scotland to be used for additional charge points across Aberdeenshire and Council budget is being used for charge points at new depots.   
National Frameworks 
Through participation in User Intelligence Groups (UIGs), the Council works in close collaboration with Scotland Excel (SXL) to improve sustainability credentials in the development of new national frameworks.  A comprehensive sustainability test is carried out by SXL for each new framework.  Amongst other considerations, the bidder’s policies on managing waste, minimising carbon footprint, fair work practices, innovation and commitments to delivering meaningful community benefits are routinely explored and subject to robust contract/supplier management.  The Council makes extensive use of national frameworks (particularly SXL.)  The SXL Contracts Register lists each operative SXL framework.  In most cases the SXL Contracts Register contains a summary of sustainability considerations. These considerations represent a minimum standard which can (where options allow) be enhanced through purchasing decisions made in “call offs” from the framework.  For example, lease and purchase of fleet vehicles and plant predominantly through SXL frameworks.  In any framework involving delivery of supplies, new generations of frameworks encourage increasingly superior emissions class of vehicles from framework commencement or willingness to work towards a particular framework during the life of the framework.  Food related frameworks increasingly incorporate reduced packaging/waste and circular economy principles.  Scottish Government Frameworks and Contracts cover a wide range of goods and services and can be used by central government and the wider public sector)  In some cases the list of frameworks and contracts contain a summary of sustainability considerations. These considerations represent a minimum standard which can (where options allow) be enhanced through purchasing decisions made in “call offs” from the framework.   
Utilities 
• Electricity - Promoting greener power: option of Renewable Energy Guarantee of Origin (REGO) certificates at a fixed rate; range of Energy Efficiency Services available as additional services and opportunities to sell energy back to the grid.  
• Natural Gas – sustainable measures and energy performance guarantee option to ensure a range of energy conservation measures. 
• Water – Climate Change Emergency measures including intelligent water management programme for reducing water usage with associated reduction in CO2 emissions. 
5C 
An increasingly significant number of outcomes relate to “environmental wellbeing” and promote the Council’s leadership role.  The approach provides a framework to work consistently within. A list of 14 community benefit types developed to ensure meaningful, proportionate and relevant community benefit outcomes are incorporated and maximised.  A 15th community benefit was developed in the reporting period relating to promoting adoption and fostering and reporting positive outcomes.  The themed approach to community benefits continues to evolve and improve in close alignment to Aberdeenshire's Local Outcome Improvement Plan 2017-2027 (LOIP) and  National Performance Framework. Considerable care is taken to ensure that Community Benefit (CB) requirements do not inadvertently create bidder discrimination contrary to treaty principles and that proposals can be evaluated fairly on a “like for like” basis. The approach/strategy has secured supportive feedback from The Scottish Government, suppliers, Sustainable Procurement Limited, Scotland Excel, Senscot, Ready for Business, 3rd Sector Interfaces and Social Enterprises. 
Community Benefit Clause Example 
Environmental Wellbeing (Climate Change Duties) - Local authorities are expected to assume a leadership role at a local/regional level in terms of responding to the challenges presented by climate change. In meeting this requirement, bidders are expected to broadly outline general current practice in areas that directly impact on contract performance u (e.g. emissions class of vehicles, circular economy measures, reuse of materials, effective route planning measures, energy/fuel efficiency, carbon neutrality measures, reduction of packaging/reduced plastic content of packaging or materials etc) Bidders are strongly encouraged to volunteer good practice and co-operate with The Council in terms of environmental/emissions/climate performance levels that serve to reduce harmful emissions during the life of the contract and demonstrate good practice in terms of environmental sustainability . 
Statutory Consultations, National Research and Calls For Evidence 
C&amp;PSS made extensive, constructive and positive contributions to the following in the reporting period: 1.Scottish Government commissioned research re “Analysis of the Impact of the Sustainable Procurement Duty” (Jan 2020); 2.Circular Economy Bill (Dec 2019); 3.Role of Public Bodies in Tackling Climate Change (Dec 2019); 4.National TOMS Framework (Themes Outcomes and Measures) Social Value Portal (Oct/Nov 2019 ). 
Effective Collaboration/Partnership Working  
C&amp;PSS has strengthened close partnerships with community planning partners, local third sector interface organisations and Senscot to raise awareness of and capability within the 3rd sector re sustainable procurement/community benefits.  Closer ties with the 3rd sector identifies areas where there might be an active role for community planning partners; 3rd sector organisations and our communities to shape, support or deliver requirements.  The approach to community benefits relies on identifying potential sources of financial and local practical support to assist suppliers in the delivery of social value.  If this converges with the social purposes of a 3rd sector organisation (including supported businesses) or the interests of a community group, a key objective is to engage early and make this information available to bidders.  This approach ensures that as far as possible, social value is aligned to community priorities.  If social/economic value can be supported by the 3rd sector, this allows increased scope for procurers and suppliers address “environmental wellbeing”. 
Sustainable Food Places Partnership Procurement Group  
Aberdeenshire Council ihas begun involvement in the Sustainable Food Places Partnership Procurement Group Partners include representatives from: Aberdeen City Council, NHS Grampian, University of Aberdeen, Robert Gordon University, Sport Aberdeen and CFine Foods.  The group advocates for change at national level, shares best practice and furthers the following aims: 1. Promoting healthy and sustainable food to the public; 2. Tackling food poverty, diet-related ill health and access to healthy food; 3. Building community food knowledge, skills, resources and projects; 4. Promoting a vibrant and diverse sustainable food economy; 5. Transforming catering and food procurement; and 6. Reducing waste and the ecological footprint of the food system. 
The group aspires to localise the Scottish Government’s aspirations to make Scotland a Good Food Nation; a Land of Food and Drink, not only in what we as a nation produce but in what we buy, serve and eat. C&amp;PSS worked in partnership with the Sustainable Food City Partnership Aberdeen (SFCPA) group to secure bronze accreditation under the “Food for Life” Scheme. C&amp;PSS continues to support a city/region/place application for Silver accreditation.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www.nestrans2040.org.uk/" TargetMode="External"/><Relationship Id="rId7" Type="http://schemas.microsoft.com/office/2017/10/relationships/threadedComment" Target="../threadedComments/threadedComment1.xml"/><Relationship Id="rId2" Type="http://schemas.openxmlformats.org/officeDocument/2006/relationships/hyperlink" Target="http://www.nestrans.org.uk/wp-content/uploads/2017/02/RTS_Refresh_FINAL_APPROVED_BY_MINISTER.pdf" TargetMode="External"/><Relationship Id="rId1" Type="http://schemas.openxmlformats.org/officeDocument/2006/relationships/hyperlink" Target="https://aberdeencitycouncilo365-my.sharepoint.com/personal/kwiltshire_aberdeencity_gov_uk/Documents/Documents/Kelly/Nestrans%20Staffing%20Structure.pptx?web=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estrans.org.uk/about-nestrans/organisation/documents-sustainable-travel-grants/" TargetMode="External"/><Relationship Id="rId2" Type="http://schemas.openxmlformats.org/officeDocument/2006/relationships/hyperlink" Target="http://www.getabout.org.uk/"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4"/>
  <sheetViews>
    <sheetView tabSelected="1" topLeftCell="A50" zoomScale="80" zoomScaleNormal="80" workbookViewId="0">
      <selection activeCell="E14" sqref="E14"/>
    </sheetView>
  </sheetViews>
  <sheetFormatPr defaultColWidth="9.19921875" defaultRowHeight="14.25"/>
  <cols>
    <col min="1" max="1" width="8" style="84" customWidth="1"/>
    <col min="2" max="2" width="41.53125" style="84" customWidth="1"/>
    <col min="3" max="3" width="25.53125" style="84" customWidth="1"/>
    <col min="4" max="4" width="27.796875" style="84" customWidth="1"/>
    <col min="5" max="5" width="22.19921875" style="84" customWidth="1"/>
    <col min="6" max="6" width="21.796875" style="84" customWidth="1"/>
    <col min="7" max="7" width="15.46484375" style="84" customWidth="1"/>
    <col min="8" max="8" width="14.46484375" style="84" customWidth="1"/>
    <col min="9" max="9" width="16.19921875" style="84" customWidth="1"/>
    <col min="10" max="11" width="16.796875" style="84" customWidth="1"/>
    <col min="12" max="12" width="20.796875" style="84" customWidth="1"/>
    <col min="13" max="13" width="21.19921875" style="84" customWidth="1"/>
    <col min="14" max="14" width="19" style="84" customWidth="1"/>
    <col min="15" max="16384" width="9.19921875" style="84"/>
  </cols>
  <sheetData>
    <row r="1" spans="1:15" ht="33.75" customHeight="1">
      <c r="A1" s="485" t="s">
        <v>813</v>
      </c>
      <c r="B1" s="486"/>
      <c r="C1" s="486"/>
      <c r="D1" s="486"/>
      <c r="E1" s="486"/>
      <c r="F1" s="486"/>
      <c r="G1" s="486"/>
      <c r="H1" s="486"/>
      <c r="I1" s="486"/>
      <c r="J1" s="420"/>
      <c r="K1" s="420"/>
      <c r="L1" s="420"/>
      <c r="M1" s="421"/>
      <c r="N1" s="145"/>
      <c r="O1" s="145"/>
    </row>
    <row r="2" spans="1:15" ht="30" customHeight="1">
      <c r="A2" s="422" t="s">
        <v>596</v>
      </c>
      <c r="B2" s="115" t="s">
        <v>582</v>
      </c>
      <c r="C2" s="115"/>
      <c r="D2" s="115"/>
      <c r="E2" s="115"/>
      <c r="F2" s="115"/>
      <c r="G2" s="115"/>
      <c r="H2" s="115"/>
      <c r="I2" s="115"/>
      <c r="J2" s="115"/>
      <c r="K2" s="115"/>
      <c r="L2" s="115"/>
      <c r="M2" s="423"/>
      <c r="N2" s="145"/>
      <c r="O2" s="145"/>
    </row>
    <row r="3" spans="1:15" ht="31.8" customHeight="1">
      <c r="A3" s="265" t="s">
        <v>237</v>
      </c>
      <c r="B3" s="100" t="s">
        <v>583</v>
      </c>
      <c r="C3" s="92"/>
      <c r="D3" s="85"/>
      <c r="E3" s="85"/>
      <c r="F3" s="85"/>
      <c r="G3" s="85"/>
      <c r="H3" s="85"/>
      <c r="I3" s="85"/>
      <c r="J3" s="85"/>
      <c r="K3" s="85"/>
      <c r="L3" s="85"/>
      <c r="M3" s="267"/>
      <c r="N3" s="145"/>
    </row>
    <row r="4" spans="1:15" ht="20.25" customHeight="1" thickBot="1">
      <c r="A4" s="266"/>
      <c r="B4" s="102" t="s">
        <v>584</v>
      </c>
      <c r="C4" s="239"/>
      <c r="D4" s="85"/>
      <c r="E4" s="85"/>
      <c r="F4" s="85"/>
      <c r="G4" s="85"/>
      <c r="H4" s="85"/>
      <c r="I4" s="85"/>
      <c r="J4" s="85"/>
      <c r="K4" s="85"/>
      <c r="L4" s="85"/>
      <c r="M4" s="267"/>
      <c r="N4" s="145"/>
    </row>
    <row r="5" spans="1:15" ht="24" customHeight="1" thickBot="1">
      <c r="A5" s="268"/>
      <c r="B5" s="366" t="s">
        <v>814</v>
      </c>
      <c r="C5" s="238"/>
      <c r="D5" s="85"/>
      <c r="E5" s="85"/>
      <c r="F5" s="85"/>
      <c r="G5" s="85"/>
      <c r="H5" s="85"/>
      <c r="I5" s="85"/>
      <c r="J5" s="85"/>
      <c r="K5" s="85"/>
      <c r="L5" s="85"/>
      <c r="M5" s="267"/>
      <c r="N5" s="145"/>
    </row>
    <row r="6" spans="1:15" ht="28.05" customHeight="1">
      <c r="A6" s="269" t="s">
        <v>236</v>
      </c>
      <c r="B6" s="103" t="s">
        <v>585</v>
      </c>
      <c r="C6" s="87"/>
      <c r="D6" s="85"/>
      <c r="E6" s="85"/>
      <c r="F6" s="85"/>
      <c r="G6" s="85"/>
      <c r="H6" s="85"/>
      <c r="I6" s="85"/>
      <c r="J6" s="85"/>
      <c r="K6" s="85"/>
      <c r="L6" s="85"/>
      <c r="M6" s="267"/>
      <c r="N6" s="145"/>
    </row>
    <row r="7" spans="1:15" ht="18" customHeight="1" thickBot="1">
      <c r="A7" s="269"/>
      <c r="B7" s="102" t="s">
        <v>235</v>
      </c>
      <c r="C7" s="87"/>
      <c r="D7" s="85"/>
      <c r="E7" s="85"/>
      <c r="F7" s="85"/>
      <c r="G7" s="85"/>
      <c r="H7" s="85"/>
      <c r="I7" s="85"/>
      <c r="J7" s="85"/>
      <c r="K7" s="85"/>
      <c r="L7" s="85"/>
      <c r="M7" s="267"/>
      <c r="N7" s="145"/>
    </row>
    <row r="8" spans="1:15" ht="24" customHeight="1" thickBot="1">
      <c r="A8" s="268"/>
      <c r="B8" s="237" t="s">
        <v>727</v>
      </c>
      <c r="C8" s="231"/>
      <c r="D8" s="85"/>
      <c r="E8" s="85"/>
      <c r="F8" s="85"/>
      <c r="G8" s="85"/>
      <c r="H8" s="85"/>
      <c r="I8" s="85"/>
      <c r="J8" s="85"/>
      <c r="K8" s="85"/>
      <c r="L8" s="85"/>
      <c r="M8" s="267"/>
      <c r="N8" s="145"/>
    </row>
    <row r="9" spans="1:15" ht="28.5" customHeight="1" thickBot="1">
      <c r="A9" s="269" t="s">
        <v>234</v>
      </c>
      <c r="B9" s="100" t="s">
        <v>586</v>
      </c>
      <c r="C9" s="87"/>
      <c r="D9" s="85"/>
      <c r="E9" s="85"/>
      <c r="F9" s="85"/>
      <c r="G9" s="85"/>
      <c r="H9" s="85"/>
      <c r="I9" s="85"/>
      <c r="J9" s="85"/>
      <c r="K9" s="85"/>
      <c r="L9" s="85"/>
      <c r="M9" s="267"/>
      <c r="N9" s="145"/>
    </row>
    <row r="10" spans="1:15" ht="24" customHeight="1" thickBot="1">
      <c r="A10" s="268"/>
      <c r="B10" s="237">
        <v>8</v>
      </c>
      <c r="C10" s="231"/>
      <c r="D10" s="85"/>
      <c r="E10" s="85"/>
      <c r="F10" s="85"/>
      <c r="G10" s="85"/>
      <c r="H10" s="85"/>
      <c r="I10" s="85"/>
      <c r="J10" s="85"/>
      <c r="K10" s="85"/>
      <c r="L10" s="85"/>
      <c r="M10" s="267"/>
      <c r="N10" s="145"/>
    </row>
    <row r="11" spans="1:15" ht="28.5" customHeight="1">
      <c r="A11" s="269" t="s">
        <v>233</v>
      </c>
      <c r="B11" s="100" t="s">
        <v>587</v>
      </c>
      <c r="C11" s="87"/>
      <c r="D11" s="85"/>
      <c r="E11" s="85"/>
      <c r="F11" s="85"/>
      <c r="G11" s="85"/>
      <c r="H11" s="85"/>
      <c r="I11" s="85"/>
      <c r="J11" s="85"/>
      <c r="K11" s="85"/>
      <c r="L11" s="85"/>
      <c r="M11" s="267"/>
      <c r="N11" s="145"/>
    </row>
    <row r="12" spans="1:15" ht="35.25" customHeight="1" thickBot="1">
      <c r="A12" s="270"/>
      <c r="B12" s="491" t="s">
        <v>588</v>
      </c>
      <c r="C12" s="492"/>
      <c r="D12" s="492"/>
      <c r="E12" s="492"/>
      <c r="F12" s="85"/>
      <c r="G12" s="85"/>
      <c r="H12" s="85"/>
      <c r="I12" s="85"/>
      <c r="J12" s="85"/>
      <c r="K12" s="85"/>
      <c r="L12" s="85"/>
      <c r="M12" s="267"/>
      <c r="N12" s="145"/>
    </row>
    <row r="13" spans="1:15" ht="19.05" customHeight="1">
      <c r="A13" s="270"/>
      <c r="B13" s="236" t="s">
        <v>232</v>
      </c>
      <c r="C13" s="235" t="s">
        <v>9</v>
      </c>
      <c r="D13" s="235" t="s">
        <v>231</v>
      </c>
      <c r="E13" s="234" t="s">
        <v>8</v>
      </c>
      <c r="F13" s="85"/>
      <c r="G13" s="85"/>
      <c r="H13" s="85"/>
      <c r="I13" s="85"/>
      <c r="J13" s="85"/>
      <c r="K13" s="85"/>
      <c r="L13" s="85"/>
      <c r="M13" s="267"/>
      <c r="N13" s="145"/>
    </row>
    <row r="14" spans="1:15" ht="14.25" customHeight="1">
      <c r="A14" s="270"/>
      <c r="B14" s="163" t="s">
        <v>527</v>
      </c>
      <c r="C14" s="179" t="str">
        <f>VLOOKUP($B14,ListsReq!$BB$3:$BC$14,2,FALSE)</f>
        <v>m2</v>
      </c>
      <c r="D14" s="233">
        <v>1756</v>
      </c>
      <c r="E14" s="210" t="s">
        <v>815</v>
      </c>
      <c r="F14" s="85"/>
      <c r="G14" s="85"/>
      <c r="H14" s="85"/>
      <c r="I14" s="85"/>
      <c r="J14" s="85"/>
      <c r="K14" s="85"/>
      <c r="L14" s="85"/>
      <c r="M14" s="267"/>
      <c r="N14" s="145"/>
    </row>
    <row r="15" spans="1:15" ht="14.25" customHeight="1">
      <c r="A15" s="270"/>
      <c r="B15" s="163"/>
      <c r="C15" s="179" t="e">
        <f>VLOOKUP($B15,ListsReq!$BB$3:$BC$14,2,FALSE)</f>
        <v>#N/A</v>
      </c>
      <c r="D15" s="233"/>
      <c r="E15" s="161"/>
      <c r="F15" s="85"/>
      <c r="G15" s="85"/>
      <c r="H15" s="85"/>
      <c r="I15" s="85"/>
      <c r="J15" s="85"/>
      <c r="K15" s="85"/>
      <c r="L15" s="85"/>
      <c r="M15" s="267"/>
      <c r="N15" s="145"/>
    </row>
    <row r="16" spans="1:15" ht="14.25" customHeight="1">
      <c r="A16" s="270"/>
      <c r="B16" s="163"/>
      <c r="C16" s="179" t="e">
        <f>VLOOKUP($B16,ListsReq!$BB$3:$BC$14,2,FALSE)</f>
        <v>#N/A</v>
      </c>
      <c r="D16" s="233"/>
      <c r="E16" s="161"/>
      <c r="F16" s="85"/>
      <c r="G16" s="85"/>
      <c r="H16" s="85"/>
      <c r="I16" s="85"/>
      <c r="J16" s="85"/>
      <c r="K16" s="85"/>
      <c r="L16" s="85"/>
      <c r="M16" s="267"/>
      <c r="N16" s="145"/>
    </row>
    <row r="17" spans="1:14" ht="14.25" hidden="1" customHeight="1">
      <c r="A17" s="270"/>
      <c r="B17" s="163"/>
      <c r="C17" s="179" t="e">
        <f>VLOOKUP($B17,ListsReq!$BB$3:$BC$14,2,FALSE)</f>
        <v>#N/A</v>
      </c>
      <c r="D17" s="233"/>
      <c r="E17" s="161"/>
      <c r="F17" s="85"/>
      <c r="G17" s="85"/>
      <c r="H17" s="85"/>
      <c r="I17" s="85"/>
      <c r="J17" s="85"/>
      <c r="K17" s="85"/>
      <c r="L17" s="85"/>
      <c r="M17" s="267"/>
      <c r="N17" s="145"/>
    </row>
    <row r="18" spans="1:14" ht="14.25" hidden="1" customHeight="1">
      <c r="A18" s="270"/>
      <c r="B18" s="163"/>
      <c r="C18" s="179" t="e">
        <f>VLOOKUP($B18,ListsReq!$BB$3:$BC$14,2,FALSE)</f>
        <v>#N/A</v>
      </c>
      <c r="D18" s="233"/>
      <c r="E18" s="161"/>
      <c r="F18" s="85"/>
      <c r="G18" s="85"/>
      <c r="H18" s="85"/>
      <c r="I18" s="85"/>
      <c r="J18" s="85"/>
      <c r="K18" s="85"/>
      <c r="L18" s="85"/>
      <c r="M18" s="267"/>
      <c r="N18" s="145"/>
    </row>
    <row r="19" spans="1:14" ht="14.25" hidden="1" customHeight="1">
      <c r="A19" s="270"/>
      <c r="B19" s="163"/>
      <c r="C19" s="179" t="e">
        <f>VLOOKUP($B19,ListsReq!$BB$3:$BC$14,2,FALSE)</f>
        <v>#N/A</v>
      </c>
      <c r="D19" s="233"/>
      <c r="E19" s="161"/>
      <c r="F19" s="85"/>
      <c r="G19" s="85"/>
      <c r="H19" s="85"/>
      <c r="I19" s="85"/>
      <c r="J19" s="85"/>
      <c r="K19" s="85"/>
      <c r="L19" s="85"/>
      <c r="M19" s="267"/>
      <c r="N19" s="145"/>
    </row>
    <row r="20" spans="1:14" ht="14.25" hidden="1" customHeight="1">
      <c r="A20" s="270"/>
      <c r="B20" s="163"/>
      <c r="C20" s="179" t="e">
        <f>VLOOKUP($B20,ListsReq!$BB$3:$BC$14,2,FALSE)</f>
        <v>#N/A</v>
      </c>
      <c r="D20" s="233"/>
      <c r="E20" s="161"/>
      <c r="F20" s="85"/>
      <c r="G20" s="85"/>
      <c r="H20" s="85"/>
      <c r="I20" s="85"/>
      <c r="J20" s="85"/>
      <c r="K20" s="85"/>
      <c r="L20" s="85"/>
      <c r="M20" s="267"/>
      <c r="N20" s="145"/>
    </row>
    <row r="21" spans="1:14" ht="14.25" hidden="1" customHeight="1">
      <c r="A21" s="270"/>
      <c r="B21" s="163"/>
      <c r="C21" s="179" t="e">
        <f>VLOOKUP($B21,ListsReq!$BB$3:$BC$14,2,FALSE)</f>
        <v>#N/A</v>
      </c>
      <c r="D21" s="233"/>
      <c r="E21" s="161"/>
      <c r="F21" s="85"/>
      <c r="G21" s="85"/>
      <c r="H21" s="85"/>
      <c r="I21" s="85"/>
      <c r="J21" s="85"/>
      <c r="K21" s="85"/>
      <c r="L21" s="85"/>
      <c r="M21" s="267"/>
      <c r="N21" s="145"/>
    </row>
    <row r="22" spans="1:14" ht="14.25" hidden="1" customHeight="1">
      <c r="A22" s="270"/>
      <c r="B22" s="163"/>
      <c r="C22" s="179" t="e">
        <f>VLOOKUP($B22,ListsReq!$BB$3:$BC$14,2,FALSE)</f>
        <v>#N/A</v>
      </c>
      <c r="D22" s="233"/>
      <c r="E22" s="161"/>
      <c r="F22" s="85"/>
      <c r="G22" s="85"/>
      <c r="H22" s="85"/>
      <c r="I22" s="85"/>
      <c r="J22" s="85"/>
      <c r="K22" s="85"/>
      <c r="L22" s="85"/>
      <c r="M22" s="267"/>
      <c r="N22" s="145"/>
    </row>
    <row r="23" spans="1:14" ht="14.25" customHeight="1" thickBot="1">
      <c r="A23" s="270"/>
      <c r="B23" s="152" t="s">
        <v>230</v>
      </c>
      <c r="C23" s="175"/>
      <c r="D23" s="175"/>
      <c r="E23" s="150"/>
      <c r="F23" s="85"/>
      <c r="G23" s="85"/>
      <c r="H23" s="85"/>
      <c r="I23" s="85"/>
      <c r="J23" s="85"/>
      <c r="K23" s="85"/>
      <c r="L23" s="85"/>
      <c r="M23" s="267"/>
      <c r="N23" s="145"/>
    </row>
    <row r="24" spans="1:14" ht="27" customHeight="1">
      <c r="A24" s="269" t="s">
        <v>229</v>
      </c>
      <c r="B24" s="93" t="s">
        <v>589</v>
      </c>
      <c r="C24" s="92"/>
      <c r="D24" s="85"/>
      <c r="E24" s="85"/>
      <c r="F24" s="85"/>
      <c r="G24" s="85"/>
      <c r="H24" s="85"/>
      <c r="I24" s="85"/>
      <c r="J24" s="85"/>
      <c r="K24" s="85"/>
      <c r="L24" s="85"/>
      <c r="M24" s="267"/>
      <c r="N24" s="145"/>
    </row>
    <row r="25" spans="1:14" ht="16.5" customHeight="1">
      <c r="A25" s="269"/>
      <c r="B25" s="337" t="s">
        <v>228</v>
      </c>
      <c r="C25" s="85"/>
      <c r="D25" s="85"/>
      <c r="E25" s="85"/>
      <c r="F25" s="85"/>
      <c r="G25" s="85"/>
      <c r="H25" s="85"/>
      <c r="I25" s="85"/>
      <c r="J25" s="85"/>
      <c r="K25" s="85"/>
      <c r="L25" s="85"/>
      <c r="M25" s="267"/>
      <c r="N25" s="145"/>
    </row>
    <row r="26" spans="1:14" ht="19.5" customHeight="1" thickBot="1">
      <c r="A26" s="268"/>
      <c r="B26" s="338" t="s">
        <v>590</v>
      </c>
      <c r="C26" s="338" t="s">
        <v>591</v>
      </c>
      <c r="D26" s="336"/>
      <c r="E26" s="336"/>
      <c r="F26" s="85"/>
      <c r="G26" s="85"/>
      <c r="H26" s="85"/>
      <c r="I26" s="85"/>
      <c r="J26" s="85"/>
      <c r="K26" s="85"/>
      <c r="L26" s="85"/>
      <c r="M26" s="267"/>
      <c r="N26" s="145"/>
    </row>
    <row r="27" spans="1:14" ht="24" customHeight="1" thickBot="1">
      <c r="A27" s="268"/>
      <c r="B27" s="232">
        <v>3517129</v>
      </c>
      <c r="C27" s="232"/>
      <c r="D27" s="85"/>
      <c r="E27" s="85"/>
      <c r="F27" s="85"/>
      <c r="G27" s="85"/>
      <c r="H27" s="85"/>
      <c r="I27" s="85"/>
      <c r="J27" s="85"/>
      <c r="K27" s="85"/>
      <c r="L27" s="85"/>
      <c r="M27" s="267"/>
      <c r="N27" s="145"/>
    </row>
    <row r="28" spans="1:14" ht="30" customHeight="1">
      <c r="A28" s="269" t="s">
        <v>227</v>
      </c>
      <c r="B28" s="93" t="s">
        <v>226</v>
      </c>
      <c r="C28" s="92"/>
      <c r="D28" s="85"/>
      <c r="E28" s="85"/>
      <c r="F28" s="85"/>
      <c r="G28" s="85"/>
      <c r="H28" s="85"/>
      <c r="I28" s="85"/>
      <c r="J28" s="85"/>
      <c r="K28" s="85"/>
      <c r="L28" s="85"/>
      <c r="M28" s="267"/>
      <c r="N28" s="145"/>
    </row>
    <row r="29" spans="1:14" ht="15.75" customHeight="1">
      <c r="A29" s="269"/>
      <c r="B29" s="337" t="s">
        <v>593</v>
      </c>
      <c r="C29" s="85"/>
      <c r="D29" s="85"/>
      <c r="E29" s="85"/>
      <c r="F29" s="85"/>
      <c r="G29" s="85"/>
      <c r="H29" s="85"/>
      <c r="I29" s="85"/>
      <c r="J29" s="85"/>
      <c r="K29" s="85"/>
      <c r="L29" s="85"/>
      <c r="M29" s="267"/>
      <c r="N29" s="145"/>
    </row>
    <row r="30" spans="1:14" ht="19.5" customHeight="1" thickBot="1">
      <c r="A30" s="268"/>
      <c r="B30" s="338" t="s">
        <v>226</v>
      </c>
      <c r="C30" s="338" t="s">
        <v>592</v>
      </c>
      <c r="D30" s="336"/>
      <c r="E30" s="336"/>
      <c r="F30" s="85"/>
      <c r="G30" s="85"/>
      <c r="H30" s="85"/>
      <c r="I30" s="85"/>
      <c r="J30" s="85"/>
      <c r="K30" s="85"/>
      <c r="L30" s="85"/>
      <c r="M30" s="267"/>
      <c r="N30" s="145"/>
    </row>
    <row r="31" spans="1:14" ht="24" customHeight="1" thickBot="1">
      <c r="A31" s="268"/>
      <c r="B31" s="232" t="s">
        <v>432</v>
      </c>
      <c r="C31" s="232"/>
      <c r="D31" s="85"/>
      <c r="E31" s="85"/>
      <c r="F31" s="85"/>
      <c r="G31" s="85"/>
      <c r="H31" s="85"/>
      <c r="I31" s="85"/>
      <c r="J31" s="85"/>
      <c r="K31" s="85"/>
      <c r="L31" s="85"/>
      <c r="M31" s="267"/>
      <c r="N31" s="145"/>
    </row>
    <row r="32" spans="1:14" ht="30.75" customHeight="1">
      <c r="A32" s="268" t="s">
        <v>225</v>
      </c>
      <c r="B32" s="230" t="s">
        <v>594</v>
      </c>
      <c r="C32" s="85"/>
      <c r="D32" s="85"/>
      <c r="E32" s="85"/>
      <c r="F32" s="85"/>
      <c r="G32" s="85"/>
      <c r="H32" s="85"/>
      <c r="I32" s="85"/>
      <c r="J32" s="85"/>
      <c r="K32" s="85"/>
      <c r="L32" s="85"/>
      <c r="M32" s="267"/>
      <c r="N32" s="145"/>
    </row>
    <row r="33" spans="1:16" ht="19.05" customHeight="1">
      <c r="A33" s="268"/>
      <c r="B33" s="489" t="s">
        <v>677</v>
      </c>
      <c r="C33" s="490"/>
      <c r="D33" s="490"/>
      <c r="E33" s="490"/>
      <c r="F33" s="85"/>
      <c r="G33" s="85"/>
      <c r="H33" s="85"/>
      <c r="I33" s="85"/>
      <c r="J33" s="85"/>
      <c r="K33" s="85"/>
      <c r="L33" s="85"/>
      <c r="M33" s="267"/>
      <c r="N33" s="145"/>
    </row>
    <row r="34" spans="1:16" ht="45" customHeight="1">
      <c r="A34" s="268"/>
      <c r="B34" s="501" t="s">
        <v>878</v>
      </c>
      <c r="C34" s="502"/>
      <c r="D34" s="502"/>
      <c r="E34" s="502"/>
      <c r="F34" s="502"/>
      <c r="G34" s="502"/>
      <c r="H34" s="502"/>
      <c r="I34" s="502"/>
      <c r="J34" s="502"/>
      <c r="K34" s="502"/>
      <c r="L34" s="502"/>
      <c r="M34" s="502"/>
      <c r="N34" s="502"/>
      <c r="O34" s="502"/>
      <c r="P34" s="503"/>
    </row>
    <row r="35" spans="1:16" ht="19.5" customHeight="1">
      <c r="A35" s="269"/>
      <c r="B35" s="489"/>
      <c r="C35" s="490"/>
      <c r="D35" s="490"/>
      <c r="E35" s="490"/>
      <c r="F35" s="85"/>
      <c r="G35" s="85"/>
      <c r="H35" s="85"/>
      <c r="I35" s="85"/>
      <c r="J35" s="85"/>
      <c r="K35" s="85"/>
      <c r="L35" s="85"/>
      <c r="M35" s="267"/>
      <c r="N35" s="145"/>
    </row>
    <row r="36" spans="1:16" ht="33" customHeight="1">
      <c r="A36" s="271" t="s">
        <v>595</v>
      </c>
      <c r="B36" s="229" t="s">
        <v>224</v>
      </c>
      <c r="C36" s="229"/>
      <c r="D36" s="229"/>
      <c r="E36" s="229"/>
      <c r="F36" s="229"/>
      <c r="G36" s="229"/>
      <c r="H36" s="229"/>
      <c r="I36" s="229"/>
      <c r="J36" s="229"/>
      <c r="K36" s="229"/>
      <c r="L36" s="229"/>
      <c r="M36" s="272"/>
      <c r="N36" s="145"/>
    </row>
    <row r="37" spans="1:16" ht="21.75" customHeight="1">
      <c r="A37" s="273"/>
      <c r="B37" s="218" t="s">
        <v>223</v>
      </c>
      <c r="C37" s="218"/>
      <c r="D37" s="218"/>
      <c r="E37" s="218"/>
      <c r="F37" s="218"/>
      <c r="G37" s="218"/>
      <c r="H37" s="218"/>
      <c r="I37" s="218"/>
      <c r="J37" s="218"/>
      <c r="K37" s="218"/>
      <c r="L37" s="218"/>
      <c r="M37" s="274"/>
      <c r="N37" s="145"/>
    </row>
    <row r="38" spans="1:16" ht="21" customHeight="1">
      <c r="A38" s="275" t="s">
        <v>6</v>
      </c>
      <c r="B38" s="493" t="s">
        <v>599</v>
      </c>
      <c r="C38" s="494"/>
      <c r="D38" s="494"/>
      <c r="E38" s="494"/>
      <c r="F38" s="214"/>
      <c r="G38" s="214"/>
      <c r="H38" s="214"/>
      <c r="I38" s="214"/>
      <c r="J38" s="214"/>
      <c r="K38" s="214"/>
      <c r="L38" s="214"/>
      <c r="M38" s="276"/>
      <c r="N38" s="145"/>
    </row>
    <row r="39" spans="1:16" ht="57.75" customHeight="1" thickBot="1">
      <c r="A39" s="339"/>
      <c r="B39" s="498" t="s">
        <v>597</v>
      </c>
      <c r="C39" s="499"/>
      <c r="D39" s="499"/>
      <c r="E39" s="500"/>
      <c r="F39" s="214"/>
      <c r="G39" s="214"/>
      <c r="H39" s="214"/>
      <c r="I39" s="214"/>
      <c r="J39" s="214"/>
      <c r="K39" s="214"/>
      <c r="L39" s="214"/>
      <c r="M39" s="276"/>
      <c r="N39" s="145"/>
    </row>
    <row r="40" spans="1:16" ht="105" customHeight="1" thickBot="1">
      <c r="A40" s="277"/>
      <c r="B40" s="504" t="s">
        <v>879</v>
      </c>
      <c r="C40" s="502"/>
      <c r="D40" s="502"/>
      <c r="E40" s="502"/>
      <c r="F40" s="502"/>
      <c r="G40" s="502"/>
      <c r="H40" s="502"/>
      <c r="I40" s="503"/>
      <c r="J40" s="214"/>
      <c r="K40" s="214"/>
      <c r="L40" s="214"/>
      <c r="M40" s="276"/>
      <c r="N40" s="145"/>
    </row>
    <row r="41" spans="1:16" ht="30.75" customHeight="1" thickBot="1">
      <c r="A41" s="278"/>
      <c r="B41" s="495" t="s">
        <v>831</v>
      </c>
      <c r="C41" s="496"/>
      <c r="D41" s="496"/>
      <c r="E41" s="497"/>
      <c r="F41" s="214"/>
      <c r="G41" s="214"/>
      <c r="H41" s="214"/>
      <c r="I41" s="214"/>
      <c r="J41" s="214"/>
      <c r="K41" s="214"/>
      <c r="L41" s="214"/>
      <c r="M41" s="276"/>
      <c r="N41" s="145"/>
    </row>
    <row r="42" spans="1:16" ht="20.25" customHeight="1">
      <c r="A42" s="275" t="s">
        <v>10</v>
      </c>
      <c r="B42" s="487" t="s">
        <v>600</v>
      </c>
      <c r="C42" s="488"/>
      <c r="D42" s="488"/>
      <c r="E42" s="488"/>
      <c r="F42" s="214"/>
      <c r="G42" s="214"/>
      <c r="H42" s="214"/>
      <c r="I42" s="214"/>
      <c r="J42" s="214"/>
      <c r="K42" s="214"/>
      <c r="L42" s="214"/>
      <c r="M42" s="276"/>
      <c r="N42" s="145"/>
    </row>
    <row r="43" spans="1:16" ht="93" customHeight="1" thickBot="1">
      <c r="A43" s="339"/>
      <c r="B43" s="435" t="s">
        <v>598</v>
      </c>
      <c r="C43" s="436"/>
      <c r="D43" s="436"/>
      <c r="E43" s="436"/>
      <c r="F43" s="214"/>
      <c r="G43" s="214"/>
      <c r="H43" s="214"/>
      <c r="I43" s="214"/>
      <c r="J43" s="214"/>
      <c r="K43" s="214"/>
      <c r="L43" s="214"/>
      <c r="M43" s="276"/>
      <c r="N43" s="145"/>
    </row>
    <row r="44" spans="1:16" ht="105" customHeight="1" thickBot="1">
      <c r="A44" s="277"/>
      <c r="B44" s="440" t="s">
        <v>880</v>
      </c>
      <c r="C44" s="441"/>
      <c r="D44" s="441"/>
      <c r="E44" s="442"/>
      <c r="F44" s="214"/>
      <c r="G44" s="214"/>
      <c r="H44" s="214"/>
      <c r="I44" s="214"/>
      <c r="J44" s="214"/>
      <c r="K44" s="214"/>
      <c r="L44" s="214"/>
      <c r="M44" s="276"/>
      <c r="N44" s="145"/>
    </row>
    <row r="45" spans="1:16" ht="11.25" customHeight="1">
      <c r="A45" s="279"/>
      <c r="B45" s="214"/>
      <c r="C45" s="214"/>
      <c r="D45" s="214"/>
      <c r="E45" s="214"/>
      <c r="F45" s="214"/>
      <c r="G45" s="214"/>
      <c r="H45" s="214"/>
      <c r="I45" s="214"/>
      <c r="J45" s="214"/>
      <c r="K45" s="214"/>
      <c r="L45" s="214"/>
      <c r="M45" s="276"/>
      <c r="N45" s="145"/>
    </row>
    <row r="46" spans="1:16" ht="24" customHeight="1">
      <c r="A46" s="280"/>
      <c r="B46" s="218" t="s">
        <v>222</v>
      </c>
      <c r="C46" s="218"/>
      <c r="D46" s="218"/>
      <c r="E46" s="218"/>
      <c r="F46" s="218"/>
      <c r="G46" s="218"/>
      <c r="H46" s="218"/>
      <c r="I46" s="218"/>
      <c r="J46" s="218"/>
      <c r="K46" s="218"/>
      <c r="L46" s="218"/>
      <c r="M46" s="281"/>
      <c r="N46" s="145"/>
    </row>
    <row r="47" spans="1:16" ht="21" customHeight="1">
      <c r="A47" s="282" t="s">
        <v>221</v>
      </c>
      <c r="B47" s="507" t="s">
        <v>601</v>
      </c>
      <c r="C47" s="508"/>
      <c r="D47" s="508"/>
      <c r="E47" s="508"/>
      <c r="F47" s="214"/>
      <c r="G47" s="214"/>
      <c r="H47" s="214"/>
      <c r="I47" s="214"/>
      <c r="J47" s="214"/>
      <c r="K47" s="214"/>
      <c r="L47" s="214"/>
      <c r="M47" s="276"/>
      <c r="N47" s="145"/>
    </row>
    <row r="48" spans="1:16" ht="22.8" customHeight="1" thickBot="1">
      <c r="A48" s="283"/>
      <c r="B48" s="228" t="s">
        <v>220</v>
      </c>
      <c r="C48" s="227"/>
      <c r="D48" s="227"/>
      <c r="E48" s="227"/>
      <c r="F48" s="214"/>
      <c r="G48" s="214"/>
      <c r="H48" s="214"/>
      <c r="I48" s="214"/>
      <c r="J48" s="214"/>
      <c r="K48" s="214"/>
      <c r="L48" s="214"/>
      <c r="M48" s="276"/>
      <c r="N48" s="145"/>
    </row>
    <row r="49" spans="1:15" ht="19.05" customHeight="1">
      <c r="A49" s="279"/>
      <c r="B49" s="226" t="s">
        <v>219</v>
      </c>
      <c r="C49" s="437" t="s">
        <v>214</v>
      </c>
      <c r="D49" s="437"/>
      <c r="E49" s="438"/>
      <c r="F49" s="437" t="s">
        <v>602</v>
      </c>
      <c r="G49" s="437"/>
      <c r="H49" s="438"/>
      <c r="I49" s="214"/>
      <c r="J49" s="214"/>
      <c r="K49" s="214"/>
      <c r="L49" s="214"/>
      <c r="M49" s="276"/>
      <c r="N49" s="145"/>
    </row>
    <row r="50" spans="1:15" ht="14.25" customHeight="1">
      <c r="A50" s="279"/>
      <c r="B50" s="163" t="s">
        <v>871</v>
      </c>
      <c r="C50" s="431" t="s">
        <v>872</v>
      </c>
      <c r="D50" s="431"/>
      <c r="E50" s="432"/>
      <c r="F50" s="439" t="s">
        <v>873</v>
      </c>
      <c r="G50" s="431"/>
      <c r="H50" s="432"/>
      <c r="I50" s="214"/>
      <c r="J50" s="214"/>
      <c r="K50" s="214"/>
      <c r="L50" s="214"/>
      <c r="M50" s="276"/>
      <c r="N50" s="145"/>
    </row>
    <row r="51" spans="1:15" ht="14.25" customHeight="1">
      <c r="A51" s="279"/>
      <c r="B51" s="163" t="s">
        <v>876</v>
      </c>
      <c r="C51" s="431" t="s">
        <v>874</v>
      </c>
      <c r="D51" s="431"/>
      <c r="E51" s="432"/>
      <c r="F51" s="439" t="s">
        <v>875</v>
      </c>
      <c r="G51" s="431"/>
      <c r="H51" s="432"/>
      <c r="I51" s="214"/>
      <c r="J51" s="214"/>
      <c r="K51" s="214"/>
      <c r="L51" s="214"/>
      <c r="M51" s="276"/>
      <c r="N51" s="145"/>
    </row>
    <row r="52" spans="1:15" ht="14.25" customHeight="1">
      <c r="A52" s="279"/>
      <c r="B52" s="163"/>
      <c r="C52" s="431"/>
      <c r="D52" s="431"/>
      <c r="E52" s="432"/>
      <c r="F52" s="431"/>
      <c r="G52" s="431"/>
      <c r="H52" s="432"/>
      <c r="I52" s="214"/>
      <c r="J52" s="214"/>
      <c r="K52" s="214"/>
      <c r="L52" s="214"/>
      <c r="M52" s="276"/>
      <c r="N52" s="145"/>
    </row>
    <row r="53" spans="1:15" ht="14.25" customHeight="1">
      <c r="A53" s="279"/>
      <c r="B53" s="163"/>
      <c r="C53" s="431"/>
      <c r="D53" s="431"/>
      <c r="E53" s="432"/>
      <c r="F53" s="431"/>
      <c r="G53" s="431"/>
      <c r="H53" s="432"/>
      <c r="I53" s="214"/>
      <c r="J53" s="214"/>
      <c r="K53" s="214"/>
      <c r="L53" s="214"/>
      <c r="M53" s="276"/>
      <c r="N53" s="145"/>
    </row>
    <row r="54" spans="1:15" ht="14.25" customHeight="1">
      <c r="A54" s="279"/>
      <c r="B54" s="163"/>
      <c r="C54" s="431"/>
      <c r="D54" s="431"/>
      <c r="E54" s="432"/>
      <c r="F54" s="431"/>
      <c r="G54" s="431"/>
      <c r="H54" s="432"/>
      <c r="I54" s="214"/>
      <c r="J54" s="214"/>
      <c r="K54" s="214"/>
      <c r="L54" s="214"/>
      <c r="M54" s="276"/>
      <c r="N54" s="145"/>
    </row>
    <row r="55" spans="1:15" ht="14.25" customHeight="1" thickBot="1">
      <c r="A55" s="279"/>
      <c r="B55" s="152"/>
      <c r="C55" s="433"/>
      <c r="D55" s="433"/>
      <c r="E55" s="434"/>
      <c r="F55" s="433"/>
      <c r="G55" s="433"/>
      <c r="H55" s="434"/>
      <c r="I55" s="214"/>
      <c r="J55" s="214"/>
      <c r="K55" s="214"/>
      <c r="L55" s="214"/>
      <c r="M55" s="276"/>
      <c r="N55" s="145"/>
    </row>
    <row r="56" spans="1:15" ht="24.75" customHeight="1">
      <c r="A56" s="279" t="s">
        <v>218</v>
      </c>
      <c r="B56" s="510" t="s">
        <v>631</v>
      </c>
      <c r="C56" s="509"/>
      <c r="D56" s="509"/>
      <c r="E56" s="509"/>
      <c r="F56" s="214"/>
      <c r="G56" s="214"/>
      <c r="H56" s="214"/>
      <c r="I56" s="214"/>
      <c r="J56" s="214"/>
      <c r="K56" s="214"/>
      <c r="L56" s="214"/>
      <c r="M56" s="276"/>
      <c r="N56" s="145"/>
    </row>
    <row r="57" spans="1:15" ht="15.75" customHeight="1" thickBot="1">
      <c r="A57" s="279"/>
      <c r="B57" s="435" t="s">
        <v>633</v>
      </c>
      <c r="C57" s="436"/>
      <c r="D57" s="436"/>
      <c r="E57" s="436"/>
      <c r="F57" s="214"/>
      <c r="G57" s="214"/>
      <c r="H57" s="214"/>
      <c r="I57" s="214"/>
      <c r="J57" s="214"/>
      <c r="K57" s="214"/>
      <c r="L57" s="214"/>
      <c r="M57" s="276"/>
      <c r="N57" s="145"/>
    </row>
    <row r="58" spans="1:15" ht="31.8" customHeight="1" thickBot="1">
      <c r="A58" s="279"/>
      <c r="B58" s="447" t="s">
        <v>866</v>
      </c>
      <c r="C58" s="448"/>
      <c r="D58" s="448"/>
      <c r="E58" s="449"/>
      <c r="F58" s="214"/>
      <c r="G58" s="214"/>
      <c r="H58" s="214"/>
      <c r="I58" s="214"/>
      <c r="J58" s="214"/>
      <c r="K58" s="214"/>
      <c r="L58" s="214"/>
      <c r="M58" s="276"/>
      <c r="N58" s="145"/>
    </row>
    <row r="59" spans="1:15" ht="24" customHeight="1">
      <c r="A59" s="279" t="s">
        <v>217</v>
      </c>
      <c r="B59" s="509" t="s">
        <v>632</v>
      </c>
      <c r="C59" s="509"/>
      <c r="D59" s="509"/>
      <c r="E59" s="509"/>
      <c r="F59" s="214"/>
      <c r="G59" s="214"/>
      <c r="H59" s="214"/>
      <c r="I59" s="214"/>
      <c r="J59" s="214"/>
      <c r="K59" s="214"/>
      <c r="L59" s="214"/>
      <c r="M59" s="276"/>
      <c r="N59" s="145"/>
    </row>
    <row r="60" spans="1:15" ht="22.8" customHeight="1" thickBot="1">
      <c r="A60" s="279"/>
      <c r="B60" s="225" t="s">
        <v>216</v>
      </c>
      <c r="C60" s="214"/>
      <c r="D60" s="214"/>
      <c r="E60" s="214"/>
      <c r="F60" s="214"/>
      <c r="G60" s="214"/>
      <c r="H60" s="214"/>
      <c r="I60" s="214"/>
      <c r="J60" s="214"/>
      <c r="K60" s="214"/>
      <c r="L60" s="214"/>
      <c r="M60" s="276"/>
      <c r="N60" s="145"/>
    </row>
    <row r="61" spans="1:15" ht="19.05" customHeight="1">
      <c r="A61" s="279"/>
      <c r="B61" s="224" t="s">
        <v>215</v>
      </c>
      <c r="C61" s="223" t="s">
        <v>214</v>
      </c>
      <c r="D61" s="223" t="s">
        <v>634</v>
      </c>
      <c r="E61" s="223" t="s">
        <v>213</v>
      </c>
      <c r="F61" s="222" t="s">
        <v>8</v>
      </c>
      <c r="G61" s="214"/>
      <c r="H61" s="214"/>
      <c r="I61" s="214"/>
      <c r="J61" s="214"/>
      <c r="K61" s="214"/>
      <c r="L61" s="214"/>
      <c r="M61" s="214"/>
      <c r="N61" s="424"/>
      <c r="O61" s="145"/>
    </row>
    <row r="62" spans="1:15" ht="14.25" customHeight="1">
      <c r="A62" s="279"/>
      <c r="B62" s="163" t="s">
        <v>119</v>
      </c>
      <c r="C62" s="179" t="s">
        <v>868</v>
      </c>
      <c r="D62" s="179" t="s">
        <v>870</v>
      </c>
      <c r="E62" s="179"/>
      <c r="F62" s="161"/>
      <c r="G62" s="214"/>
      <c r="H62" s="214"/>
      <c r="I62" s="214"/>
      <c r="J62" s="214"/>
      <c r="K62" s="214"/>
      <c r="L62" s="214"/>
      <c r="M62" s="214"/>
      <c r="N62" s="425"/>
      <c r="O62" s="145"/>
    </row>
    <row r="63" spans="1:15" ht="14.25" customHeight="1">
      <c r="A63" s="279"/>
      <c r="B63" s="163" t="s">
        <v>212</v>
      </c>
      <c r="C63" s="179"/>
      <c r="D63" s="179"/>
      <c r="E63" s="179"/>
      <c r="F63" s="161" t="s">
        <v>869</v>
      </c>
      <c r="G63" s="214"/>
      <c r="H63" s="214"/>
      <c r="I63" s="214"/>
      <c r="J63" s="214"/>
      <c r="K63" s="214"/>
      <c r="L63" s="214"/>
      <c r="M63" s="214"/>
      <c r="N63" s="425"/>
      <c r="O63" s="145"/>
    </row>
    <row r="64" spans="1:15" ht="14.25" customHeight="1">
      <c r="A64" s="279"/>
      <c r="B64" s="163" t="s">
        <v>211</v>
      </c>
      <c r="C64" s="179"/>
      <c r="D64" s="179"/>
      <c r="E64" s="179"/>
      <c r="F64" s="161" t="s">
        <v>882</v>
      </c>
      <c r="G64" s="214"/>
      <c r="H64" s="214"/>
      <c r="I64" s="214"/>
      <c r="J64" s="214"/>
      <c r="K64" s="214"/>
      <c r="L64" s="214"/>
      <c r="M64" s="214"/>
      <c r="N64" s="425"/>
      <c r="O64" s="145"/>
    </row>
    <row r="65" spans="1:15" ht="14.25" customHeight="1">
      <c r="A65" s="279"/>
      <c r="B65" s="163" t="s">
        <v>210</v>
      </c>
      <c r="C65" s="179"/>
      <c r="D65" s="179"/>
      <c r="E65" s="179"/>
      <c r="F65" s="161"/>
      <c r="G65" s="214"/>
      <c r="H65" s="214"/>
      <c r="I65" s="214"/>
      <c r="J65" s="214"/>
      <c r="K65" s="214"/>
      <c r="L65" s="214"/>
      <c r="M65" s="214"/>
      <c r="N65" s="425"/>
      <c r="O65" s="145"/>
    </row>
    <row r="66" spans="1:15" ht="14.25" customHeight="1">
      <c r="A66" s="279"/>
      <c r="B66" s="163" t="s">
        <v>157</v>
      </c>
      <c r="C66" s="179" t="s">
        <v>832</v>
      </c>
      <c r="D66" s="179"/>
      <c r="E66" s="179"/>
      <c r="F66" s="161" t="s">
        <v>834</v>
      </c>
      <c r="G66" s="214"/>
      <c r="H66" s="214"/>
      <c r="I66" s="214"/>
      <c r="J66" s="214"/>
      <c r="K66" s="214"/>
      <c r="L66" s="214"/>
      <c r="M66" s="214"/>
      <c r="N66" s="425"/>
      <c r="O66" s="145"/>
    </row>
    <row r="67" spans="1:15" ht="14.25" customHeight="1">
      <c r="A67" s="279"/>
      <c r="B67" s="163" t="s">
        <v>209</v>
      </c>
      <c r="C67" s="179" t="s">
        <v>832</v>
      </c>
      <c r="D67" s="179"/>
      <c r="E67" s="179"/>
      <c r="F67" s="161" t="s">
        <v>833</v>
      </c>
      <c r="G67" s="214"/>
      <c r="H67" s="214"/>
      <c r="I67" s="214"/>
      <c r="J67" s="214"/>
      <c r="K67" s="214"/>
      <c r="L67" s="214"/>
      <c r="M67" s="214"/>
      <c r="N67" s="425"/>
      <c r="O67" s="145"/>
    </row>
    <row r="68" spans="1:15" ht="14.25" customHeight="1">
      <c r="A68" s="279"/>
      <c r="B68" s="163" t="s">
        <v>208</v>
      </c>
      <c r="C68" s="179" t="s">
        <v>832</v>
      </c>
      <c r="D68" s="179"/>
      <c r="E68" s="179"/>
      <c r="F68" s="161" t="s">
        <v>867</v>
      </c>
      <c r="G68" s="214"/>
      <c r="H68" s="214"/>
      <c r="I68" s="214"/>
      <c r="J68" s="214"/>
      <c r="K68" s="214"/>
      <c r="L68" s="214"/>
      <c r="M68" s="214"/>
      <c r="N68" s="425"/>
      <c r="O68" s="145"/>
    </row>
    <row r="69" spans="1:15" ht="14.25" customHeight="1">
      <c r="A69" s="279"/>
      <c r="B69" s="163" t="s">
        <v>207</v>
      </c>
      <c r="C69" s="179" t="s">
        <v>832</v>
      </c>
      <c r="D69" s="179"/>
      <c r="E69" s="179"/>
      <c r="F69" s="161"/>
      <c r="G69" s="214"/>
      <c r="H69" s="214"/>
      <c r="I69" s="214"/>
      <c r="J69" s="214"/>
      <c r="K69" s="214"/>
      <c r="L69" s="214"/>
      <c r="M69" s="214"/>
      <c r="N69" s="425"/>
      <c r="O69" s="145"/>
    </row>
    <row r="70" spans="1:15" ht="14.25" customHeight="1">
      <c r="A70" s="279"/>
      <c r="B70" s="163" t="s">
        <v>206</v>
      </c>
      <c r="C70" s="179" t="s">
        <v>832</v>
      </c>
      <c r="D70" s="179"/>
      <c r="E70" s="179"/>
      <c r="F70" s="161"/>
      <c r="G70" s="214"/>
      <c r="H70" s="214"/>
      <c r="I70" s="214"/>
      <c r="J70" s="214"/>
      <c r="K70" s="214"/>
      <c r="L70" s="214"/>
      <c r="M70" s="214"/>
      <c r="N70" s="425"/>
      <c r="O70" s="145"/>
    </row>
    <row r="71" spans="1:15" ht="14.25" customHeight="1">
      <c r="A71" s="279"/>
      <c r="B71" s="160" t="s">
        <v>139</v>
      </c>
      <c r="C71" s="221" t="s">
        <v>832</v>
      </c>
      <c r="D71" s="221"/>
      <c r="E71" s="221"/>
      <c r="F71" s="158"/>
      <c r="G71" s="214"/>
      <c r="H71" s="214"/>
      <c r="I71" s="214"/>
      <c r="J71" s="214"/>
      <c r="K71" s="214"/>
      <c r="L71" s="214"/>
      <c r="M71" s="214"/>
      <c r="N71" s="425"/>
      <c r="O71" s="145"/>
    </row>
    <row r="72" spans="1:15" ht="14.25" customHeight="1">
      <c r="A72" s="279"/>
      <c r="B72" s="160" t="s">
        <v>27</v>
      </c>
      <c r="C72" s="221" t="s">
        <v>832</v>
      </c>
      <c r="D72" s="221"/>
      <c r="E72" s="221"/>
      <c r="F72" s="158"/>
      <c r="G72" s="214"/>
      <c r="H72" s="214"/>
      <c r="I72" s="214"/>
      <c r="J72" s="214"/>
      <c r="K72" s="214"/>
      <c r="L72" s="214"/>
      <c r="M72" s="214"/>
      <c r="N72" s="425"/>
      <c r="O72" s="145"/>
    </row>
    <row r="73" spans="1:15" ht="14.25" customHeight="1" thickBot="1">
      <c r="A73" s="279"/>
      <c r="B73" s="152" t="s">
        <v>5</v>
      </c>
      <c r="C73" s="175"/>
      <c r="D73" s="175"/>
      <c r="E73" s="175"/>
      <c r="F73" s="150"/>
      <c r="G73" s="214"/>
      <c r="H73" s="214"/>
      <c r="I73" s="214"/>
      <c r="J73" s="214"/>
      <c r="K73" s="214"/>
      <c r="L73" s="214"/>
      <c r="M73" s="214"/>
      <c r="N73" s="425"/>
      <c r="O73" s="145"/>
    </row>
    <row r="74" spans="1:15" ht="28.05" customHeight="1">
      <c r="A74" s="284" t="s">
        <v>205</v>
      </c>
      <c r="B74" s="217" t="s">
        <v>603</v>
      </c>
      <c r="C74" s="216"/>
      <c r="D74" s="214"/>
      <c r="E74" s="214"/>
      <c r="F74" s="214"/>
      <c r="G74" s="214"/>
      <c r="H74" s="214"/>
      <c r="I74" s="214"/>
      <c r="J74" s="214"/>
      <c r="K74" s="214"/>
      <c r="L74" s="214"/>
      <c r="M74" s="214"/>
      <c r="N74" s="425"/>
      <c r="O74" s="145"/>
    </row>
    <row r="75" spans="1:15" ht="21" customHeight="1" thickBot="1">
      <c r="A75" s="284"/>
      <c r="B75" s="220" t="s">
        <v>604</v>
      </c>
      <c r="C75" s="215"/>
      <c r="D75" s="214"/>
      <c r="E75" s="214"/>
      <c r="F75" s="214"/>
      <c r="G75" s="214"/>
      <c r="H75" s="214"/>
      <c r="I75" s="214"/>
      <c r="J75" s="214"/>
      <c r="K75" s="214"/>
      <c r="L75" s="214"/>
      <c r="M75" s="214"/>
      <c r="N75" s="425"/>
      <c r="O75" s="145"/>
    </row>
    <row r="76" spans="1:15" ht="78.75" customHeight="1" thickBot="1">
      <c r="A76" s="284"/>
      <c r="B76" s="447" t="s">
        <v>881</v>
      </c>
      <c r="C76" s="448"/>
      <c r="D76" s="448"/>
      <c r="E76" s="449"/>
      <c r="F76" s="214"/>
      <c r="G76" s="214"/>
      <c r="H76" s="214"/>
      <c r="I76" s="214"/>
      <c r="J76" s="214"/>
      <c r="K76" s="214"/>
      <c r="L76" s="214"/>
      <c r="M76" s="214"/>
      <c r="N76" s="425"/>
      <c r="O76" s="145"/>
    </row>
    <row r="77" spans="1:15" ht="28.05" customHeight="1">
      <c r="A77" s="284" t="s">
        <v>204</v>
      </c>
      <c r="B77" s="510" t="s">
        <v>605</v>
      </c>
      <c r="C77" s="509"/>
      <c r="D77" s="509"/>
      <c r="E77" s="509"/>
      <c r="F77" s="214"/>
      <c r="G77" s="214"/>
      <c r="H77" s="214"/>
      <c r="I77" s="214"/>
      <c r="J77" s="214"/>
      <c r="K77" s="214"/>
      <c r="L77" s="214"/>
      <c r="M77" s="214"/>
      <c r="N77" s="425"/>
      <c r="O77" s="145"/>
    </row>
    <row r="78" spans="1:15" ht="21" customHeight="1">
      <c r="A78" s="284"/>
      <c r="B78" s="220" t="s">
        <v>635</v>
      </c>
      <c r="C78" s="215"/>
      <c r="D78" s="214"/>
      <c r="E78" s="214"/>
      <c r="F78" s="214"/>
      <c r="G78" s="214"/>
      <c r="H78" s="214"/>
      <c r="I78" s="214"/>
      <c r="J78" s="214"/>
      <c r="K78" s="214"/>
      <c r="L78" s="214"/>
      <c r="M78" s="214"/>
      <c r="N78" s="425"/>
      <c r="O78" s="145"/>
    </row>
    <row r="79" spans="1:15" ht="21" customHeight="1" thickBot="1">
      <c r="A79" s="284"/>
      <c r="B79" s="219" t="s">
        <v>636</v>
      </c>
      <c r="C79" s="214"/>
      <c r="D79" s="214"/>
      <c r="E79" s="214"/>
      <c r="F79" s="214"/>
      <c r="G79" s="214"/>
      <c r="H79" s="214"/>
      <c r="I79" s="214"/>
      <c r="J79" s="214"/>
      <c r="K79" s="214"/>
      <c r="L79" s="214"/>
      <c r="M79" s="214"/>
      <c r="N79" s="425"/>
      <c r="O79" s="145"/>
    </row>
    <row r="80" spans="1:15" ht="78.75" customHeight="1" thickBot="1">
      <c r="A80" s="284"/>
      <c r="B80" s="447" t="s">
        <v>12</v>
      </c>
      <c r="C80" s="448"/>
      <c r="D80" s="448"/>
      <c r="E80" s="449"/>
      <c r="F80" s="214"/>
      <c r="G80" s="214"/>
      <c r="H80" s="214"/>
      <c r="I80" s="214"/>
      <c r="J80" s="214"/>
      <c r="K80" s="214"/>
      <c r="L80" s="214"/>
      <c r="M80" s="214"/>
      <c r="N80" s="425"/>
      <c r="O80" s="145"/>
    </row>
    <row r="81" spans="1:17">
      <c r="A81" s="279"/>
      <c r="B81" s="214"/>
      <c r="C81" s="214"/>
      <c r="D81" s="214"/>
      <c r="E81" s="214"/>
      <c r="F81" s="214"/>
      <c r="G81" s="214"/>
      <c r="H81" s="214"/>
      <c r="I81" s="214"/>
      <c r="J81" s="214"/>
      <c r="K81" s="214"/>
      <c r="L81" s="214"/>
      <c r="M81" s="214"/>
      <c r="N81" s="425"/>
      <c r="O81" s="145"/>
    </row>
    <row r="82" spans="1:17" ht="24" customHeight="1">
      <c r="A82" s="280"/>
      <c r="B82" s="218" t="s">
        <v>73</v>
      </c>
      <c r="C82" s="218"/>
      <c r="D82" s="218"/>
      <c r="E82" s="218"/>
      <c r="F82" s="218"/>
      <c r="G82" s="218"/>
      <c r="H82" s="218"/>
      <c r="I82" s="218"/>
      <c r="J82" s="218"/>
      <c r="K82" s="218"/>
      <c r="L82" s="218"/>
      <c r="M82" s="218"/>
      <c r="N82" s="426"/>
      <c r="O82" s="145"/>
    </row>
    <row r="83" spans="1:17" ht="24" customHeight="1">
      <c r="A83" s="284" t="s">
        <v>203</v>
      </c>
      <c r="B83" s="217" t="s">
        <v>71</v>
      </c>
      <c r="C83" s="216"/>
      <c r="D83" s="214"/>
      <c r="E83" s="214"/>
      <c r="F83" s="214"/>
      <c r="G83" s="214"/>
      <c r="H83" s="214"/>
      <c r="I83" s="214"/>
      <c r="J83" s="214"/>
      <c r="K83" s="214"/>
      <c r="L83" s="214"/>
      <c r="M83" s="276"/>
      <c r="N83" s="145"/>
    </row>
    <row r="84" spans="1:17" ht="31.8" customHeight="1" thickBot="1">
      <c r="A84" s="284"/>
      <c r="B84" s="511" t="s">
        <v>606</v>
      </c>
      <c r="C84" s="512"/>
      <c r="D84" s="512"/>
      <c r="E84" s="512"/>
      <c r="F84" s="214"/>
      <c r="G84" s="214"/>
      <c r="H84" s="214"/>
      <c r="I84" s="214"/>
      <c r="J84" s="214"/>
      <c r="K84" s="214"/>
      <c r="L84" s="214"/>
      <c r="M84" s="276"/>
      <c r="N84" s="145"/>
    </row>
    <row r="85" spans="1:17" ht="78.75" customHeight="1" thickBot="1">
      <c r="A85" s="284"/>
      <c r="B85" s="447" t="s">
        <v>835</v>
      </c>
      <c r="C85" s="448"/>
      <c r="D85" s="448"/>
      <c r="E85" s="449"/>
      <c r="F85" s="214"/>
      <c r="G85" s="214"/>
      <c r="H85" s="214"/>
      <c r="I85" s="214"/>
      <c r="J85" s="214"/>
      <c r="K85" s="214"/>
      <c r="L85" s="214"/>
      <c r="M85" s="276"/>
      <c r="N85" s="145"/>
    </row>
    <row r="86" spans="1:17">
      <c r="A86" s="279"/>
      <c r="B86" s="214"/>
      <c r="C86" s="214"/>
      <c r="D86" s="214"/>
      <c r="E86" s="214"/>
      <c r="F86" s="214"/>
      <c r="G86" s="214"/>
      <c r="H86" s="214"/>
      <c r="I86" s="214"/>
      <c r="J86" s="214"/>
      <c r="K86" s="214"/>
      <c r="L86" s="214"/>
      <c r="M86" s="276"/>
      <c r="N86" s="145"/>
    </row>
    <row r="87" spans="1:17" ht="30" customHeight="1">
      <c r="A87" s="285" t="s">
        <v>638</v>
      </c>
      <c r="B87" s="213" t="s">
        <v>202</v>
      </c>
      <c r="C87" s="213"/>
      <c r="D87" s="212"/>
      <c r="E87" s="212"/>
      <c r="F87" s="212"/>
      <c r="G87" s="212"/>
      <c r="H87" s="212"/>
      <c r="I87" s="212"/>
      <c r="J87" s="212"/>
      <c r="K87" s="212"/>
      <c r="L87" s="212"/>
      <c r="M87" s="286"/>
      <c r="N87" s="145"/>
    </row>
    <row r="88" spans="1:17" ht="21" customHeight="1">
      <c r="A88" s="287"/>
      <c r="B88" s="149" t="s">
        <v>201</v>
      </c>
      <c r="C88" s="149"/>
      <c r="D88" s="149"/>
      <c r="E88" s="149"/>
      <c r="F88" s="149"/>
      <c r="G88" s="149"/>
      <c r="H88" s="149"/>
      <c r="I88" s="149"/>
      <c r="J88" s="149"/>
      <c r="K88" s="149"/>
      <c r="L88" s="149"/>
      <c r="M88" s="288"/>
      <c r="N88" s="145"/>
    </row>
    <row r="89" spans="1:17">
      <c r="A89" s="289" t="s">
        <v>200</v>
      </c>
      <c r="B89" s="207" t="s">
        <v>646</v>
      </c>
      <c r="C89" s="148"/>
      <c r="D89" s="147"/>
      <c r="E89" s="147"/>
      <c r="F89" s="147"/>
      <c r="G89" s="147"/>
      <c r="H89" s="147"/>
      <c r="I89" s="147"/>
      <c r="J89" s="147"/>
      <c r="K89" s="147"/>
      <c r="L89" s="147"/>
      <c r="M89" s="290"/>
      <c r="N89" s="145"/>
    </row>
    <row r="90" spans="1:17" ht="107.25" customHeight="1">
      <c r="A90" s="289"/>
      <c r="B90" s="513" t="s">
        <v>647</v>
      </c>
      <c r="C90" s="443"/>
      <c r="D90" s="443"/>
      <c r="E90" s="443"/>
      <c r="F90" s="147"/>
      <c r="G90" s="147"/>
      <c r="H90" s="147"/>
      <c r="I90" s="147"/>
      <c r="J90" s="147"/>
      <c r="K90" s="147"/>
      <c r="L90" s="147"/>
      <c r="M90" s="290"/>
      <c r="N90" s="145"/>
    </row>
    <row r="91" spans="1:17" ht="46.05" customHeight="1">
      <c r="A91" s="291"/>
      <c r="B91" s="443" t="s">
        <v>607</v>
      </c>
      <c r="C91" s="443"/>
      <c r="D91" s="443"/>
      <c r="E91" s="443"/>
      <c r="F91" s="147"/>
      <c r="G91" s="147"/>
      <c r="H91" s="147"/>
      <c r="I91" s="147"/>
      <c r="J91" s="147"/>
      <c r="K91" s="147"/>
      <c r="L91" s="147"/>
      <c r="M91" s="290"/>
      <c r="N91" s="145"/>
      <c r="Q91" s="145"/>
    </row>
    <row r="92" spans="1:17" ht="66" customHeight="1" thickBot="1">
      <c r="A92" s="291"/>
      <c r="B92" s="478" t="s">
        <v>648</v>
      </c>
      <c r="C92" s="478"/>
      <c r="D92" s="478"/>
      <c r="E92" s="478"/>
      <c r="F92" s="147"/>
      <c r="G92" s="147"/>
      <c r="H92" s="147"/>
      <c r="I92" s="147"/>
      <c r="J92" s="147"/>
      <c r="K92" s="147"/>
      <c r="L92" s="147"/>
      <c r="M92" s="290"/>
      <c r="N92" s="145"/>
      <c r="Q92" s="145"/>
    </row>
    <row r="93" spans="1:17" ht="24" customHeight="1">
      <c r="A93" s="291"/>
      <c r="B93" s="155" t="s">
        <v>199</v>
      </c>
      <c r="C93" s="211" t="s">
        <v>0</v>
      </c>
      <c r="D93" s="211" t="s">
        <v>198</v>
      </c>
      <c r="E93" s="211" t="s">
        <v>197</v>
      </c>
      <c r="F93" s="211" t="s">
        <v>196</v>
      </c>
      <c r="G93" s="211" t="s">
        <v>195</v>
      </c>
      <c r="H93" s="211" t="s">
        <v>125</v>
      </c>
      <c r="I93" s="205" t="s">
        <v>9</v>
      </c>
      <c r="J93" s="192" t="s">
        <v>8</v>
      </c>
      <c r="K93" s="147"/>
      <c r="L93" s="147"/>
      <c r="M93" s="290"/>
      <c r="N93" s="145"/>
      <c r="Q93" s="145"/>
    </row>
    <row r="94" spans="1:17" ht="29.25">
      <c r="A94" s="291"/>
      <c r="B94" s="163" t="s">
        <v>810</v>
      </c>
      <c r="C94" s="179" t="s">
        <v>267</v>
      </c>
      <c r="D94" s="179" t="s">
        <v>547</v>
      </c>
      <c r="E94" s="162"/>
      <c r="F94" s="162"/>
      <c r="G94" s="162"/>
      <c r="H94" s="162">
        <v>32</v>
      </c>
      <c r="I94" s="179" t="s">
        <v>13</v>
      </c>
      <c r="J94" s="210" t="s">
        <v>836</v>
      </c>
      <c r="K94" s="147"/>
      <c r="L94" s="147"/>
      <c r="M94" s="290"/>
      <c r="N94" s="145"/>
      <c r="Q94" s="145"/>
    </row>
    <row r="95" spans="1:17" ht="29.25">
      <c r="A95" s="291"/>
      <c r="B95" s="163" t="s">
        <v>194</v>
      </c>
      <c r="C95" s="179" t="str">
        <f>VLOOKUP(C$94,ListsReq!$C$3:$R$34,2,FALSE)</f>
        <v>2016/17</v>
      </c>
      <c r="D95" s="179" t="s">
        <v>547</v>
      </c>
      <c r="E95" s="162"/>
      <c r="F95" s="162"/>
      <c r="G95" s="162"/>
      <c r="H95" s="162">
        <v>28</v>
      </c>
      <c r="I95" s="179" t="s">
        <v>13</v>
      </c>
      <c r="J95" s="210" t="s">
        <v>836</v>
      </c>
      <c r="K95" s="147"/>
      <c r="L95" s="147"/>
      <c r="M95" s="290"/>
      <c r="N95" s="145"/>
      <c r="Q95" s="145"/>
    </row>
    <row r="96" spans="1:17" ht="29.25">
      <c r="A96" s="291"/>
      <c r="B96" s="163" t="s">
        <v>193</v>
      </c>
      <c r="C96" s="179" t="str">
        <f>VLOOKUP(C$94,ListsReq!$C$3:$R$34,3,FALSE)</f>
        <v>2017/18</v>
      </c>
      <c r="D96" s="179" t="s">
        <v>547</v>
      </c>
      <c r="E96" s="162"/>
      <c r="F96" s="162"/>
      <c r="G96" s="162"/>
      <c r="H96" s="162">
        <v>17</v>
      </c>
      <c r="I96" s="179" t="s">
        <v>13</v>
      </c>
      <c r="J96" s="210" t="s">
        <v>836</v>
      </c>
      <c r="K96" s="147"/>
      <c r="L96" s="147"/>
      <c r="M96" s="290"/>
      <c r="N96" s="145"/>
      <c r="Q96" s="145"/>
    </row>
    <row r="97" spans="1:17" ht="29.25">
      <c r="A97" s="291"/>
      <c r="B97" s="163" t="s">
        <v>192</v>
      </c>
      <c r="C97" s="179" t="str">
        <f>VLOOKUP(C$94,ListsReq!$C$3:$R$34,4,FALSE)</f>
        <v>2018/19</v>
      </c>
      <c r="D97" s="179" t="s">
        <v>547</v>
      </c>
      <c r="E97" s="162"/>
      <c r="F97" s="162"/>
      <c r="G97" s="162"/>
      <c r="H97" s="162">
        <v>14</v>
      </c>
      <c r="I97" s="179" t="s">
        <v>13</v>
      </c>
      <c r="J97" s="210" t="s">
        <v>836</v>
      </c>
      <c r="K97" s="147"/>
      <c r="L97" s="147"/>
      <c r="M97" s="290"/>
      <c r="N97" s="145"/>
      <c r="Q97" s="145"/>
    </row>
    <row r="98" spans="1:17" ht="29.25">
      <c r="A98" s="291"/>
      <c r="B98" s="163" t="s">
        <v>191</v>
      </c>
      <c r="C98" s="179" t="str">
        <f>VLOOKUP(C$94,ListsReq!$C$3:$R$34,5,FALSE)</f>
        <v>2019/20</v>
      </c>
      <c r="D98" s="179" t="s">
        <v>547</v>
      </c>
      <c r="E98" s="162"/>
      <c r="F98" s="162"/>
      <c r="G98" s="162"/>
      <c r="H98" s="162">
        <v>13</v>
      </c>
      <c r="I98" s="179" t="s">
        <v>13</v>
      </c>
      <c r="J98" s="210" t="s">
        <v>836</v>
      </c>
      <c r="K98" s="147"/>
      <c r="L98" s="147"/>
      <c r="M98" s="290"/>
      <c r="N98" s="145"/>
      <c r="Q98" s="145"/>
    </row>
    <row r="99" spans="1:17" ht="15.75">
      <c r="A99" s="291"/>
      <c r="B99" s="163" t="s">
        <v>190</v>
      </c>
      <c r="C99" s="179">
        <f>VLOOKUP(C$94,ListsReq!$C$3:$R$34,6,FALSE)</f>
        <v>0</v>
      </c>
      <c r="D99" s="179"/>
      <c r="E99" s="162"/>
      <c r="F99" s="162"/>
      <c r="G99" s="162"/>
      <c r="H99" s="162">
        <f t="shared" ref="H99:H109" si="0">SUM(E99:G99)</f>
        <v>0</v>
      </c>
      <c r="I99" s="179" t="s">
        <v>13</v>
      </c>
      <c r="J99" s="210"/>
      <c r="K99" s="147"/>
      <c r="L99" s="147"/>
      <c r="M99" s="290"/>
      <c r="N99" s="145"/>
      <c r="Q99" s="145"/>
    </row>
    <row r="100" spans="1:17" ht="15.75">
      <c r="A100" s="291"/>
      <c r="B100" s="163" t="s">
        <v>189</v>
      </c>
      <c r="C100" s="179">
        <f>VLOOKUP(C$94,ListsReq!$C$3:$R$34,7,FALSE)</f>
        <v>0</v>
      </c>
      <c r="D100" s="179"/>
      <c r="E100" s="162"/>
      <c r="F100" s="162"/>
      <c r="G100" s="162"/>
      <c r="H100" s="162">
        <f t="shared" si="0"/>
        <v>0</v>
      </c>
      <c r="I100" s="179" t="s">
        <v>13</v>
      </c>
      <c r="J100" s="210"/>
      <c r="K100" s="147"/>
      <c r="L100" s="147"/>
      <c r="M100" s="290"/>
      <c r="N100" s="145"/>
      <c r="Q100" s="145"/>
    </row>
    <row r="101" spans="1:17" ht="15.75">
      <c r="A101" s="291"/>
      <c r="B101" s="163" t="s">
        <v>188</v>
      </c>
      <c r="C101" s="179">
        <f>VLOOKUP(C$94,ListsReq!$C$3:$R$34,8,FALSE)</f>
        <v>0</v>
      </c>
      <c r="D101" s="179"/>
      <c r="E101" s="162"/>
      <c r="F101" s="162"/>
      <c r="G101" s="162"/>
      <c r="H101" s="162">
        <f t="shared" si="0"/>
        <v>0</v>
      </c>
      <c r="I101" s="179" t="s">
        <v>13</v>
      </c>
      <c r="J101" s="210"/>
      <c r="K101" s="147"/>
      <c r="L101" s="147"/>
      <c r="M101" s="290"/>
      <c r="N101" s="145"/>
      <c r="Q101" s="145"/>
    </row>
    <row r="102" spans="1:17" ht="15.75">
      <c r="A102" s="291"/>
      <c r="B102" s="163" t="s">
        <v>187</v>
      </c>
      <c r="C102" s="179">
        <f>VLOOKUP(C$94,ListsReq!$C$3:$R$34,9,FALSE)</f>
        <v>0</v>
      </c>
      <c r="D102" s="179"/>
      <c r="E102" s="162"/>
      <c r="F102" s="162"/>
      <c r="G102" s="162"/>
      <c r="H102" s="162">
        <f t="shared" si="0"/>
        <v>0</v>
      </c>
      <c r="I102" s="179" t="s">
        <v>13</v>
      </c>
      <c r="J102" s="210"/>
      <c r="K102" s="147"/>
      <c r="L102" s="147"/>
      <c r="M102" s="290"/>
      <c r="N102" s="145"/>
      <c r="Q102" s="145"/>
    </row>
    <row r="103" spans="1:17" ht="15.75">
      <c r="A103" s="291"/>
      <c r="B103" s="163" t="s">
        <v>186</v>
      </c>
      <c r="C103" s="179">
        <f>VLOOKUP(C$94,ListsReq!$C$3:$R$34,10,FALSE)</f>
        <v>0</v>
      </c>
      <c r="D103" s="179"/>
      <c r="E103" s="162"/>
      <c r="F103" s="162"/>
      <c r="G103" s="162"/>
      <c r="H103" s="162">
        <f t="shared" si="0"/>
        <v>0</v>
      </c>
      <c r="I103" s="179" t="s">
        <v>13</v>
      </c>
      <c r="J103" s="210"/>
      <c r="K103" s="147"/>
      <c r="L103" s="147"/>
      <c r="M103" s="290"/>
      <c r="N103" s="145"/>
      <c r="Q103" s="145"/>
    </row>
    <row r="104" spans="1:17" ht="15.75">
      <c r="A104" s="291"/>
      <c r="B104" s="163" t="s">
        <v>185</v>
      </c>
      <c r="C104" s="179">
        <f>VLOOKUP(C$94,ListsReq!$C$3:$R$34,11,FALSE)</f>
        <v>0</v>
      </c>
      <c r="D104" s="179"/>
      <c r="E104" s="162"/>
      <c r="F104" s="162"/>
      <c r="G104" s="162"/>
      <c r="H104" s="162">
        <f t="shared" si="0"/>
        <v>0</v>
      </c>
      <c r="I104" s="179" t="s">
        <v>13</v>
      </c>
      <c r="J104" s="210"/>
      <c r="K104" s="147"/>
      <c r="L104" s="147"/>
      <c r="M104" s="290"/>
      <c r="N104" s="145"/>
      <c r="Q104" s="145"/>
    </row>
    <row r="105" spans="1:17" ht="15.75">
      <c r="A105" s="291"/>
      <c r="B105" s="163" t="s">
        <v>184</v>
      </c>
      <c r="C105" s="179">
        <f>VLOOKUP(C$94,ListsReq!$C$3:$R$34,12,FALSE)</f>
        <v>0</v>
      </c>
      <c r="D105" s="179"/>
      <c r="E105" s="162"/>
      <c r="F105" s="162"/>
      <c r="G105" s="162"/>
      <c r="H105" s="162">
        <f t="shared" si="0"/>
        <v>0</v>
      </c>
      <c r="I105" s="179" t="s">
        <v>13</v>
      </c>
      <c r="J105" s="210"/>
      <c r="K105" s="147"/>
      <c r="L105" s="147"/>
      <c r="M105" s="290"/>
      <c r="N105" s="145"/>
      <c r="Q105" s="145"/>
    </row>
    <row r="106" spans="1:17" ht="15.75">
      <c r="A106" s="291"/>
      <c r="B106" s="163" t="s">
        <v>183</v>
      </c>
      <c r="C106" s="179">
        <f>VLOOKUP(C$94,ListsReq!$C$3:$R$34,13,FALSE)</f>
        <v>0</v>
      </c>
      <c r="D106" s="179"/>
      <c r="E106" s="162"/>
      <c r="F106" s="162"/>
      <c r="G106" s="162"/>
      <c r="H106" s="162">
        <f t="shared" si="0"/>
        <v>0</v>
      </c>
      <c r="I106" s="179" t="s">
        <v>13</v>
      </c>
      <c r="J106" s="210"/>
      <c r="K106" s="147"/>
      <c r="L106" s="147"/>
      <c r="M106" s="290"/>
      <c r="N106" s="145"/>
      <c r="Q106" s="145"/>
    </row>
    <row r="107" spans="1:17" ht="15.75">
      <c r="A107" s="291"/>
      <c r="B107" s="163" t="s">
        <v>182</v>
      </c>
      <c r="C107" s="179">
        <f>VLOOKUP(C$94,ListsReq!$C$3:$R$34,14,FALSE)</f>
        <v>0</v>
      </c>
      <c r="D107" s="179"/>
      <c r="E107" s="162"/>
      <c r="F107" s="162"/>
      <c r="G107" s="162"/>
      <c r="H107" s="162">
        <f t="shared" si="0"/>
        <v>0</v>
      </c>
      <c r="I107" s="179" t="s">
        <v>13</v>
      </c>
      <c r="J107" s="210"/>
      <c r="K107" s="147"/>
      <c r="L107" s="147"/>
      <c r="M107" s="290"/>
      <c r="N107" s="145"/>
      <c r="Q107" s="145"/>
    </row>
    <row r="108" spans="1:17" ht="15.75">
      <c r="A108" s="291"/>
      <c r="B108" s="163" t="s">
        <v>181</v>
      </c>
      <c r="C108" s="179">
        <f>VLOOKUP(C$94,ListsReq!$C$3:$R$34,15,FALSE)</f>
        <v>0</v>
      </c>
      <c r="D108" s="179"/>
      <c r="E108" s="162"/>
      <c r="F108" s="162"/>
      <c r="G108" s="162"/>
      <c r="H108" s="162">
        <f t="shared" si="0"/>
        <v>0</v>
      </c>
      <c r="I108" s="179" t="s">
        <v>13</v>
      </c>
      <c r="J108" s="210"/>
      <c r="K108" s="147"/>
      <c r="L108" s="147"/>
      <c r="M108" s="290"/>
      <c r="N108" s="145"/>
      <c r="Q108" s="145"/>
    </row>
    <row r="109" spans="1:17" ht="16.149999999999999" thickBot="1">
      <c r="A109" s="291"/>
      <c r="B109" s="152" t="s">
        <v>180</v>
      </c>
      <c r="C109" s="175">
        <f>VLOOKUP(C$94,ListsReq!$C$3:$R$34,16,FALSE)</f>
        <v>0</v>
      </c>
      <c r="D109" s="175"/>
      <c r="E109" s="151"/>
      <c r="F109" s="151"/>
      <c r="G109" s="151"/>
      <c r="H109" s="151">
        <f t="shared" si="0"/>
        <v>0</v>
      </c>
      <c r="I109" s="175" t="s">
        <v>13</v>
      </c>
      <c r="J109" s="209"/>
      <c r="K109" s="147"/>
      <c r="L109" s="147"/>
      <c r="M109" s="290"/>
      <c r="N109" s="145"/>
      <c r="Q109" s="145"/>
    </row>
    <row r="110" spans="1:17">
      <c r="A110" s="289"/>
      <c r="B110" s="208"/>
      <c r="C110" s="170"/>
      <c r="D110" s="147"/>
      <c r="E110" s="147"/>
      <c r="F110" s="147"/>
      <c r="G110" s="147"/>
      <c r="H110" s="147"/>
      <c r="I110" s="147"/>
      <c r="J110" s="147"/>
      <c r="K110" s="147"/>
      <c r="L110" s="147"/>
      <c r="M110" s="290"/>
      <c r="N110" s="145"/>
    </row>
    <row r="111" spans="1:17">
      <c r="A111" s="289" t="s">
        <v>179</v>
      </c>
      <c r="B111" s="207" t="s">
        <v>178</v>
      </c>
      <c r="C111" s="148"/>
      <c r="D111" s="147"/>
      <c r="E111" s="147"/>
      <c r="F111" s="147"/>
      <c r="G111" s="147"/>
      <c r="H111" s="147"/>
      <c r="I111" s="147"/>
      <c r="J111" s="147"/>
      <c r="K111" s="147"/>
      <c r="L111" s="147"/>
      <c r="M111" s="290"/>
      <c r="N111" s="145"/>
    </row>
    <row r="112" spans="1:17" ht="78.75" customHeight="1">
      <c r="A112" s="289"/>
      <c r="B112" s="443" t="s">
        <v>649</v>
      </c>
      <c r="C112" s="443"/>
      <c r="D112" s="443"/>
      <c r="E112" s="443"/>
      <c r="F112" s="147"/>
      <c r="G112" s="147"/>
      <c r="H112" s="147"/>
      <c r="I112" s="147"/>
      <c r="J112" s="147"/>
      <c r="K112" s="147"/>
      <c r="L112" s="147"/>
      <c r="M112" s="290"/>
      <c r="N112" s="145"/>
    </row>
    <row r="113" spans="1:15" ht="34.5" customHeight="1">
      <c r="A113" s="291"/>
      <c r="B113" s="443" t="s">
        <v>177</v>
      </c>
      <c r="C113" s="443"/>
      <c r="D113" s="443"/>
      <c r="E113" s="443"/>
      <c r="F113" s="147"/>
      <c r="G113" s="147"/>
      <c r="H113" s="147"/>
      <c r="I113" s="147"/>
      <c r="J113" s="147"/>
      <c r="K113" s="147"/>
      <c r="L113" s="147"/>
      <c r="M113" s="290"/>
      <c r="N113" s="145"/>
      <c r="O113" s="145"/>
    </row>
    <row r="114" spans="1:15">
      <c r="A114" s="291"/>
      <c r="B114" s="398" t="s">
        <v>811</v>
      </c>
      <c r="C114" s="419">
        <v>2019</v>
      </c>
      <c r="D114" s="418">
        <v>2019</v>
      </c>
      <c r="E114" s="418">
        <v>2020</v>
      </c>
      <c r="F114" s="147"/>
      <c r="G114" s="147"/>
      <c r="H114" s="147"/>
      <c r="I114" s="147"/>
      <c r="J114" s="147"/>
      <c r="K114" s="147"/>
      <c r="L114" s="147"/>
      <c r="M114" s="290"/>
      <c r="N114" s="145"/>
      <c r="O114" s="145"/>
    </row>
    <row r="115" spans="1:15" ht="8.5500000000000007" customHeight="1" thickBot="1">
      <c r="A115" s="291"/>
      <c r="B115" s="398"/>
      <c r="C115" s="398"/>
      <c r="D115" s="398"/>
      <c r="E115" s="398"/>
      <c r="F115" s="147"/>
      <c r="G115" s="147"/>
      <c r="H115" s="147"/>
      <c r="I115" s="147"/>
      <c r="J115" s="147"/>
      <c r="K115" s="147"/>
      <c r="L115" s="147"/>
      <c r="M115" s="290"/>
      <c r="N115" s="145"/>
      <c r="O115" s="145"/>
    </row>
    <row r="116" spans="1:15" ht="21.75" customHeight="1">
      <c r="A116" s="291"/>
      <c r="B116" s="155" t="s">
        <v>176</v>
      </c>
      <c r="C116" s="206" t="s">
        <v>175</v>
      </c>
      <c r="D116" s="205" t="s">
        <v>174</v>
      </c>
      <c r="E116" s="205" t="s">
        <v>9</v>
      </c>
      <c r="F116" s="205" t="s">
        <v>173</v>
      </c>
      <c r="G116" s="205" t="s">
        <v>9</v>
      </c>
      <c r="H116" s="205" t="s">
        <v>172</v>
      </c>
      <c r="I116" s="192" t="s">
        <v>8</v>
      </c>
      <c r="J116" s="147"/>
      <c r="K116" s="147"/>
      <c r="L116" s="147"/>
      <c r="M116" s="290"/>
      <c r="N116" s="145"/>
      <c r="O116" s="145"/>
    </row>
    <row r="117" spans="1:15">
      <c r="A117" s="291"/>
      <c r="B117" s="163" t="s">
        <v>542</v>
      </c>
      <c r="C117" s="204" t="s">
        <v>196</v>
      </c>
      <c r="D117">
        <v>26902</v>
      </c>
      <c r="E117" s="201" t="str">
        <f>VLOOKUP($B117,ListsReq!$AC$3:$AF$150,2,FALSE)</f>
        <v>kWh</v>
      </c>
      <c r="F117" s="202">
        <f>IF($C$114=2020, VLOOKUP($B117,ListsReq!$AC$3:$AF$150,3,FALSE), IF($C$114=2019, VLOOKUP($B117,ListsReq!$AC$153:$AF$300,3,FALSE),""))</f>
        <v>0.25559999999999999</v>
      </c>
      <c r="G117" s="201" t="str">
        <f>VLOOKUP($B117,ListsReq!$AC$3:$AF$150,4,FALSE)</f>
        <v>kg CO2e/kWh</v>
      </c>
      <c r="H117" s="200">
        <f t="shared" ref="H117:H148" si="1">(F117*D117)/1000</f>
        <v>6.8761512000000007</v>
      </c>
      <c r="I117" s="161"/>
      <c r="J117" s="147"/>
      <c r="K117" s="147"/>
      <c r="L117" s="147"/>
      <c r="M117" s="290"/>
      <c r="N117" s="145"/>
      <c r="O117" s="145"/>
    </row>
    <row r="118" spans="1:15">
      <c r="A118" s="291"/>
      <c r="B118" s="163" t="s">
        <v>519</v>
      </c>
      <c r="C118" s="204" t="s">
        <v>195</v>
      </c>
      <c r="D118">
        <v>26902</v>
      </c>
      <c r="E118" s="201" t="str">
        <f>VLOOKUP($B118,ListsReq!$AC$3:$AF$150,2,FALSE)</f>
        <v>kWh</v>
      </c>
      <c r="F118" s="202">
        <f>IF($C$114=2020, VLOOKUP($B118,ListsReq!$AC$3:$AF$150,3,FALSE), IF($C$114=2019, VLOOKUP($B118,ListsReq!$AC$153:$AF$300,3,FALSE),""))</f>
        <v>2.1700000000000001E-2</v>
      </c>
      <c r="G118" s="201" t="str">
        <f>VLOOKUP($B118,ListsReq!$AC$3:$AF$150,4,FALSE)</f>
        <v>kg CO2e/kWh</v>
      </c>
      <c r="H118" s="200">
        <f t="shared" si="1"/>
        <v>0.5837734</v>
      </c>
      <c r="I118" s="161"/>
      <c r="J118" s="147"/>
      <c r="K118" s="147"/>
      <c r="L118" s="147"/>
      <c r="M118" s="290"/>
      <c r="N118" s="145"/>
      <c r="O118" s="145"/>
    </row>
    <row r="119" spans="1:15">
      <c r="A119" s="291"/>
      <c r="B119" s="163" t="s">
        <v>401</v>
      </c>
      <c r="C119" s="204" t="s">
        <v>195</v>
      </c>
      <c r="D119">
        <v>42</v>
      </c>
      <c r="E119" s="201" t="str">
        <f>VLOOKUP($B119,ListsReq!$AC$3:$AF$150,2,FALSE)</f>
        <v>m3</v>
      </c>
      <c r="F119" s="202">
        <f>IF($C$114=2020, VLOOKUP($B119,ListsReq!$AC$3:$AF$150,3,FALSE), IF($C$114=2019, VLOOKUP($B119,ListsReq!$AC$153:$AF$300,3,FALSE),""))</f>
        <v>0.34399999999999997</v>
      </c>
      <c r="G119" s="201" t="str">
        <f>VLOOKUP($B119,ListsReq!$AC$3:$AF$150,4,FALSE)</f>
        <v>kg CO2e/m3</v>
      </c>
      <c r="H119" s="200">
        <f t="shared" si="1"/>
        <v>1.4447999999999999E-2</v>
      </c>
      <c r="I119" s="161"/>
      <c r="J119" s="147"/>
      <c r="K119" s="147"/>
      <c r="L119" s="147"/>
      <c r="M119" s="290"/>
      <c r="N119" s="145"/>
      <c r="O119" s="145"/>
    </row>
    <row r="120" spans="1:15">
      <c r="A120" s="291"/>
      <c r="B120" s="163" t="s">
        <v>386</v>
      </c>
      <c r="C120" s="204" t="s">
        <v>195</v>
      </c>
      <c r="D120">
        <v>42</v>
      </c>
      <c r="E120" s="201" t="str">
        <f>VLOOKUP($B120,ListsReq!$AC$3:$AF$150,2,FALSE)</f>
        <v>m3</v>
      </c>
      <c r="F120" s="202">
        <f>IF($C$114=2020, VLOOKUP($B120,ListsReq!$AC$3:$AF$150,3,FALSE), IF($C$114=2019, VLOOKUP($B120,ListsReq!$AC$153:$AF$300,3,FALSE),""))</f>
        <v>0.70799999999999996</v>
      </c>
      <c r="G120" s="201" t="str">
        <f>VLOOKUP($B120,ListsReq!$AC$3:$AF$150,4,FALSE)</f>
        <v>kg CO2e/m3</v>
      </c>
      <c r="H120" s="200">
        <f t="shared" si="1"/>
        <v>2.9735999999999999E-2</v>
      </c>
      <c r="I120" s="161"/>
      <c r="J120" s="147"/>
      <c r="K120" s="147"/>
      <c r="L120" s="147"/>
      <c r="M120" s="290"/>
      <c r="N120" s="145"/>
      <c r="O120" s="145"/>
    </row>
    <row r="121" spans="1:15">
      <c r="A121" s="291"/>
      <c r="B121" s="163" t="s">
        <v>264</v>
      </c>
      <c r="C121" s="204" t="s">
        <v>195</v>
      </c>
      <c r="D121" s="162">
        <v>0.23</v>
      </c>
      <c r="E121" s="201" t="str">
        <f>VLOOKUP($B121,ListsReq!$AC$3:$AF$150,2,FALSE)</f>
        <v>tonnes</v>
      </c>
      <c r="F121" s="202">
        <f>IF($C$114=2020, VLOOKUP($B121,ListsReq!$AC$3:$AF$150,3,FALSE), IF($C$114=2019, VLOOKUP($B121,ListsReq!$AC$153:$AF$300,3,FALSE),""))</f>
        <v>10.203900000000001</v>
      </c>
      <c r="G121" s="201" t="str">
        <f>VLOOKUP($B121,ListsReq!$AC$3:$AF$150,4,FALSE)</f>
        <v>kgCO2e/tonne</v>
      </c>
      <c r="H121" s="200">
        <f t="shared" si="1"/>
        <v>2.3468970000000001E-3</v>
      </c>
      <c r="I121" s="161"/>
      <c r="J121" s="147"/>
      <c r="K121" s="147"/>
      <c r="L121" s="147"/>
      <c r="M121" s="290"/>
      <c r="N121" s="145"/>
      <c r="O121" s="145"/>
    </row>
    <row r="122" spans="1:15">
      <c r="A122" s="291"/>
      <c r="B122" s="163" t="s">
        <v>687</v>
      </c>
      <c r="C122" s="204" t="s">
        <v>195</v>
      </c>
      <c r="D122" s="162">
        <v>0.93179999999999996</v>
      </c>
      <c r="E122" s="201" t="str">
        <f>VLOOKUP($B122,ListsReq!$AC$3:$AF$150,2,FALSE)</f>
        <v>tonnes</v>
      </c>
      <c r="F122" s="202">
        <f>IF($C$114=2020, VLOOKUP($B122,ListsReq!$AC$3:$AF$150,3,FALSE), IF($C$114=2019, VLOOKUP($B122,ListsReq!$AC$153:$AF$300,3,FALSE),""))</f>
        <v>21.3538</v>
      </c>
      <c r="G122" s="201" t="str">
        <f>VLOOKUP($B122,ListsReq!$AC$3:$AF$150,4,FALSE)</f>
        <v>kgCO2e/tonne</v>
      </c>
      <c r="H122" s="200">
        <f t="shared" si="1"/>
        <v>1.9897470840000001E-2</v>
      </c>
      <c r="I122" s="161"/>
      <c r="J122" s="147"/>
      <c r="K122" s="147"/>
      <c r="L122" s="147"/>
      <c r="M122" s="290"/>
      <c r="N122" s="145"/>
      <c r="O122" s="145"/>
    </row>
    <row r="123" spans="1:15">
      <c r="A123" s="291"/>
      <c r="B123" s="163" t="s">
        <v>248</v>
      </c>
      <c r="C123" s="204" t="s">
        <v>195</v>
      </c>
      <c r="D123" s="162">
        <v>6160.5</v>
      </c>
      <c r="E123" s="201" t="str">
        <f>VLOOKUP($B123,ListsReq!$AC$3:$AF$150,2,FALSE)</f>
        <v>passenger km</v>
      </c>
      <c r="F123" s="202">
        <f>IF($C$114=2020, VLOOKUP($B123,ListsReq!$AC$3:$AF$150,3,FALSE), IF($C$114=2019, VLOOKUP($B123,ListsReq!$AC$153:$AF$300,3,FALSE),""))</f>
        <v>0.15832000000000002</v>
      </c>
      <c r="G123" s="201" t="str">
        <f>VLOOKUP($B123,ListsReq!$AC$3:$AF$150,4,FALSE)</f>
        <v>kg CO2e/passenger km</v>
      </c>
      <c r="H123" s="200">
        <f t="shared" si="1"/>
        <v>0.97533036000000017</v>
      </c>
      <c r="I123" s="161"/>
      <c r="J123" s="147"/>
      <c r="K123" s="147"/>
      <c r="L123" s="147"/>
      <c r="M123" s="290"/>
      <c r="N123" s="145"/>
      <c r="O123" s="145"/>
    </row>
    <row r="124" spans="1:15">
      <c r="A124" s="291"/>
      <c r="B124" s="163" t="s">
        <v>243</v>
      </c>
      <c r="C124" s="204" t="s">
        <v>195</v>
      </c>
      <c r="D124" s="162">
        <v>177.8</v>
      </c>
      <c r="E124" s="201" t="str">
        <f>VLOOKUP($B124,ListsReq!$AC$3:$AF$150,2,FALSE)</f>
        <v>passenger km</v>
      </c>
      <c r="F124" s="202">
        <f>IF($C$114=2020, VLOOKUP($B124,ListsReq!$AC$3:$AF$150,3,FALSE), IF($C$114=2019, VLOOKUP($B124,ListsReq!$AC$153:$AF$300,3,FALSE),""))</f>
        <v>0.12076000000000001</v>
      </c>
      <c r="G124" s="201" t="str">
        <f>VLOOKUP($B124,ListsReq!$AC$3:$AF$150,4,FALSE)</f>
        <v>kg CO2e/passenger km</v>
      </c>
      <c r="H124" s="200">
        <f t="shared" si="1"/>
        <v>2.1471128000000003E-2</v>
      </c>
      <c r="I124" s="161"/>
      <c r="J124" s="147"/>
      <c r="K124" s="147"/>
      <c r="L124" s="147"/>
      <c r="M124" s="290"/>
      <c r="N124" s="145"/>
      <c r="O124" s="145"/>
    </row>
    <row r="125" spans="1:15">
      <c r="A125" s="291"/>
      <c r="B125" s="163" t="s">
        <v>246</v>
      </c>
      <c r="C125" s="204" t="s">
        <v>195</v>
      </c>
      <c r="D125" s="162">
        <v>19337.8</v>
      </c>
      <c r="E125" s="201" t="str">
        <f>VLOOKUP($B125,ListsReq!$AC$3:$AF$150,2,FALSE)</f>
        <v>passenger km</v>
      </c>
      <c r="F125" s="202">
        <f>IF($C$114=2020, VLOOKUP($B125,ListsReq!$AC$3:$AF$150,3,FALSE), IF($C$114=2019, VLOOKUP($B125,ListsReq!$AC$153:$AF$300,3,FALSE),""))</f>
        <v>4.1149999999999999E-2</v>
      </c>
      <c r="G125" s="201" t="str">
        <f>VLOOKUP($B125,ListsReq!$AC$3:$AF$150,4,FALSE)</f>
        <v>kg CO2e/passenger km</v>
      </c>
      <c r="H125" s="200">
        <f t="shared" si="1"/>
        <v>0.79575046999999999</v>
      </c>
      <c r="I125" s="161"/>
      <c r="J125" s="147"/>
      <c r="K125" s="147"/>
      <c r="L125" s="147"/>
      <c r="M125" s="290"/>
      <c r="N125" s="145"/>
      <c r="O125" s="145"/>
    </row>
    <row r="126" spans="1:15">
      <c r="A126" s="291"/>
      <c r="B126" s="163" t="s">
        <v>260</v>
      </c>
      <c r="C126" s="204" t="s">
        <v>195</v>
      </c>
      <c r="D126" s="162">
        <v>0.45</v>
      </c>
      <c r="E126" s="201" t="str">
        <f>VLOOKUP($B126,ListsReq!$AC$3:$AF$150,2,FALSE)</f>
        <v>tonnes</v>
      </c>
      <c r="F126" s="202">
        <f>IF($C$114=2020, VLOOKUP($B126,ListsReq!$AC$3:$AF$150,3,FALSE), IF($C$114=2019, VLOOKUP($B126,ListsReq!$AC$153:$AF$300,3,FALSE),""))</f>
        <v>21.3538</v>
      </c>
      <c r="G126" s="201" t="str">
        <f>VLOOKUP($B126,ListsReq!$AC$3:$AF$150,4,FALSE)</f>
        <v>kgCO2e/tonne</v>
      </c>
      <c r="H126" s="200">
        <f t="shared" si="1"/>
        <v>9.6092100000000017E-3</v>
      </c>
      <c r="I126" s="161"/>
      <c r="J126" s="147"/>
      <c r="K126" s="147"/>
      <c r="L126" s="147"/>
      <c r="M126" s="290"/>
      <c r="N126" s="145"/>
      <c r="O126" s="145"/>
    </row>
    <row r="127" spans="1:15">
      <c r="A127" s="291"/>
      <c r="B127" s="163" t="s">
        <v>710</v>
      </c>
      <c r="C127" s="204" t="s">
        <v>197</v>
      </c>
      <c r="D127" s="162">
        <v>1823.38</v>
      </c>
      <c r="E127" s="201" t="str">
        <f>VLOOKUP($B127,ListsReq!$AC$3:$AF$150,2,FALSE)</f>
        <v>km</v>
      </c>
      <c r="F127" s="202">
        <f>IF($C$114=2020, VLOOKUP($B127,ListsReq!$AC$3:$AF$150,3,FALSE), IF($C$114=2019, VLOOKUP($B127,ListsReq!$AC$153:$AF$300,3,FALSE),""))</f>
        <v>0.17710000000000001</v>
      </c>
      <c r="G127" s="201" t="str">
        <f>VLOOKUP($B127,ListsReq!$AC$3:$AF$150,4,FALSE)</f>
        <v>kg CO2e/km</v>
      </c>
      <c r="H127" s="200">
        <f t="shared" si="1"/>
        <v>0.32292059800000006</v>
      </c>
      <c r="I127" s="161"/>
      <c r="J127" s="147"/>
      <c r="K127" s="147"/>
      <c r="L127" s="147"/>
      <c r="M127" s="290"/>
      <c r="N127" s="145"/>
      <c r="O127" s="145"/>
    </row>
    <row r="128" spans="1:15">
      <c r="A128" s="291"/>
      <c r="B128" s="163"/>
      <c r="C128" s="204" t="s">
        <v>195</v>
      </c>
      <c r="D128" s="162">
        <v>30849</v>
      </c>
      <c r="E128" s="201" t="s">
        <v>245</v>
      </c>
      <c r="F128" s="202" t="s">
        <v>838</v>
      </c>
      <c r="G128" s="201" t="s">
        <v>719</v>
      </c>
      <c r="H128" s="200">
        <v>3.03</v>
      </c>
      <c r="I128" s="161" t="s">
        <v>839</v>
      </c>
      <c r="J128" s="147"/>
      <c r="K128" s="147"/>
      <c r="L128" s="147"/>
      <c r="M128" s="290"/>
      <c r="N128" s="145"/>
      <c r="O128" s="145"/>
    </row>
    <row r="129" spans="1:15">
      <c r="A129" s="291"/>
      <c r="B129" s="163"/>
      <c r="C129" s="204"/>
      <c r="D129" s="162"/>
      <c r="E129" s="201" t="e">
        <f>VLOOKUP($B129,ListsReq!$AC$3:$AF$150,2,FALSE)</f>
        <v>#N/A</v>
      </c>
      <c r="F129" s="202" t="e">
        <f>IF($C$114=2020, VLOOKUP($B129,ListsReq!$AC$3:$AF$150,3,FALSE), IF($C$114=2019, VLOOKUP($B129,ListsReq!$AC$153:$AF$300,3,FALSE),""))</f>
        <v>#N/A</v>
      </c>
      <c r="G129" s="201" t="e">
        <f>VLOOKUP($B129,ListsReq!$AC$3:$AF$150,4,FALSE)</f>
        <v>#N/A</v>
      </c>
      <c r="H129" s="200" t="e">
        <f t="shared" si="1"/>
        <v>#N/A</v>
      </c>
      <c r="I129" s="161"/>
      <c r="J129" s="147"/>
      <c r="K129" s="147"/>
      <c r="L129" s="147"/>
      <c r="M129" s="290"/>
      <c r="N129" s="145"/>
      <c r="O129" s="145"/>
    </row>
    <row r="130" spans="1:15">
      <c r="A130" s="291"/>
      <c r="B130" s="163"/>
      <c r="C130" s="204"/>
      <c r="D130" s="162"/>
      <c r="E130" s="201" t="e">
        <f>VLOOKUP($B130,ListsReq!$AC$3:$AF$150,2,FALSE)</f>
        <v>#N/A</v>
      </c>
      <c r="F130" s="202" t="e">
        <f>IF($C$114=2020, VLOOKUP($B130,ListsReq!$AC$3:$AF$150,3,FALSE), IF($C$114=2019, VLOOKUP($B130,ListsReq!$AC$153:$AF$300,3,FALSE),""))</f>
        <v>#N/A</v>
      </c>
      <c r="G130" s="201" t="e">
        <f>VLOOKUP($B130,ListsReq!$AC$3:$AF$150,4,FALSE)</f>
        <v>#N/A</v>
      </c>
      <c r="H130" s="200" t="e">
        <f t="shared" si="1"/>
        <v>#N/A</v>
      </c>
      <c r="I130" s="161"/>
      <c r="J130" s="147"/>
      <c r="K130" s="147"/>
      <c r="L130" s="147"/>
      <c r="M130" s="290"/>
      <c r="N130" s="145"/>
      <c r="O130" s="145"/>
    </row>
    <row r="131" spans="1:15">
      <c r="A131" s="291"/>
      <c r="B131" s="163"/>
      <c r="C131" s="204"/>
      <c r="D131" s="162"/>
      <c r="E131" s="201" t="e">
        <f>VLOOKUP($B131,ListsReq!$AC$3:$AF$150,2,FALSE)</f>
        <v>#N/A</v>
      </c>
      <c r="F131" s="202" t="e">
        <f>IF($C$114=2020, VLOOKUP($B131,ListsReq!$AC$3:$AF$150,3,FALSE), IF($C$114=2019, VLOOKUP($B131,ListsReq!$AC$153:$AF$300,3,FALSE),""))</f>
        <v>#N/A</v>
      </c>
      <c r="G131" s="201" t="e">
        <f>VLOOKUP($B131,ListsReq!$AC$3:$AF$150,4,FALSE)</f>
        <v>#N/A</v>
      </c>
      <c r="H131" s="200" t="e">
        <f t="shared" si="1"/>
        <v>#N/A</v>
      </c>
      <c r="I131" s="161"/>
      <c r="J131" s="147"/>
      <c r="K131" s="147"/>
      <c r="L131" s="147"/>
      <c r="M131" s="290"/>
      <c r="N131" s="145"/>
      <c r="O131" s="145"/>
    </row>
    <row r="132" spans="1:15">
      <c r="A132" s="291"/>
      <c r="B132" s="163"/>
      <c r="C132" s="204"/>
      <c r="D132" s="162"/>
      <c r="E132" s="201" t="e">
        <f>VLOOKUP($B132,ListsReq!$AC$3:$AF$150,2,FALSE)</f>
        <v>#N/A</v>
      </c>
      <c r="F132" s="202" t="e">
        <f>IF($C$114=2020, VLOOKUP($B132,ListsReq!$AC$3:$AF$150,3,FALSE), IF($C$114=2019, VLOOKUP($B132,ListsReq!$AC$153:$AF$300,3,FALSE),""))</f>
        <v>#N/A</v>
      </c>
      <c r="G132" s="201" t="e">
        <f>VLOOKUP($B132,ListsReq!$AC$3:$AF$150,4,FALSE)</f>
        <v>#N/A</v>
      </c>
      <c r="H132" s="200" t="e">
        <f t="shared" si="1"/>
        <v>#N/A</v>
      </c>
      <c r="I132" s="161"/>
      <c r="J132" s="147"/>
      <c r="K132" s="147"/>
      <c r="L132" s="147"/>
      <c r="M132" s="290"/>
      <c r="N132" s="145"/>
      <c r="O132" s="145"/>
    </row>
    <row r="133" spans="1:15">
      <c r="A133" s="291"/>
      <c r="B133" s="163"/>
      <c r="C133" s="204"/>
      <c r="D133" s="162"/>
      <c r="E133" s="201" t="e">
        <f>VLOOKUP($B133,ListsReq!$AC$3:$AF$150,2,FALSE)</f>
        <v>#N/A</v>
      </c>
      <c r="F133" s="202" t="e">
        <f>IF($C$114=2020, VLOOKUP($B133,ListsReq!$AC$3:$AF$150,3,FALSE), IF($C$114=2019, VLOOKUP($B133,ListsReq!$AC$153:$AF$300,3,FALSE),""))</f>
        <v>#N/A</v>
      </c>
      <c r="G133" s="201" t="e">
        <f>VLOOKUP($B133,ListsReq!$AC$3:$AF$150,4,FALSE)</f>
        <v>#N/A</v>
      </c>
      <c r="H133" s="200" t="e">
        <f t="shared" si="1"/>
        <v>#N/A</v>
      </c>
      <c r="I133" s="161"/>
      <c r="J133" s="147"/>
      <c r="K133" s="147"/>
      <c r="L133" s="147"/>
      <c r="M133" s="290"/>
      <c r="N133" s="145"/>
      <c r="O133" s="145"/>
    </row>
    <row r="134" spans="1:15">
      <c r="A134" s="291"/>
      <c r="B134" s="163"/>
      <c r="C134" s="204"/>
      <c r="D134" s="162"/>
      <c r="E134" s="201" t="e">
        <f>VLOOKUP($B134,ListsReq!$AC$3:$AF$150,2,FALSE)</f>
        <v>#N/A</v>
      </c>
      <c r="F134" s="202" t="e">
        <f>IF($C$114=2020, VLOOKUP($B134,ListsReq!$AC$3:$AF$150,3,FALSE), IF($C$114=2019, VLOOKUP($B134,ListsReq!$AC$153:$AF$300,3,FALSE),""))</f>
        <v>#N/A</v>
      </c>
      <c r="G134" s="201" t="e">
        <f>VLOOKUP($B134,ListsReq!$AC$3:$AF$150,4,FALSE)</f>
        <v>#N/A</v>
      </c>
      <c r="H134" s="200" t="e">
        <f t="shared" si="1"/>
        <v>#N/A</v>
      </c>
      <c r="I134" s="161"/>
      <c r="J134" s="147"/>
      <c r="K134" s="147"/>
      <c r="L134" s="147"/>
      <c r="M134" s="290"/>
      <c r="N134" s="145"/>
      <c r="O134" s="145"/>
    </row>
    <row r="135" spans="1:15" hidden="1">
      <c r="A135" s="291"/>
      <c r="B135" s="163"/>
      <c r="C135" s="204"/>
      <c r="D135" s="162"/>
      <c r="E135" s="201" t="e">
        <f>VLOOKUP($B135,ListsReq!$AC$3:$AF$150,2,FALSE)</f>
        <v>#N/A</v>
      </c>
      <c r="F135" s="202" t="e">
        <f>IF($C$114=2020, VLOOKUP($B135,ListsReq!$AC$3:$AF$150,3,FALSE), IF($C$114=2019, VLOOKUP($B135,ListsReq!$AC$153:$AF$300,3,FALSE),""))</f>
        <v>#N/A</v>
      </c>
      <c r="G135" s="201" t="e">
        <f>VLOOKUP($B135,ListsReq!$AC$3:$AF$150,4,FALSE)</f>
        <v>#N/A</v>
      </c>
      <c r="H135" s="200" t="e">
        <f t="shared" si="1"/>
        <v>#N/A</v>
      </c>
      <c r="I135" s="161"/>
      <c r="J135" s="147"/>
      <c r="K135" s="147"/>
      <c r="L135" s="147"/>
      <c r="M135" s="290"/>
      <c r="N135" s="145"/>
      <c r="O135" s="145"/>
    </row>
    <row r="136" spans="1:15" hidden="1">
      <c r="A136" s="291"/>
      <c r="B136" s="163"/>
      <c r="C136" s="204"/>
      <c r="D136" s="162"/>
      <c r="E136" s="201" t="e">
        <f>VLOOKUP($B136,ListsReq!$AC$3:$AF$150,2,FALSE)</f>
        <v>#N/A</v>
      </c>
      <c r="F136" s="202" t="e">
        <f>IF($C$114=2020, VLOOKUP($B136,ListsReq!$AC$3:$AF$150,3,FALSE), IF($C$114=2019, VLOOKUP($B136,ListsReq!$AC$153:$AF$300,3,FALSE),""))</f>
        <v>#N/A</v>
      </c>
      <c r="G136" s="201" t="e">
        <f>VLOOKUP($B136,ListsReq!$AC$3:$AF$150,4,FALSE)</f>
        <v>#N/A</v>
      </c>
      <c r="H136" s="200" t="e">
        <f t="shared" si="1"/>
        <v>#N/A</v>
      </c>
      <c r="I136" s="161"/>
      <c r="J136" s="147"/>
      <c r="K136" s="147"/>
      <c r="L136" s="147"/>
      <c r="M136" s="290"/>
      <c r="N136" s="145"/>
      <c r="O136" s="145"/>
    </row>
    <row r="137" spans="1:15" hidden="1">
      <c r="A137" s="291"/>
      <c r="B137" s="163"/>
      <c r="C137" s="204"/>
      <c r="D137" s="162"/>
      <c r="E137" s="201" t="e">
        <f>VLOOKUP($B137,ListsReq!$AC$3:$AF$150,2,FALSE)</f>
        <v>#N/A</v>
      </c>
      <c r="F137" s="202" t="e">
        <f>IF($C$114=2020, VLOOKUP($B137,ListsReq!$AC$3:$AF$150,3,FALSE), IF($C$114=2019, VLOOKUP($B137,ListsReq!$AC$153:$AF$300,3,FALSE),""))</f>
        <v>#N/A</v>
      </c>
      <c r="G137" s="201" t="e">
        <f>VLOOKUP($B137,ListsReq!$AC$3:$AF$150,4,FALSE)</f>
        <v>#N/A</v>
      </c>
      <c r="H137" s="200" t="e">
        <f t="shared" si="1"/>
        <v>#N/A</v>
      </c>
      <c r="I137" s="161"/>
      <c r="J137" s="147"/>
      <c r="K137" s="147"/>
      <c r="L137" s="147"/>
      <c r="M137" s="290"/>
      <c r="N137" s="145"/>
      <c r="O137" s="145"/>
    </row>
    <row r="138" spans="1:15" hidden="1">
      <c r="A138" s="291"/>
      <c r="B138" s="163"/>
      <c r="C138" s="204"/>
      <c r="D138" s="162"/>
      <c r="E138" s="201" t="e">
        <f>VLOOKUP($B138,ListsReq!$AC$3:$AF$150,2,FALSE)</f>
        <v>#N/A</v>
      </c>
      <c r="F138" s="202" t="e">
        <f>IF($C$114=2020, VLOOKUP($B138,ListsReq!$AC$3:$AF$150,3,FALSE), IF($C$114=2019, VLOOKUP($B138,ListsReq!$AC$153:$AF$300,3,FALSE),""))</f>
        <v>#N/A</v>
      </c>
      <c r="G138" s="201" t="e">
        <f>VLOOKUP($B138,ListsReq!$AC$3:$AF$150,4,FALSE)</f>
        <v>#N/A</v>
      </c>
      <c r="H138" s="200" t="e">
        <f t="shared" si="1"/>
        <v>#N/A</v>
      </c>
      <c r="I138" s="161"/>
      <c r="J138" s="147"/>
      <c r="K138" s="147"/>
      <c r="L138" s="147"/>
      <c r="M138" s="290"/>
      <c r="N138" s="145"/>
      <c r="O138" s="145"/>
    </row>
    <row r="139" spans="1:15" hidden="1">
      <c r="A139" s="291"/>
      <c r="B139" s="163"/>
      <c r="C139" s="204"/>
      <c r="D139" s="162"/>
      <c r="E139" s="201" t="e">
        <f>VLOOKUP($B139,ListsReq!$AC$3:$AF$150,2,FALSE)</f>
        <v>#N/A</v>
      </c>
      <c r="F139" s="202" t="e">
        <f>IF($C$114=2020, VLOOKUP($B139,ListsReq!$AC$3:$AF$150,3,FALSE), IF($C$114=2019, VLOOKUP($B139,ListsReq!$AC$153:$AF$300,3,FALSE),""))</f>
        <v>#N/A</v>
      </c>
      <c r="G139" s="201" t="e">
        <f>VLOOKUP($B139,ListsReq!$AC$3:$AF$150,4,FALSE)</f>
        <v>#N/A</v>
      </c>
      <c r="H139" s="200" t="e">
        <f t="shared" si="1"/>
        <v>#N/A</v>
      </c>
      <c r="I139" s="161"/>
      <c r="J139" s="147"/>
      <c r="K139" s="147"/>
      <c r="L139" s="147"/>
      <c r="M139" s="290"/>
      <c r="N139" s="145"/>
      <c r="O139" s="145"/>
    </row>
    <row r="140" spans="1:15" hidden="1">
      <c r="A140" s="291"/>
      <c r="B140" s="163"/>
      <c r="C140" s="204"/>
      <c r="D140" s="162"/>
      <c r="E140" s="201" t="e">
        <f>VLOOKUP($B140,ListsReq!$AC$3:$AF$150,2,FALSE)</f>
        <v>#N/A</v>
      </c>
      <c r="F140" s="202" t="e">
        <f>IF($C$114=2020, VLOOKUP($B140,ListsReq!$AC$3:$AF$150,3,FALSE), IF($C$114=2019, VLOOKUP($B140,ListsReq!$AC$153:$AF$300,3,FALSE),""))</f>
        <v>#N/A</v>
      </c>
      <c r="G140" s="201" t="e">
        <f>VLOOKUP($B140,ListsReq!$AC$3:$AF$150,4,FALSE)</f>
        <v>#N/A</v>
      </c>
      <c r="H140" s="200" t="e">
        <f t="shared" si="1"/>
        <v>#N/A</v>
      </c>
      <c r="I140" s="161"/>
      <c r="J140" s="147"/>
      <c r="K140" s="147"/>
      <c r="L140" s="147"/>
      <c r="M140" s="290"/>
      <c r="N140" s="145"/>
      <c r="O140" s="145"/>
    </row>
    <row r="141" spans="1:15" hidden="1">
      <c r="A141" s="291"/>
      <c r="B141" s="163"/>
      <c r="C141" s="204"/>
      <c r="D141" s="162"/>
      <c r="E141" s="201" t="e">
        <f>VLOOKUP($B141,ListsReq!$AC$3:$AF$150,2,FALSE)</f>
        <v>#N/A</v>
      </c>
      <c r="F141" s="202" t="e">
        <f>IF($C$114=2020, VLOOKUP($B141,ListsReq!$AC$3:$AF$150,3,FALSE), IF($C$114=2019, VLOOKUP($B141,ListsReq!$AC$153:$AF$300,3,FALSE),""))</f>
        <v>#N/A</v>
      </c>
      <c r="G141" s="201" t="e">
        <f>VLOOKUP($B141,ListsReq!$AC$3:$AF$150,4,FALSE)</f>
        <v>#N/A</v>
      </c>
      <c r="H141" s="200" t="e">
        <f t="shared" si="1"/>
        <v>#N/A</v>
      </c>
      <c r="I141" s="161"/>
      <c r="J141" s="147"/>
      <c r="K141" s="147"/>
      <c r="L141" s="147"/>
      <c r="M141" s="290"/>
      <c r="N141" s="145"/>
      <c r="O141" s="145"/>
    </row>
    <row r="142" spans="1:15" hidden="1">
      <c r="A142" s="291"/>
      <c r="B142" s="163"/>
      <c r="C142" s="204"/>
      <c r="D142" s="162"/>
      <c r="E142" s="201" t="e">
        <f>VLOOKUP($B142,ListsReq!$AC$3:$AF$150,2,FALSE)</f>
        <v>#N/A</v>
      </c>
      <c r="F142" s="202" t="e">
        <f>IF($C$114=2020, VLOOKUP($B142,ListsReq!$AC$3:$AF$150,3,FALSE), IF($C$114=2019, VLOOKUP($B142,ListsReq!$AC$153:$AF$300,3,FALSE),""))</f>
        <v>#N/A</v>
      </c>
      <c r="G142" s="201" t="e">
        <f>VLOOKUP($B142,ListsReq!$AC$3:$AF$150,4,FALSE)</f>
        <v>#N/A</v>
      </c>
      <c r="H142" s="200" t="e">
        <f t="shared" si="1"/>
        <v>#N/A</v>
      </c>
      <c r="I142" s="161"/>
      <c r="J142" s="147"/>
      <c r="K142" s="147"/>
      <c r="L142" s="147"/>
      <c r="M142" s="290"/>
      <c r="N142" s="145"/>
      <c r="O142" s="145"/>
    </row>
    <row r="143" spans="1:15" hidden="1">
      <c r="A143" s="291"/>
      <c r="B143" s="163"/>
      <c r="C143" s="204"/>
      <c r="D143" s="162"/>
      <c r="E143" s="201" t="e">
        <f>VLOOKUP($B143,ListsReq!$AC$3:$AF$150,2,FALSE)</f>
        <v>#N/A</v>
      </c>
      <c r="F143" s="202" t="e">
        <f>IF($C$114=2020, VLOOKUP($B143,ListsReq!$AC$3:$AF$150,3,FALSE), IF($C$114=2019, VLOOKUP($B143,ListsReq!$AC$153:$AF$300,3,FALSE),""))</f>
        <v>#N/A</v>
      </c>
      <c r="G143" s="201" t="e">
        <f>VLOOKUP($B143,ListsReq!$AC$3:$AF$150,4,FALSE)</f>
        <v>#N/A</v>
      </c>
      <c r="H143" s="200" t="e">
        <f t="shared" si="1"/>
        <v>#N/A</v>
      </c>
      <c r="I143" s="161"/>
      <c r="J143" s="147"/>
      <c r="K143" s="147"/>
      <c r="L143" s="147"/>
      <c r="M143" s="290"/>
      <c r="N143" s="145"/>
      <c r="O143" s="145"/>
    </row>
    <row r="144" spans="1:15" hidden="1">
      <c r="A144" s="291"/>
      <c r="B144" s="163"/>
      <c r="C144" s="204"/>
      <c r="D144" s="162"/>
      <c r="E144" s="201" t="e">
        <f>VLOOKUP($B144,ListsReq!$AC$3:$AF$150,2,FALSE)</f>
        <v>#N/A</v>
      </c>
      <c r="F144" s="202" t="e">
        <f>IF($C$114=2020, VLOOKUP($B144,ListsReq!$AC$3:$AF$150,3,FALSE), IF($C$114=2019, VLOOKUP($B144,ListsReq!$AC$153:$AF$300,3,FALSE),""))</f>
        <v>#N/A</v>
      </c>
      <c r="G144" s="201" t="e">
        <f>VLOOKUP($B144,ListsReq!$AC$3:$AF$150,4,FALSE)</f>
        <v>#N/A</v>
      </c>
      <c r="H144" s="200" t="e">
        <f t="shared" si="1"/>
        <v>#N/A</v>
      </c>
      <c r="I144" s="161"/>
      <c r="J144" s="147"/>
      <c r="K144" s="147"/>
      <c r="L144" s="147"/>
      <c r="M144" s="290"/>
      <c r="N144" s="145"/>
      <c r="O144" s="145"/>
    </row>
    <row r="145" spans="1:15" hidden="1">
      <c r="A145" s="291"/>
      <c r="B145" s="163"/>
      <c r="C145" s="204"/>
      <c r="D145" s="162"/>
      <c r="E145" s="201" t="e">
        <f>VLOOKUP($B145,ListsReq!$AC$3:$AF$150,2,FALSE)</f>
        <v>#N/A</v>
      </c>
      <c r="F145" s="202" t="e">
        <f>IF($C$114=2020, VLOOKUP($B145,ListsReq!$AC$3:$AF$150,3,FALSE), IF($C$114=2019, VLOOKUP($B145,ListsReq!$AC$153:$AF$300,3,FALSE),""))</f>
        <v>#N/A</v>
      </c>
      <c r="G145" s="201" t="e">
        <f>VLOOKUP($B145,ListsReq!$AC$3:$AF$150,4,FALSE)</f>
        <v>#N/A</v>
      </c>
      <c r="H145" s="200" t="e">
        <f t="shared" si="1"/>
        <v>#N/A</v>
      </c>
      <c r="I145" s="161"/>
      <c r="J145" s="147"/>
      <c r="K145" s="147"/>
      <c r="L145" s="147"/>
      <c r="M145" s="290"/>
      <c r="N145" s="145"/>
      <c r="O145" s="145"/>
    </row>
    <row r="146" spans="1:15" hidden="1">
      <c r="A146" s="291"/>
      <c r="B146" s="163"/>
      <c r="C146" s="204"/>
      <c r="D146" s="162"/>
      <c r="E146" s="201" t="e">
        <f>VLOOKUP($B146,ListsReq!$AC$3:$AF$150,2,FALSE)</f>
        <v>#N/A</v>
      </c>
      <c r="F146" s="202" t="e">
        <f>IF($C$114=2020, VLOOKUP($B146,ListsReq!$AC$3:$AF$150,3,FALSE), IF($C$114=2019, VLOOKUP($B146,ListsReq!$AC$153:$AF$300,3,FALSE),""))</f>
        <v>#N/A</v>
      </c>
      <c r="G146" s="201" t="e">
        <f>VLOOKUP($B146,ListsReq!$AC$3:$AF$150,4,FALSE)</f>
        <v>#N/A</v>
      </c>
      <c r="H146" s="200" t="e">
        <f t="shared" si="1"/>
        <v>#N/A</v>
      </c>
      <c r="I146" s="161"/>
      <c r="J146" s="147"/>
      <c r="K146" s="147"/>
      <c r="L146" s="147"/>
      <c r="M146" s="290"/>
      <c r="N146" s="145"/>
      <c r="O146" s="145"/>
    </row>
    <row r="147" spans="1:15" hidden="1">
      <c r="A147" s="291"/>
      <c r="B147" s="163"/>
      <c r="C147" s="204"/>
      <c r="D147" s="162"/>
      <c r="E147" s="201" t="e">
        <f>VLOOKUP($B147,ListsReq!$AC$3:$AF$150,2,FALSE)</f>
        <v>#N/A</v>
      </c>
      <c r="F147" s="202" t="e">
        <f>IF($C$114=2020, VLOOKUP($B147,ListsReq!$AC$3:$AF$150,3,FALSE), IF($C$114=2019, VLOOKUP($B147,ListsReq!$AC$153:$AF$300,3,FALSE),""))</f>
        <v>#N/A</v>
      </c>
      <c r="G147" s="201" t="e">
        <f>VLOOKUP($B147,ListsReq!$AC$3:$AF$150,4,FALSE)</f>
        <v>#N/A</v>
      </c>
      <c r="H147" s="200" t="e">
        <f t="shared" si="1"/>
        <v>#N/A</v>
      </c>
      <c r="I147" s="161"/>
      <c r="J147" s="147"/>
      <c r="K147" s="147"/>
      <c r="L147" s="147"/>
      <c r="M147" s="290"/>
      <c r="N147" s="145"/>
      <c r="O147" s="145"/>
    </row>
    <row r="148" spans="1:15" hidden="1">
      <c r="A148" s="291"/>
      <c r="B148" s="163"/>
      <c r="C148" s="204"/>
      <c r="D148" s="162"/>
      <c r="E148" s="201" t="e">
        <f>VLOOKUP($B148,ListsReq!$AC$3:$AF$150,2,FALSE)</f>
        <v>#N/A</v>
      </c>
      <c r="F148" s="202" t="e">
        <f>IF($C$114=2020, VLOOKUP($B148,ListsReq!$AC$3:$AF$150,3,FALSE), IF($C$114=2019, VLOOKUP($B148,ListsReq!$AC$153:$AF$300,3,FALSE),""))</f>
        <v>#N/A</v>
      </c>
      <c r="G148" s="201" t="e">
        <f>VLOOKUP($B148,ListsReq!$AC$3:$AF$150,4,FALSE)</f>
        <v>#N/A</v>
      </c>
      <c r="H148" s="200" t="e">
        <f t="shared" si="1"/>
        <v>#N/A</v>
      </c>
      <c r="I148" s="161"/>
      <c r="J148" s="147"/>
      <c r="K148" s="147"/>
      <c r="L148" s="147"/>
      <c r="M148" s="290"/>
      <c r="N148" s="145"/>
      <c r="O148" s="145"/>
    </row>
    <row r="149" spans="1:15" hidden="1">
      <c r="A149" s="291"/>
      <c r="B149" s="163"/>
      <c r="C149" s="204"/>
      <c r="D149" s="162"/>
      <c r="E149" s="201" t="e">
        <f>VLOOKUP($B149,ListsReq!$AC$3:$AF$150,2,FALSE)</f>
        <v>#N/A</v>
      </c>
      <c r="F149" s="202" t="e">
        <f>IF($C$114=2020, VLOOKUP($B149,ListsReq!$AC$3:$AF$150,3,FALSE), IF($C$114=2019, VLOOKUP($B149,ListsReq!$AC$153:$AF$300,3,FALSE),""))</f>
        <v>#N/A</v>
      </c>
      <c r="G149" s="201" t="e">
        <f>VLOOKUP($B149,ListsReq!$AC$3:$AF$150,4,FALSE)</f>
        <v>#N/A</v>
      </c>
      <c r="H149" s="200" t="e">
        <f t="shared" ref="H149:H180" si="2">(F149*D149)/1000</f>
        <v>#N/A</v>
      </c>
      <c r="I149" s="161"/>
      <c r="J149" s="147"/>
      <c r="K149" s="147"/>
      <c r="L149" s="147"/>
      <c r="M149" s="290"/>
      <c r="N149" s="145"/>
      <c r="O149" s="145"/>
    </row>
    <row r="150" spans="1:15" hidden="1">
      <c r="A150" s="291"/>
      <c r="B150" s="163"/>
      <c r="C150" s="204"/>
      <c r="D150" s="162"/>
      <c r="E150" s="201" t="e">
        <f>VLOOKUP($B150,ListsReq!$AC$3:$AF$150,2,FALSE)</f>
        <v>#N/A</v>
      </c>
      <c r="F150" s="202" t="e">
        <f>IF($C$114=2020, VLOOKUP($B150,ListsReq!$AC$3:$AF$150,3,FALSE), IF($C$114=2019, VLOOKUP($B150,ListsReq!$AC$153:$AF$300,3,FALSE),""))</f>
        <v>#N/A</v>
      </c>
      <c r="G150" s="201" t="e">
        <f>VLOOKUP($B150,ListsReq!$AC$3:$AF$150,4,FALSE)</f>
        <v>#N/A</v>
      </c>
      <c r="H150" s="200" t="e">
        <f t="shared" si="2"/>
        <v>#N/A</v>
      </c>
      <c r="I150" s="161"/>
      <c r="J150" s="147"/>
      <c r="K150" s="147"/>
      <c r="L150" s="147"/>
      <c r="M150" s="290"/>
      <c r="N150" s="145"/>
      <c r="O150" s="145"/>
    </row>
    <row r="151" spans="1:15" hidden="1">
      <c r="A151" s="291"/>
      <c r="B151" s="163"/>
      <c r="C151" s="204"/>
      <c r="D151" s="162"/>
      <c r="E151" s="201" t="e">
        <f>VLOOKUP($B151,ListsReq!$AC$3:$AF$150,2,FALSE)</f>
        <v>#N/A</v>
      </c>
      <c r="F151" s="202" t="e">
        <f>IF($C$114=2020, VLOOKUP($B151,ListsReq!$AC$3:$AF$150,3,FALSE), IF($C$114=2019, VLOOKUP($B151,ListsReq!$AC$153:$AF$300,3,FALSE),""))</f>
        <v>#N/A</v>
      </c>
      <c r="G151" s="201" t="e">
        <f>VLOOKUP($B151,ListsReq!$AC$3:$AF$150,4,FALSE)</f>
        <v>#N/A</v>
      </c>
      <c r="H151" s="200" t="e">
        <f t="shared" si="2"/>
        <v>#N/A</v>
      </c>
      <c r="I151" s="161"/>
      <c r="J151" s="147"/>
      <c r="K151" s="147"/>
      <c r="L151" s="147"/>
      <c r="M151" s="290"/>
      <c r="N151" s="145"/>
      <c r="O151" s="145"/>
    </row>
    <row r="152" spans="1:15" hidden="1">
      <c r="A152" s="291"/>
      <c r="B152" s="163"/>
      <c r="C152" s="204"/>
      <c r="D152" s="162"/>
      <c r="E152" s="201" t="e">
        <f>VLOOKUP($B152,ListsReq!$AC$3:$AF$150,2,FALSE)</f>
        <v>#N/A</v>
      </c>
      <c r="F152" s="202" t="e">
        <f>IF($C$114=2020, VLOOKUP($B152,ListsReq!$AC$3:$AF$150,3,FALSE), IF($C$114=2019, VLOOKUP($B152,ListsReq!$AC$153:$AF$300,3,FALSE),""))</f>
        <v>#N/A</v>
      </c>
      <c r="G152" s="201" t="e">
        <f>VLOOKUP($B152,ListsReq!$AC$3:$AF$150,4,FALSE)</f>
        <v>#N/A</v>
      </c>
      <c r="H152" s="200" t="e">
        <f t="shared" si="2"/>
        <v>#N/A</v>
      </c>
      <c r="I152" s="161"/>
      <c r="J152" s="147"/>
      <c r="K152" s="147"/>
      <c r="L152" s="147"/>
      <c r="M152" s="290"/>
      <c r="N152" s="145"/>
      <c r="O152" s="145"/>
    </row>
    <row r="153" spans="1:15" hidden="1">
      <c r="A153" s="291"/>
      <c r="B153" s="163"/>
      <c r="C153" s="204"/>
      <c r="D153" s="162"/>
      <c r="E153" s="201" t="e">
        <f>VLOOKUP($B153,ListsReq!$AC$3:$AF$150,2,FALSE)</f>
        <v>#N/A</v>
      </c>
      <c r="F153" s="202" t="e">
        <f>IF($C$114=2020, VLOOKUP($B153,ListsReq!$AC$3:$AF$150,3,FALSE), IF($C$114=2019, VLOOKUP($B153,ListsReq!$AC$153:$AF$300,3,FALSE),""))</f>
        <v>#N/A</v>
      </c>
      <c r="G153" s="201" t="e">
        <f>VLOOKUP($B153,ListsReq!$AC$3:$AF$150,4,FALSE)</f>
        <v>#N/A</v>
      </c>
      <c r="H153" s="200" t="e">
        <f t="shared" si="2"/>
        <v>#N/A</v>
      </c>
      <c r="I153" s="161"/>
      <c r="J153" s="147"/>
      <c r="K153" s="147"/>
      <c r="L153" s="147"/>
      <c r="M153" s="290"/>
      <c r="N153" s="145"/>
      <c r="O153" s="145"/>
    </row>
    <row r="154" spans="1:15" hidden="1">
      <c r="A154" s="291"/>
      <c r="B154" s="163"/>
      <c r="C154" s="204"/>
      <c r="D154" s="162"/>
      <c r="E154" s="201" t="e">
        <f>VLOOKUP($B154,ListsReq!$AC$3:$AF$150,2,FALSE)</f>
        <v>#N/A</v>
      </c>
      <c r="F154" s="202" t="e">
        <f>IF($C$114=2020, VLOOKUP($B154,ListsReq!$AC$3:$AF$150,3,FALSE), IF($C$114=2019, VLOOKUP($B154,ListsReq!$AC$153:$AF$300,3,FALSE),""))</f>
        <v>#N/A</v>
      </c>
      <c r="G154" s="201" t="e">
        <f>VLOOKUP($B154,ListsReq!$AC$3:$AF$150,4,FALSE)</f>
        <v>#N/A</v>
      </c>
      <c r="H154" s="200" t="e">
        <f t="shared" si="2"/>
        <v>#N/A</v>
      </c>
      <c r="I154" s="161"/>
      <c r="J154" s="147"/>
      <c r="K154" s="147"/>
      <c r="L154" s="147"/>
      <c r="M154" s="290"/>
      <c r="N154" s="145"/>
      <c r="O154" s="145"/>
    </row>
    <row r="155" spans="1:15" hidden="1">
      <c r="A155" s="291"/>
      <c r="B155" s="163"/>
      <c r="C155" s="204"/>
      <c r="D155" s="162"/>
      <c r="E155" s="201" t="e">
        <f>VLOOKUP($B155,ListsReq!$AC$3:$AF$150,2,FALSE)</f>
        <v>#N/A</v>
      </c>
      <c r="F155" s="202" t="e">
        <f>IF($C$114=2020, VLOOKUP($B155,ListsReq!$AC$3:$AF$150,3,FALSE), IF($C$114=2019, VLOOKUP($B155,ListsReq!$AC$153:$AF$300,3,FALSE),""))</f>
        <v>#N/A</v>
      </c>
      <c r="G155" s="201" t="e">
        <f>VLOOKUP($B155,ListsReq!$AC$3:$AF$150,4,FALSE)</f>
        <v>#N/A</v>
      </c>
      <c r="H155" s="200" t="e">
        <f t="shared" si="2"/>
        <v>#N/A</v>
      </c>
      <c r="I155" s="161"/>
      <c r="J155" s="147"/>
      <c r="K155" s="147"/>
      <c r="L155" s="147"/>
      <c r="M155" s="290"/>
      <c r="N155" s="145"/>
      <c r="O155" s="145"/>
    </row>
    <row r="156" spans="1:15" hidden="1">
      <c r="A156" s="291"/>
      <c r="B156" s="163"/>
      <c r="C156" s="204"/>
      <c r="D156" s="162"/>
      <c r="E156" s="201" t="e">
        <f>VLOOKUP($B156,ListsReq!$AC$3:$AF$150,2,FALSE)</f>
        <v>#N/A</v>
      </c>
      <c r="F156" s="202" t="e">
        <f>IF($C$114=2020, VLOOKUP($B156,ListsReq!$AC$3:$AF$150,3,FALSE), IF($C$114=2019, VLOOKUP($B156,ListsReq!$AC$153:$AF$300,3,FALSE),""))</f>
        <v>#N/A</v>
      </c>
      <c r="G156" s="201" t="e">
        <f>VLOOKUP($B156,ListsReq!$AC$3:$AF$150,4,FALSE)</f>
        <v>#N/A</v>
      </c>
      <c r="H156" s="200" t="e">
        <f t="shared" si="2"/>
        <v>#N/A</v>
      </c>
      <c r="I156" s="161"/>
      <c r="J156" s="147"/>
      <c r="K156" s="147"/>
      <c r="L156" s="147"/>
      <c r="M156" s="290"/>
      <c r="N156" s="145"/>
      <c r="O156" s="145"/>
    </row>
    <row r="157" spans="1:15" hidden="1">
      <c r="A157" s="291"/>
      <c r="B157" s="163"/>
      <c r="C157" s="204"/>
      <c r="D157" s="162"/>
      <c r="E157" s="201" t="e">
        <f>VLOOKUP($B157,ListsReq!$AC$3:$AF$150,2,FALSE)</f>
        <v>#N/A</v>
      </c>
      <c r="F157" s="202" t="e">
        <f>IF($C$114=2020, VLOOKUP($B157,ListsReq!$AC$3:$AF$150,3,FALSE), IF($C$114=2019, VLOOKUP($B157,ListsReq!$AC$153:$AF$300,3,FALSE),""))</f>
        <v>#N/A</v>
      </c>
      <c r="G157" s="201" t="e">
        <f>VLOOKUP($B157,ListsReq!$AC$3:$AF$150,4,FALSE)</f>
        <v>#N/A</v>
      </c>
      <c r="H157" s="200" t="e">
        <f t="shared" si="2"/>
        <v>#N/A</v>
      </c>
      <c r="I157" s="161"/>
      <c r="J157" s="147"/>
      <c r="K157" s="147"/>
      <c r="L157" s="147"/>
      <c r="M157" s="290"/>
      <c r="N157" s="145"/>
      <c r="O157" s="145"/>
    </row>
    <row r="158" spans="1:15" hidden="1">
      <c r="A158" s="291"/>
      <c r="B158" s="163"/>
      <c r="C158" s="204"/>
      <c r="D158" s="162"/>
      <c r="E158" s="201" t="e">
        <f>VLOOKUP($B158,ListsReq!$AC$3:$AF$150,2,FALSE)</f>
        <v>#N/A</v>
      </c>
      <c r="F158" s="202" t="e">
        <f>IF($C$114=2020, VLOOKUP($B158,ListsReq!$AC$3:$AF$150,3,FALSE), IF($C$114=2019, VLOOKUP($B158,ListsReq!$AC$153:$AF$300,3,FALSE),""))</f>
        <v>#N/A</v>
      </c>
      <c r="G158" s="201" t="e">
        <f>VLOOKUP($B158,ListsReq!$AC$3:$AF$150,4,FALSE)</f>
        <v>#N/A</v>
      </c>
      <c r="H158" s="200" t="e">
        <f t="shared" si="2"/>
        <v>#N/A</v>
      </c>
      <c r="I158" s="161"/>
      <c r="J158" s="147"/>
      <c r="K158" s="147"/>
      <c r="L158" s="147"/>
      <c r="M158" s="290"/>
      <c r="N158" s="145"/>
      <c r="O158" s="145"/>
    </row>
    <row r="159" spans="1:15" hidden="1">
      <c r="A159" s="291"/>
      <c r="B159" s="163"/>
      <c r="C159" s="204"/>
      <c r="D159" s="162"/>
      <c r="E159" s="201" t="e">
        <f>VLOOKUP($B159,ListsReq!$AC$3:$AF$150,2,FALSE)</f>
        <v>#N/A</v>
      </c>
      <c r="F159" s="202" t="e">
        <f>IF($C$114=2020, VLOOKUP($B159,ListsReq!$AC$3:$AF$150,3,FALSE), IF($C$114=2019, VLOOKUP($B159,ListsReq!$AC$153:$AF$300,3,FALSE),""))</f>
        <v>#N/A</v>
      </c>
      <c r="G159" s="201" t="e">
        <f>VLOOKUP($B159,ListsReq!$AC$3:$AF$150,4,FALSE)</f>
        <v>#N/A</v>
      </c>
      <c r="H159" s="200" t="e">
        <f t="shared" si="2"/>
        <v>#N/A</v>
      </c>
      <c r="I159" s="161"/>
      <c r="J159" s="147"/>
      <c r="K159" s="147"/>
      <c r="L159" s="147"/>
      <c r="M159" s="290"/>
      <c r="N159" s="145"/>
      <c r="O159" s="145"/>
    </row>
    <row r="160" spans="1:15" hidden="1">
      <c r="A160" s="291"/>
      <c r="B160" s="163"/>
      <c r="C160" s="204"/>
      <c r="D160" s="162"/>
      <c r="E160" s="201" t="e">
        <f>VLOOKUP($B160,ListsReq!$AC$3:$AF$150,2,FALSE)</f>
        <v>#N/A</v>
      </c>
      <c r="F160" s="202" t="e">
        <f>IF($C$114=2020, VLOOKUP($B160,ListsReq!$AC$3:$AF$150,3,FALSE), IF($C$114=2019, VLOOKUP($B160,ListsReq!$AC$153:$AF$300,3,FALSE),""))</f>
        <v>#N/A</v>
      </c>
      <c r="G160" s="201" t="e">
        <f>VLOOKUP($B160,ListsReq!$AC$3:$AF$150,4,FALSE)</f>
        <v>#N/A</v>
      </c>
      <c r="H160" s="200" t="e">
        <f t="shared" si="2"/>
        <v>#N/A</v>
      </c>
      <c r="I160" s="161"/>
      <c r="J160" s="147"/>
      <c r="K160" s="147"/>
      <c r="L160" s="147"/>
      <c r="M160" s="290"/>
      <c r="N160" s="145"/>
      <c r="O160" s="145"/>
    </row>
    <row r="161" spans="1:15" hidden="1">
      <c r="A161" s="291"/>
      <c r="B161" s="163"/>
      <c r="C161" s="204"/>
      <c r="D161" s="162"/>
      <c r="E161" s="201" t="e">
        <f>VLOOKUP($B161,ListsReq!$AC$3:$AF$150,2,FALSE)</f>
        <v>#N/A</v>
      </c>
      <c r="F161" s="202" t="e">
        <f>IF($C$114=2020, VLOOKUP($B161,ListsReq!$AC$3:$AF$150,3,FALSE), IF($C$114=2019, VLOOKUP($B161,ListsReq!$AC$153:$AF$300,3,FALSE),""))</f>
        <v>#N/A</v>
      </c>
      <c r="G161" s="201" t="e">
        <f>VLOOKUP($B161,ListsReq!$AC$3:$AF$150,4,FALSE)</f>
        <v>#N/A</v>
      </c>
      <c r="H161" s="200" t="e">
        <f t="shared" si="2"/>
        <v>#N/A</v>
      </c>
      <c r="I161" s="161"/>
      <c r="J161" s="147"/>
      <c r="K161" s="147"/>
      <c r="L161" s="147"/>
      <c r="M161" s="290"/>
      <c r="N161" s="145"/>
      <c r="O161" s="145"/>
    </row>
    <row r="162" spans="1:15" hidden="1">
      <c r="A162" s="291"/>
      <c r="B162" s="163"/>
      <c r="C162" s="204"/>
      <c r="D162" s="162"/>
      <c r="E162" s="201" t="e">
        <f>VLOOKUP($B162,ListsReq!$AC$3:$AF$150,2,FALSE)</f>
        <v>#N/A</v>
      </c>
      <c r="F162" s="202" t="e">
        <f>IF($C$114=2020, VLOOKUP($B162,ListsReq!$AC$3:$AF$150,3,FALSE), IF($C$114=2019, VLOOKUP($B162,ListsReq!$AC$153:$AF$300,3,FALSE),""))</f>
        <v>#N/A</v>
      </c>
      <c r="G162" s="201" t="e">
        <f>VLOOKUP($B162,ListsReq!$AC$3:$AF$150,4,FALSE)</f>
        <v>#N/A</v>
      </c>
      <c r="H162" s="200" t="e">
        <f t="shared" si="2"/>
        <v>#N/A</v>
      </c>
      <c r="I162" s="161"/>
      <c r="J162" s="147"/>
      <c r="K162" s="147"/>
      <c r="L162" s="147"/>
      <c r="M162" s="290"/>
      <c r="N162" s="145"/>
      <c r="O162" s="145"/>
    </row>
    <row r="163" spans="1:15" hidden="1">
      <c r="A163" s="291"/>
      <c r="B163" s="163"/>
      <c r="C163" s="204"/>
      <c r="D163" s="162"/>
      <c r="E163" s="201" t="e">
        <f>VLOOKUP($B163,ListsReq!$AC$3:$AF$150,2,FALSE)</f>
        <v>#N/A</v>
      </c>
      <c r="F163" s="202" t="e">
        <f>IF($C$114=2020, VLOOKUP($B163,ListsReq!$AC$3:$AF$150,3,FALSE), IF($C$114=2019, VLOOKUP($B163,ListsReq!$AC$153:$AF$300,3,FALSE),""))</f>
        <v>#N/A</v>
      </c>
      <c r="G163" s="201" t="e">
        <f>VLOOKUP($B163,ListsReq!$AC$3:$AF$150,4,FALSE)</f>
        <v>#N/A</v>
      </c>
      <c r="H163" s="200" t="e">
        <f t="shared" si="2"/>
        <v>#N/A</v>
      </c>
      <c r="I163" s="161"/>
      <c r="J163" s="147"/>
      <c r="K163" s="147"/>
      <c r="L163" s="147"/>
      <c r="M163" s="290"/>
      <c r="N163" s="145"/>
      <c r="O163" s="145"/>
    </row>
    <row r="164" spans="1:15" hidden="1">
      <c r="A164" s="291"/>
      <c r="B164" s="163"/>
      <c r="C164" s="204"/>
      <c r="D164" s="162"/>
      <c r="E164" s="201" t="e">
        <f>VLOOKUP($B164,ListsReq!$AC$3:$AF$150,2,FALSE)</f>
        <v>#N/A</v>
      </c>
      <c r="F164" s="202" t="e">
        <f>IF($C$114=2020, VLOOKUP($B164,ListsReq!$AC$3:$AF$150,3,FALSE), IF($C$114=2019, VLOOKUP($B164,ListsReq!$AC$153:$AF$300,3,FALSE),""))</f>
        <v>#N/A</v>
      </c>
      <c r="G164" s="201" t="e">
        <f>VLOOKUP($B164,ListsReq!$AC$3:$AF$150,4,FALSE)</f>
        <v>#N/A</v>
      </c>
      <c r="H164" s="200" t="e">
        <f t="shared" si="2"/>
        <v>#N/A</v>
      </c>
      <c r="I164" s="161"/>
      <c r="J164" s="147"/>
      <c r="K164" s="147"/>
      <c r="L164" s="147"/>
      <c r="M164" s="290"/>
      <c r="N164" s="145"/>
      <c r="O164" s="145"/>
    </row>
    <row r="165" spans="1:15" hidden="1">
      <c r="A165" s="291"/>
      <c r="B165" s="163"/>
      <c r="C165" s="204"/>
      <c r="D165" s="162"/>
      <c r="E165" s="201" t="e">
        <f>VLOOKUP($B165,ListsReq!$AC$3:$AF$150,2,FALSE)</f>
        <v>#N/A</v>
      </c>
      <c r="F165" s="202" t="e">
        <f>IF($C$114=2020, VLOOKUP($B165,ListsReq!$AC$3:$AF$150,3,FALSE), IF($C$114=2019, VLOOKUP($B165,ListsReq!$AC$153:$AF$300,3,FALSE),""))</f>
        <v>#N/A</v>
      </c>
      <c r="G165" s="201" t="e">
        <f>VLOOKUP($B165,ListsReq!$AC$3:$AF$150,4,FALSE)</f>
        <v>#N/A</v>
      </c>
      <c r="H165" s="200" t="e">
        <f t="shared" si="2"/>
        <v>#N/A</v>
      </c>
      <c r="I165" s="161"/>
      <c r="J165" s="147"/>
      <c r="K165" s="147"/>
      <c r="L165" s="147"/>
      <c r="M165" s="290"/>
      <c r="N165" s="145"/>
      <c r="O165" s="145"/>
    </row>
    <row r="166" spans="1:15" hidden="1">
      <c r="A166" s="291"/>
      <c r="B166" s="163"/>
      <c r="C166" s="204"/>
      <c r="D166" s="162"/>
      <c r="E166" s="201" t="e">
        <f>VLOOKUP($B166,ListsReq!$AC$3:$AF$150,2,FALSE)</f>
        <v>#N/A</v>
      </c>
      <c r="F166" s="202" t="e">
        <f>IF($C$114=2020, VLOOKUP($B166,ListsReq!$AC$3:$AF$150,3,FALSE), IF($C$114=2019, VLOOKUP($B166,ListsReq!$AC$153:$AF$300,3,FALSE),""))</f>
        <v>#N/A</v>
      </c>
      <c r="G166" s="201" t="e">
        <f>VLOOKUP($B166,ListsReq!$AC$3:$AF$150,4,FALSE)</f>
        <v>#N/A</v>
      </c>
      <c r="H166" s="200" t="e">
        <f t="shared" si="2"/>
        <v>#N/A</v>
      </c>
      <c r="I166" s="161"/>
      <c r="J166" s="147"/>
      <c r="K166" s="147"/>
      <c r="L166" s="147"/>
      <c r="M166" s="290"/>
      <c r="N166" s="145"/>
      <c r="O166" s="145"/>
    </row>
    <row r="167" spans="1:15" hidden="1">
      <c r="A167" s="291"/>
      <c r="B167" s="163"/>
      <c r="C167" s="204"/>
      <c r="D167" s="162"/>
      <c r="E167" s="201" t="e">
        <f>VLOOKUP($B167,ListsReq!$AC$3:$AF$150,2,FALSE)</f>
        <v>#N/A</v>
      </c>
      <c r="F167" s="202" t="e">
        <f>IF($C$114=2020, VLOOKUP($B167,ListsReq!$AC$3:$AF$150,3,FALSE), IF($C$114=2019, VLOOKUP($B167,ListsReq!$AC$153:$AF$300,3,FALSE),""))</f>
        <v>#N/A</v>
      </c>
      <c r="G167" s="201" t="e">
        <f>VLOOKUP($B167,ListsReq!$AC$3:$AF$150,4,FALSE)</f>
        <v>#N/A</v>
      </c>
      <c r="H167" s="200" t="e">
        <f t="shared" si="2"/>
        <v>#N/A</v>
      </c>
      <c r="I167" s="161"/>
      <c r="J167" s="147"/>
      <c r="K167" s="147"/>
      <c r="L167" s="147"/>
      <c r="M167" s="290"/>
      <c r="N167" s="145"/>
      <c r="O167" s="145"/>
    </row>
    <row r="168" spans="1:15" hidden="1">
      <c r="A168" s="291"/>
      <c r="B168" s="163"/>
      <c r="C168" s="204"/>
      <c r="D168" s="162"/>
      <c r="E168" s="201" t="e">
        <f>VLOOKUP($B168,ListsReq!$AC$3:$AF$150,2,FALSE)</f>
        <v>#N/A</v>
      </c>
      <c r="F168" s="202" t="e">
        <f>IF($C$114=2020, VLOOKUP($B168,ListsReq!$AC$3:$AF$150,3,FALSE), IF($C$114=2019, VLOOKUP($B168,ListsReq!$AC$153:$AF$300,3,FALSE),""))</f>
        <v>#N/A</v>
      </c>
      <c r="G168" s="201" t="e">
        <f>VLOOKUP($B168,ListsReq!$AC$3:$AF$150,4,FALSE)</f>
        <v>#N/A</v>
      </c>
      <c r="H168" s="200" t="e">
        <f t="shared" si="2"/>
        <v>#N/A</v>
      </c>
      <c r="I168" s="161"/>
      <c r="J168" s="147"/>
      <c r="K168" s="147"/>
      <c r="L168" s="147"/>
      <c r="M168" s="290"/>
      <c r="N168" s="145"/>
      <c r="O168" s="145"/>
    </row>
    <row r="169" spans="1:15" hidden="1">
      <c r="A169" s="291"/>
      <c r="B169" s="163"/>
      <c r="C169" s="204"/>
      <c r="D169" s="162"/>
      <c r="E169" s="201" t="e">
        <f>VLOOKUP($B169,ListsReq!$AC$3:$AF$150,2,FALSE)</f>
        <v>#N/A</v>
      </c>
      <c r="F169" s="202" t="e">
        <f>IF($C$114=2020, VLOOKUP($B169,ListsReq!$AC$3:$AF$150,3,FALSE), IF($C$114=2019, VLOOKUP($B169,ListsReq!$AC$153:$AF$300,3,FALSE),""))</f>
        <v>#N/A</v>
      </c>
      <c r="G169" s="201" t="e">
        <f>VLOOKUP($B169,ListsReq!$AC$3:$AF$150,4,FALSE)</f>
        <v>#N/A</v>
      </c>
      <c r="H169" s="200" t="e">
        <f t="shared" si="2"/>
        <v>#N/A</v>
      </c>
      <c r="I169" s="161"/>
      <c r="J169" s="147"/>
      <c r="K169" s="147"/>
      <c r="L169" s="147"/>
      <c r="M169" s="290"/>
      <c r="N169" s="145"/>
      <c r="O169" s="145"/>
    </row>
    <row r="170" spans="1:15" hidden="1">
      <c r="A170" s="291"/>
      <c r="B170" s="163"/>
      <c r="C170" s="204"/>
      <c r="D170" s="162"/>
      <c r="E170" s="201" t="e">
        <f>VLOOKUP($B170,ListsReq!$AC$3:$AF$150,2,FALSE)</f>
        <v>#N/A</v>
      </c>
      <c r="F170" s="202" t="e">
        <f>IF($C$114=2020, VLOOKUP($B170,ListsReq!$AC$3:$AF$150,3,FALSE), IF($C$114=2019, VLOOKUP($B170,ListsReq!$AC$153:$AF$300,3,FALSE),""))</f>
        <v>#N/A</v>
      </c>
      <c r="G170" s="201" t="e">
        <f>VLOOKUP($B170,ListsReq!$AC$3:$AF$150,4,FALSE)</f>
        <v>#N/A</v>
      </c>
      <c r="H170" s="200" t="e">
        <f t="shared" si="2"/>
        <v>#N/A</v>
      </c>
      <c r="I170" s="161"/>
      <c r="J170" s="147"/>
      <c r="K170" s="147"/>
      <c r="L170" s="147"/>
      <c r="M170" s="290"/>
      <c r="N170" s="145"/>
      <c r="O170" s="145"/>
    </row>
    <row r="171" spans="1:15" hidden="1">
      <c r="A171" s="291"/>
      <c r="B171" s="163"/>
      <c r="C171" s="204"/>
      <c r="D171" s="162"/>
      <c r="E171" s="201" t="e">
        <f>VLOOKUP($B171,ListsReq!$AC$3:$AF$150,2,FALSE)</f>
        <v>#N/A</v>
      </c>
      <c r="F171" s="202" t="e">
        <f>IF($C$114=2020, VLOOKUP($B171,ListsReq!$AC$3:$AF$150,3,FALSE), IF($C$114=2019, VLOOKUP($B171,ListsReq!$AC$153:$AF$300,3,FALSE),""))</f>
        <v>#N/A</v>
      </c>
      <c r="G171" s="201" t="e">
        <f>VLOOKUP($B171,ListsReq!$AC$3:$AF$150,4,FALSE)</f>
        <v>#N/A</v>
      </c>
      <c r="H171" s="200" t="e">
        <f t="shared" si="2"/>
        <v>#N/A</v>
      </c>
      <c r="I171" s="161"/>
      <c r="J171" s="147"/>
      <c r="K171" s="147"/>
      <c r="L171" s="147"/>
      <c r="M171" s="290"/>
      <c r="N171" s="145"/>
      <c r="O171" s="145"/>
    </row>
    <row r="172" spans="1:15" hidden="1">
      <c r="A172" s="291"/>
      <c r="B172" s="163"/>
      <c r="C172" s="204"/>
      <c r="D172" s="162"/>
      <c r="E172" s="201" t="e">
        <f>VLOOKUP($B172,ListsReq!$AC$3:$AF$150,2,FALSE)</f>
        <v>#N/A</v>
      </c>
      <c r="F172" s="202" t="e">
        <f>IF($C$114=2020, VLOOKUP($B172,ListsReq!$AC$3:$AF$150,3,FALSE), IF($C$114=2019, VLOOKUP($B172,ListsReq!$AC$153:$AF$300,3,FALSE),""))</f>
        <v>#N/A</v>
      </c>
      <c r="G172" s="201" t="e">
        <f>VLOOKUP($B172,ListsReq!$AC$3:$AF$150,4,FALSE)</f>
        <v>#N/A</v>
      </c>
      <c r="H172" s="200" t="e">
        <f t="shared" si="2"/>
        <v>#N/A</v>
      </c>
      <c r="I172" s="161"/>
      <c r="J172" s="147"/>
      <c r="K172" s="147"/>
      <c r="L172" s="147"/>
      <c r="M172" s="290"/>
      <c r="N172" s="145"/>
      <c r="O172" s="145"/>
    </row>
    <row r="173" spans="1:15" hidden="1">
      <c r="A173" s="291"/>
      <c r="B173" s="163"/>
      <c r="C173" s="204"/>
      <c r="D173" s="162"/>
      <c r="E173" s="201" t="e">
        <f>VLOOKUP($B173,ListsReq!$AC$3:$AF$150,2,FALSE)</f>
        <v>#N/A</v>
      </c>
      <c r="F173" s="202" t="e">
        <f>IF($C$114=2020, VLOOKUP($B173,ListsReq!$AC$3:$AF$150,3,FALSE), IF($C$114=2019, VLOOKUP($B173,ListsReq!$AC$153:$AF$300,3,FALSE),""))</f>
        <v>#N/A</v>
      </c>
      <c r="G173" s="201" t="e">
        <f>VLOOKUP($B173,ListsReq!$AC$3:$AF$150,4,FALSE)</f>
        <v>#N/A</v>
      </c>
      <c r="H173" s="200" t="e">
        <f t="shared" si="2"/>
        <v>#N/A</v>
      </c>
      <c r="I173" s="161"/>
      <c r="J173" s="147"/>
      <c r="K173" s="147"/>
      <c r="L173" s="147"/>
      <c r="M173" s="290"/>
      <c r="N173" s="145"/>
      <c r="O173" s="145"/>
    </row>
    <row r="174" spans="1:15" hidden="1">
      <c r="A174" s="291"/>
      <c r="B174" s="163"/>
      <c r="C174" s="204"/>
      <c r="D174" s="162"/>
      <c r="E174" s="201" t="e">
        <f>VLOOKUP($B174,ListsReq!$AC$3:$AF$150,2,FALSE)</f>
        <v>#N/A</v>
      </c>
      <c r="F174" s="202" t="e">
        <f>IF($C$114=2020, VLOOKUP($B174,ListsReq!$AC$3:$AF$150,3,FALSE), IF($C$114=2019, VLOOKUP($B174,ListsReq!$AC$153:$AF$300,3,FALSE),""))</f>
        <v>#N/A</v>
      </c>
      <c r="G174" s="201" t="e">
        <f>VLOOKUP($B174,ListsReq!$AC$3:$AF$150,4,FALSE)</f>
        <v>#N/A</v>
      </c>
      <c r="H174" s="200" t="e">
        <f t="shared" si="2"/>
        <v>#N/A</v>
      </c>
      <c r="I174" s="161"/>
      <c r="J174" s="147"/>
      <c r="K174" s="147"/>
      <c r="L174" s="147"/>
      <c r="M174" s="290"/>
      <c r="N174" s="145"/>
      <c r="O174" s="145"/>
    </row>
    <row r="175" spans="1:15" hidden="1">
      <c r="A175" s="291"/>
      <c r="B175" s="163"/>
      <c r="C175" s="204"/>
      <c r="D175" s="162"/>
      <c r="E175" s="201" t="e">
        <f>VLOOKUP($B175,ListsReq!$AC$3:$AF$150,2,FALSE)</f>
        <v>#N/A</v>
      </c>
      <c r="F175" s="202" t="e">
        <f>IF($C$114=2020, VLOOKUP($B175,ListsReq!$AC$3:$AF$150,3,FALSE), IF($C$114=2019, VLOOKUP($B175,ListsReq!$AC$153:$AF$300,3,FALSE),""))</f>
        <v>#N/A</v>
      </c>
      <c r="G175" s="201" t="e">
        <f>VLOOKUP($B175,ListsReq!$AC$3:$AF$150,4,FALSE)</f>
        <v>#N/A</v>
      </c>
      <c r="H175" s="200" t="e">
        <f t="shared" si="2"/>
        <v>#N/A</v>
      </c>
      <c r="I175" s="161"/>
      <c r="J175" s="147"/>
      <c r="K175" s="147"/>
      <c r="L175" s="147"/>
      <c r="M175" s="290"/>
      <c r="N175" s="145"/>
      <c r="O175" s="145"/>
    </row>
    <row r="176" spans="1:15" hidden="1">
      <c r="A176" s="291"/>
      <c r="B176" s="163"/>
      <c r="C176" s="204"/>
      <c r="D176" s="162"/>
      <c r="E176" s="201" t="e">
        <f>VLOOKUP($B176,ListsReq!$AC$3:$AF$150,2,FALSE)</f>
        <v>#N/A</v>
      </c>
      <c r="F176" s="202" t="e">
        <f>IF($C$114=2020, VLOOKUP($B176,ListsReq!$AC$3:$AF$150,3,FALSE), IF($C$114=2019, VLOOKUP($B176,ListsReq!$AC$153:$AF$300,3,FALSE),""))</f>
        <v>#N/A</v>
      </c>
      <c r="G176" s="201" t="e">
        <f>VLOOKUP($B176,ListsReq!$AC$3:$AF$150,4,FALSE)</f>
        <v>#N/A</v>
      </c>
      <c r="H176" s="200" t="e">
        <f t="shared" si="2"/>
        <v>#N/A</v>
      </c>
      <c r="I176" s="161"/>
      <c r="J176" s="147"/>
      <c r="K176" s="147"/>
      <c r="L176" s="147"/>
      <c r="M176" s="290"/>
      <c r="N176" s="145"/>
      <c r="O176" s="145"/>
    </row>
    <row r="177" spans="1:15" hidden="1">
      <c r="A177" s="291"/>
      <c r="B177" s="163"/>
      <c r="C177" s="204"/>
      <c r="D177" s="162"/>
      <c r="E177" s="201" t="e">
        <f>VLOOKUP($B177,ListsReq!$AC$3:$AF$150,2,FALSE)</f>
        <v>#N/A</v>
      </c>
      <c r="F177" s="202" t="e">
        <f>IF($C$114=2020, VLOOKUP($B177,ListsReq!$AC$3:$AF$150,3,FALSE), IF($C$114=2019, VLOOKUP($B177,ListsReq!$AC$153:$AF$300,3,FALSE),""))</f>
        <v>#N/A</v>
      </c>
      <c r="G177" s="201" t="e">
        <f>VLOOKUP($B177,ListsReq!$AC$3:$AF$150,4,FALSE)</f>
        <v>#N/A</v>
      </c>
      <c r="H177" s="200" t="e">
        <f t="shared" si="2"/>
        <v>#N/A</v>
      </c>
      <c r="I177" s="161"/>
      <c r="J177" s="147"/>
      <c r="K177" s="147"/>
      <c r="L177" s="147"/>
      <c r="M177" s="290"/>
      <c r="N177" s="145"/>
      <c r="O177" s="145"/>
    </row>
    <row r="178" spans="1:15" hidden="1">
      <c r="A178" s="291"/>
      <c r="B178" s="163"/>
      <c r="C178" s="204"/>
      <c r="D178" s="162"/>
      <c r="E178" s="201" t="e">
        <f>VLOOKUP($B178,ListsReq!$AC$3:$AF$150,2,FALSE)</f>
        <v>#N/A</v>
      </c>
      <c r="F178" s="202" t="e">
        <f>IF($C$114=2020, VLOOKUP($B178,ListsReq!$AC$3:$AF$150,3,FALSE), IF($C$114=2019, VLOOKUP($B178,ListsReq!$AC$153:$AF$300,3,FALSE),""))</f>
        <v>#N/A</v>
      </c>
      <c r="G178" s="201" t="e">
        <f>VLOOKUP($B178,ListsReq!$AC$3:$AF$150,4,FALSE)</f>
        <v>#N/A</v>
      </c>
      <c r="H178" s="200" t="e">
        <f t="shared" si="2"/>
        <v>#N/A</v>
      </c>
      <c r="I178" s="161"/>
      <c r="J178" s="147"/>
      <c r="K178" s="147"/>
      <c r="L178" s="147"/>
      <c r="M178" s="290"/>
      <c r="N178" s="145"/>
      <c r="O178" s="145"/>
    </row>
    <row r="179" spans="1:15" hidden="1">
      <c r="A179" s="291"/>
      <c r="B179" s="163"/>
      <c r="C179" s="203"/>
      <c r="D179" s="159"/>
      <c r="E179" s="201" t="e">
        <f>VLOOKUP($B179,ListsReq!$AC$3:$AF$150,2,FALSE)</f>
        <v>#N/A</v>
      </c>
      <c r="F179" s="202" t="e">
        <f>IF($C$114=2020, VLOOKUP($B179,ListsReq!$AC$3:$AF$150,3,FALSE), IF($C$114=2019, VLOOKUP($B179,ListsReq!$AC$153:$AF$300,3,FALSE),""))</f>
        <v>#N/A</v>
      </c>
      <c r="G179" s="201" t="e">
        <f>VLOOKUP($B179,ListsReq!$AC$3:$AF$150,4,FALSE)</f>
        <v>#N/A</v>
      </c>
      <c r="H179" s="200" t="e">
        <f t="shared" si="2"/>
        <v>#N/A</v>
      </c>
      <c r="I179" s="158"/>
      <c r="J179" s="147"/>
      <c r="K179" s="147"/>
      <c r="L179" s="147"/>
      <c r="M179" s="290"/>
      <c r="N179" s="145"/>
      <c r="O179" s="145"/>
    </row>
    <row r="180" spans="1:15" hidden="1">
      <c r="A180" s="291"/>
      <c r="B180" s="163"/>
      <c r="C180" s="203"/>
      <c r="D180" s="159"/>
      <c r="E180" s="201" t="e">
        <f>VLOOKUP($B180,ListsReq!$AC$3:$AF$150,2,FALSE)</f>
        <v>#N/A</v>
      </c>
      <c r="F180" s="202" t="e">
        <f>IF($C$114=2020, VLOOKUP($B180,ListsReq!$AC$3:$AF$150,3,FALSE), IF($C$114=2019, VLOOKUP($B180,ListsReq!$AC$153:$AF$300,3,FALSE),""))</f>
        <v>#N/A</v>
      </c>
      <c r="G180" s="201" t="e">
        <f>VLOOKUP($B180,ListsReq!$AC$3:$AF$150,4,FALSE)</f>
        <v>#N/A</v>
      </c>
      <c r="H180" s="200" t="e">
        <f t="shared" si="2"/>
        <v>#N/A</v>
      </c>
      <c r="I180" s="158"/>
      <c r="J180" s="147"/>
      <c r="K180" s="147"/>
      <c r="L180" s="147"/>
      <c r="M180" s="290"/>
      <c r="N180" s="145"/>
      <c r="O180" s="145"/>
    </row>
    <row r="181" spans="1:15" hidden="1">
      <c r="A181" s="291"/>
      <c r="B181" s="163"/>
      <c r="C181" s="203"/>
      <c r="D181" s="159"/>
      <c r="E181" s="201" t="e">
        <f>VLOOKUP($B181,ListsReq!$AC$3:$AF$150,2,FALSE)</f>
        <v>#N/A</v>
      </c>
      <c r="F181" s="202" t="e">
        <f>IF($C$114=2020, VLOOKUP($B181,ListsReq!$AC$3:$AF$150,3,FALSE), IF($C$114=2019, VLOOKUP($B181,ListsReq!$AC$153:$AF$300,3,FALSE),""))</f>
        <v>#N/A</v>
      </c>
      <c r="G181" s="201" t="e">
        <f>VLOOKUP($B181,ListsReq!$AC$3:$AF$150,4,FALSE)</f>
        <v>#N/A</v>
      </c>
      <c r="H181" s="200" t="e">
        <f t="shared" ref="H181:H206" si="3">(F181*D181)/1000</f>
        <v>#N/A</v>
      </c>
      <c r="I181" s="158"/>
      <c r="J181" s="147"/>
      <c r="K181" s="147"/>
      <c r="L181" s="147"/>
      <c r="M181" s="290"/>
      <c r="N181" s="145"/>
      <c r="O181" s="145"/>
    </row>
    <row r="182" spans="1:15" hidden="1">
      <c r="A182" s="291"/>
      <c r="B182" s="163"/>
      <c r="C182" s="203"/>
      <c r="D182" s="159"/>
      <c r="E182" s="201" t="e">
        <f>VLOOKUP($B182,ListsReq!$AC$3:$AF$150,2,FALSE)</f>
        <v>#N/A</v>
      </c>
      <c r="F182" s="202" t="e">
        <f>IF($C$114=2020, VLOOKUP($B182,ListsReq!$AC$3:$AF$150,3,FALSE), IF($C$114=2019, VLOOKUP($B182,ListsReq!$AC$153:$AF$300,3,FALSE),""))</f>
        <v>#N/A</v>
      </c>
      <c r="G182" s="201" t="e">
        <f>VLOOKUP($B182,ListsReq!$AC$3:$AF$150,4,FALSE)</f>
        <v>#N/A</v>
      </c>
      <c r="H182" s="200" t="e">
        <f t="shared" si="3"/>
        <v>#N/A</v>
      </c>
      <c r="I182" s="158"/>
      <c r="J182" s="147"/>
      <c r="K182" s="147"/>
      <c r="L182" s="147"/>
      <c r="M182" s="290"/>
      <c r="N182" s="145"/>
      <c r="O182" s="145"/>
    </row>
    <row r="183" spans="1:15" hidden="1">
      <c r="A183" s="291"/>
      <c r="B183" s="163"/>
      <c r="C183" s="203"/>
      <c r="D183" s="159"/>
      <c r="E183" s="201" t="e">
        <f>VLOOKUP($B183,ListsReq!$AC$3:$AF$150,2,FALSE)</f>
        <v>#N/A</v>
      </c>
      <c r="F183" s="202" t="e">
        <f>IF($C$114=2020, VLOOKUP($B183,ListsReq!$AC$3:$AF$150,3,FALSE), IF($C$114=2019, VLOOKUP($B183,ListsReq!$AC$153:$AF$300,3,FALSE),""))</f>
        <v>#N/A</v>
      </c>
      <c r="G183" s="201" t="e">
        <f>VLOOKUP($B183,ListsReq!$AC$3:$AF$150,4,FALSE)</f>
        <v>#N/A</v>
      </c>
      <c r="H183" s="200" t="e">
        <f t="shared" si="3"/>
        <v>#N/A</v>
      </c>
      <c r="I183" s="158"/>
      <c r="J183" s="147"/>
      <c r="K183" s="147"/>
      <c r="L183" s="147"/>
      <c r="M183" s="290"/>
      <c r="N183" s="145"/>
      <c r="O183" s="145"/>
    </row>
    <row r="184" spans="1:15" hidden="1">
      <c r="A184" s="291"/>
      <c r="B184" s="163"/>
      <c r="C184" s="203"/>
      <c r="D184" s="159"/>
      <c r="E184" s="201" t="e">
        <f>VLOOKUP($B184,ListsReq!$AC$3:$AF$150,2,FALSE)</f>
        <v>#N/A</v>
      </c>
      <c r="F184" s="202" t="e">
        <f>IF($C$114=2020, VLOOKUP($B184,ListsReq!$AC$3:$AF$150,3,FALSE), IF($C$114=2019, VLOOKUP($B184,ListsReq!$AC$153:$AF$300,3,FALSE),""))</f>
        <v>#N/A</v>
      </c>
      <c r="G184" s="201" t="e">
        <f>VLOOKUP($B184,ListsReq!$AC$3:$AF$150,4,FALSE)</f>
        <v>#N/A</v>
      </c>
      <c r="H184" s="200" t="e">
        <f t="shared" si="3"/>
        <v>#N/A</v>
      </c>
      <c r="I184" s="158"/>
      <c r="J184" s="147"/>
      <c r="K184" s="147"/>
      <c r="L184" s="147"/>
      <c r="M184" s="290"/>
      <c r="N184" s="145"/>
      <c r="O184" s="145"/>
    </row>
    <row r="185" spans="1:15" hidden="1">
      <c r="A185" s="291"/>
      <c r="B185" s="163"/>
      <c r="C185" s="203"/>
      <c r="D185" s="159"/>
      <c r="E185" s="201" t="e">
        <f>VLOOKUP($B185,ListsReq!$AC$3:$AF$150,2,FALSE)</f>
        <v>#N/A</v>
      </c>
      <c r="F185" s="202" t="e">
        <f>IF($C$114=2020, VLOOKUP($B185,ListsReq!$AC$3:$AF$150,3,FALSE), IF($C$114=2019, VLOOKUP($B185,ListsReq!$AC$153:$AF$300,3,FALSE),""))</f>
        <v>#N/A</v>
      </c>
      <c r="G185" s="201" t="e">
        <f>VLOOKUP($B185,ListsReq!$AC$3:$AF$150,4,FALSE)</f>
        <v>#N/A</v>
      </c>
      <c r="H185" s="200" t="e">
        <f t="shared" si="3"/>
        <v>#N/A</v>
      </c>
      <c r="I185" s="158"/>
      <c r="J185" s="147"/>
      <c r="K185" s="147"/>
      <c r="L185" s="147"/>
      <c r="M185" s="290"/>
      <c r="N185" s="145"/>
      <c r="O185" s="145"/>
    </row>
    <row r="186" spans="1:15" hidden="1">
      <c r="A186" s="291"/>
      <c r="B186" s="163"/>
      <c r="C186" s="203"/>
      <c r="D186" s="159"/>
      <c r="E186" s="201" t="e">
        <f>VLOOKUP($B186,ListsReq!$AC$3:$AF$150,2,FALSE)</f>
        <v>#N/A</v>
      </c>
      <c r="F186" s="202" t="e">
        <f>IF($C$114=2020, VLOOKUP($B186,ListsReq!$AC$3:$AF$150,3,FALSE), IF($C$114=2019, VLOOKUP($B186,ListsReq!$AC$153:$AF$300,3,FALSE),""))</f>
        <v>#N/A</v>
      </c>
      <c r="G186" s="201" t="e">
        <f>VLOOKUP($B186,ListsReq!$AC$3:$AF$150,4,FALSE)</f>
        <v>#N/A</v>
      </c>
      <c r="H186" s="200" t="e">
        <f t="shared" si="3"/>
        <v>#N/A</v>
      </c>
      <c r="I186" s="158"/>
      <c r="J186" s="147"/>
      <c r="K186" s="147"/>
      <c r="L186" s="147"/>
      <c r="M186" s="290"/>
      <c r="N186" s="145"/>
      <c r="O186" s="145"/>
    </row>
    <row r="187" spans="1:15" hidden="1">
      <c r="A187" s="291"/>
      <c r="B187" s="163"/>
      <c r="C187" s="203"/>
      <c r="D187" s="159"/>
      <c r="E187" s="201" t="e">
        <f>VLOOKUP($B187,ListsReq!$AC$3:$AF$150,2,FALSE)</f>
        <v>#N/A</v>
      </c>
      <c r="F187" s="202" t="e">
        <f>IF($C$114=2020, VLOOKUP($B187,ListsReq!$AC$3:$AF$150,3,FALSE), IF($C$114=2019, VLOOKUP($B187,ListsReq!$AC$153:$AF$300,3,FALSE),""))</f>
        <v>#N/A</v>
      </c>
      <c r="G187" s="201" t="e">
        <f>VLOOKUP($B187,ListsReq!$AC$3:$AF$150,4,FALSE)</f>
        <v>#N/A</v>
      </c>
      <c r="H187" s="200" t="e">
        <f t="shared" si="3"/>
        <v>#N/A</v>
      </c>
      <c r="I187" s="158"/>
      <c r="J187" s="147"/>
      <c r="K187" s="147"/>
      <c r="L187" s="147"/>
      <c r="M187" s="290"/>
      <c r="N187" s="145"/>
      <c r="O187" s="145"/>
    </row>
    <row r="188" spans="1:15" hidden="1">
      <c r="A188" s="291"/>
      <c r="B188" s="163"/>
      <c r="C188" s="203"/>
      <c r="D188" s="159"/>
      <c r="E188" s="201" t="e">
        <f>VLOOKUP($B188,ListsReq!$AC$3:$AF$150,2,FALSE)</f>
        <v>#N/A</v>
      </c>
      <c r="F188" s="202" t="e">
        <f>IF($C$114=2020, VLOOKUP($B188,ListsReq!$AC$3:$AF$150,3,FALSE), IF($C$114=2019, VLOOKUP($B188,ListsReq!$AC$153:$AF$300,3,FALSE),""))</f>
        <v>#N/A</v>
      </c>
      <c r="G188" s="201" t="e">
        <f>VLOOKUP($B188,ListsReq!$AC$3:$AF$150,4,FALSE)</f>
        <v>#N/A</v>
      </c>
      <c r="H188" s="200" t="e">
        <f t="shared" si="3"/>
        <v>#N/A</v>
      </c>
      <c r="I188" s="158"/>
      <c r="J188" s="147"/>
      <c r="K188" s="147"/>
      <c r="L188" s="147"/>
      <c r="M188" s="290"/>
      <c r="N188" s="145"/>
      <c r="O188" s="145"/>
    </row>
    <row r="189" spans="1:15" hidden="1">
      <c r="A189" s="291"/>
      <c r="B189" s="163"/>
      <c r="C189" s="203"/>
      <c r="D189" s="159"/>
      <c r="E189" s="201" t="e">
        <f>VLOOKUP($B189,ListsReq!$AC$3:$AF$150,2,FALSE)</f>
        <v>#N/A</v>
      </c>
      <c r="F189" s="202" t="e">
        <f>IF($C$114=2020, VLOOKUP($B189,ListsReq!$AC$3:$AF$150,3,FALSE), IF($C$114=2019, VLOOKUP($B189,ListsReq!$AC$153:$AF$300,3,FALSE),""))</f>
        <v>#N/A</v>
      </c>
      <c r="G189" s="201" t="e">
        <f>VLOOKUP($B189,ListsReq!$AC$3:$AF$150,4,FALSE)</f>
        <v>#N/A</v>
      </c>
      <c r="H189" s="200" t="e">
        <f t="shared" si="3"/>
        <v>#N/A</v>
      </c>
      <c r="I189" s="158"/>
      <c r="J189" s="147"/>
      <c r="K189" s="147"/>
      <c r="L189" s="147"/>
      <c r="M189" s="290"/>
      <c r="N189" s="145"/>
      <c r="O189" s="145"/>
    </row>
    <row r="190" spans="1:15" hidden="1">
      <c r="A190" s="291"/>
      <c r="B190" s="163"/>
      <c r="C190" s="203"/>
      <c r="D190" s="159"/>
      <c r="E190" s="201" t="e">
        <f>VLOOKUP($B190,ListsReq!$AC$3:$AF$150,2,FALSE)</f>
        <v>#N/A</v>
      </c>
      <c r="F190" s="202" t="e">
        <f>IF($C$114=2020, VLOOKUP($B190,ListsReq!$AC$3:$AF$150,3,FALSE), IF($C$114=2019, VLOOKUP($B190,ListsReq!$AC$153:$AF$300,3,FALSE),""))</f>
        <v>#N/A</v>
      </c>
      <c r="G190" s="201" t="e">
        <f>VLOOKUP($B190,ListsReq!$AC$3:$AF$150,4,FALSE)</f>
        <v>#N/A</v>
      </c>
      <c r="H190" s="200" t="e">
        <f t="shared" si="3"/>
        <v>#N/A</v>
      </c>
      <c r="I190" s="158"/>
      <c r="J190" s="147"/>
      <c r="K190" s="147"/>
      <c r="L190" s="147"/>
      <c r="M190" s="290"/>
      <c r="N190" s="145"/>
      <c r="O190" s="145"/>
    </row>
    <row r="191" spans="1:15" hidden="1">
      <c r="A191" s="291"/>
      <c r="B191" s="163"/>
      <c r="C191" s="203"/>
      <c r="D191" s="159"/>
      <c r="E191" s="201" t="e">
        <f>VLOOKUP($B191,ListsReq!$AC$3:$AF$150,2,FALSE)</f>
        <v>#N/A</v>
      </c>
      <c r="F191" s="202" t="e">
        <f>IF($C$114=2020, VLOOKUP($B191,ListsReq!$AC$3:$AF$150,3,FALSE), IF($C$114=2019, VLOOKUP($B191,ListsReq!$AC$153:$AF$300,3,FALSE),""))</f>
        <v>#N/A</v>
      </c>
      <c r="G191" s="201" t="e">
        <f>VLOOKUP($B191,ListsReq!$AC$3:$AF$150,4,FALSE)</f>
        <v>#N/A</v>
      </c>
      <c r="H191" s="200" t="e">
        <f t="shared" si="3"/>
        <v>#N/A</v>
      </c>
      <c r="I191" s="158"/>
      <c r="J191" s="147"/>
      <c r="K191" s="147"/>
      <c r="L191" s="147"/>
      <c r="M191" s="290"/>
      <c r="N191" s="145"/>
      <c r="O191" s="145"/>
    </row>
    <row r="192" spans="1:15" hidden="1">
      <c r="A192" s="291"/>
      <c r="B192" s="163"/>
      <c r="C192" s="203"/>
      <c r="D192" s="159"/>
      <c r="E192" s="201" t="e">
        <f>VLOOKUP($B192,ListsReq!$AC$3:$AF$150,2,FALSE)</f>
        <v>#N/A</v>
      </c>
      <c r="F192" s="202" t="e">
        <f>IF($C$114=2020, VLOOKUP($B192,ListsReq!$AC$3:$AF$150,3,FALSE), IF($C$114=2019, VLOOKUP($B192,ListsReq!$AC$153:$AF$300,3,FALSE),""))</f>
        <v>#N/A</v>
      </c>
      <c r="G192" s="201" t="e">
        <f>VLOOKUP($B192,ListsReq!$AC$3:$AF$150,4,FALSE)</f>
        <v>#N/A</v>
      </c>
      <c r="H192" s="200" t="e">
        <f t="shared" si="3"/>
        <v>#N/A</v>
      </c>
      <c r="I192" s="158"/>
      <c r="J192" s="147"/>
      <c r="K192" s="147"/>
      <c r="L192" s="147"/>
      <c r="M192" s="290"/>
      <c r="N192" s="145"/>
      <c r="O192" s="145"/>
    </row>
    <row r="193" spans="1:15" hidden="1">
      <c r="A193" s="291"/>
      <c r="B193" s="163"/>
      <c r="C193" s="203"/>
      <c r="D193" s="159"/>
      <c r="E193" s="201" t="e">
        <f>VLOOKUP($B193,ListsReq!$AC$3:$AF$150,2,FALSE)</f>
        <v>#N/A</v>
      </c>
      <c r="F193" s="202" t="e">
        <f>IF($C$114=2020, VLOOKUP($B193,ListsReq!$AC$3:$AF$150,3,FALSE), IF($C$114=2019, VLOOKUP($B193,ListsReq!$AC$153:$AF$300,3,FALSE),""))</f>
        <v>#N/A</v>
      </c>
      <c r="G193" s="201" t="e">
        <f>VLOOKUP($B193,ListsReq!$AC$3:$AF$150,4,FALSE)</f>
        <v>#N/A</v>
      </c>
      <c r="H193" s="200" t="e">
        <f t="shared" si="3"/>
        <v>#N/A</v>
      </c>
      <c r="I193" s="158"/>
      <c r="J193" s="147"/>
      <c r="K193" s="147"/>
      <c r="L193" s="147"/>
      <c r="M193" s="290"/>
      <c r="N193" s="145"/>
      <c r="O193" s="145"/>
    </row>
    <row r="194" spans="1:15" hidden="1">
      <c r="A194" s="291"/>
      <c r="B194" s="163"/>
      <c r="C194" s="203"/>
      <c r="D194" s="159"/>
      <c r="E194" s="201" t="e">
        <f>VLOOKUP($B194,ListsReq!$AC$3:$AF$150,2,FALSE)</f>
        <v>#N/A</v>
      </c>
      <c r="F194" s="202" t="e">
        <f>IF($C$114=2020, VLOOKUP($B194,ListsReq!$AC$3:$AF$150,3,FALSE), IF($C$114=2019, VLOOKUP($B194,ListsReq!$AC$153:$AF$300,3,FALSE),""))</f>
        <v>#N/A</v>
      </c>
      <c r="G194" s="201" t="e">
        <f>VLOOKUP($B194,ListsReq!$AC$3:$AF$150,4,FALSE)</f>
        <v>#N/A</v>
      </c>
      <c r="H194" s="200" t="e">
        <f t="shared" si="3"/>
        <v>#N/A</v>
      </c>
      <c r="I194" s="158"/>
      <c r="J194" s="147"/>
      <c r="K194" s="147"/>
      <c r="L194" s="147"/>
      <c r="M194" s="290"/>
      <c r="N194" s="145"/>
      <c r="O194" s="145"/>
    </row>
    <row r="195" spans="1:15" hidden="1">
      <c r="A195" s="291"/>
      <c r="B195" s="163"/>
      <c r="C195" s="203"/>
      <c r="D195" s="159"/>
      <c r="E195" s="201" t="e">
        <f>VLOOKUP($B195,ListsReq!$AC$3:$AF$150,2,FALSE)</f>
        <v>#N/A</v>
      </c>
      <c r="F195" s="202" t="e">
        <f>IF($C$114=2020, VLOOKUP($B195,ListsReq!$AC$3:$AF$150,3,FALSE), IF($C$114=2019, VLOOKUP($B195,ListsReq!$AC$153:$AF$300,3,FALSE),""))</f>
        <v>#N/A</v>
      </c>
      <c r="G195" s="201" t="e">
        <f>VLOOKUP($B195,ListsReq!$AC$3:$AF$150,4,FALSE)</f>
        <v>#N/A</v>
      </c>
      <c r="H195" s="200" t="e">
        <f t="shared" si="3"/>
        <v>#N/A</v>
      </c>
      <c r="I195" s="158"/>
      <c r="J195" s="147"/>
      <c r="K195" s="147"/>
      <c r="L195" s="147"/>
      <c r="M195" s="290"/>
      <c r="N195" s="145"/>
      <c r="O195" s="145"/>
    </row>
    <row r="196" spans="1:15" hidden="1">
      <c r="A196" s="291"/>
      <c r="B196" s="163"/>
      <c r="C196" s="203"/>
      <c r="D196" s="159"/>
      <c r="E196" s="201" t="e">
        <f>VLOOKUP($B196,ListsReq!$AC$3:$AF$150,2,FALSE)</f>
        <v>#N/A</v>
      </c>
      <c r="F196" s="202" t="e">
        <f>IF($C$114=2020, VLOOKUP($B196,ListsReq!$AC$3:$AF$150,3,FALSE), IF($C$114=2019, VLOOKUP($B196,ListsReq!$AC$153:$AF$300,3,FALSE),""))</f>
        <v>#N/A</v>
      </c>
      <c r="G196" s="201" t="e">
        <f>VLOOKUP($B196,ListsReq!$AC$3:$AF$150,4,FALSE)</f>
        <v>#N/A</v>
      </c>
      <c r="H196" s="200" t="e">
        <f t="shared" si="3"/>
        <v>#N/A</v>
      </c>
      <c r="I196" s="158"/>
      <c r="J196" s="147"/>
      <c r="K196" s="147"/>
      <c r="L196" s="147"/>
      <c r="M196" s="290"/>
      <c r="N196" s="145"/>
      <c r="O196" s="145"/>
    </row>
    <row r="197" spans="1:15" hidden="1">
      <c r="A197" s="291"/>
      <c r="B197" s="163"/>
      <c r="C197" s="203"/>
      <c r="D197" s="159"/>
      <c r="E197" s="201" t="e">
        <f>VLOOKUP($B197,ListsReq!$AC$3:$AF$150,2,FALSE)</f>
        <v>#N/A</v>
      </c>
      <c r="F197" s="202" t="e">
        <f>IF($C$114=2020, VLOOKUP($B197,ListsReq!$AC$3:$AF$150,3,FALSE), IF($C$114=2019, VLOOKUP($B197,ListsReq!$AC$153:$AF$300,3,FALSE),""))</f>
        <v>#N/A</v>
      </c>
      <c r="G197" s="201" t="e">
        <f>VLOOKUP($B197,ListsReq!$AC$3:$AF$150,4,FALSE)</f>
        <v>#N/A</v>
      </c>
      <c r="H197" s="200" t="e">
        <f t="shared" si="3"/>
        <v>#N/A</v>
      </c>
      <c r="I197" s="158"/>
      <c r="J197" s="147"/>
      <c r="K197" s="147"/>
      <c r="L197" s="147"/>
      <c r="M197" s="290"/>
      <c r="N197" s="145"/>
      <c r="O197" s="145"/>
    </row>
    <row r="198" spans="1:15" hidden="1">
      <c r="A198" s="291"/>
      <c r="B198" s="163"/>
      <c r="C198" s="203"/>
      <c r="D198" s="159"/>
      <c r="E198" s="201" t="e">
        <f>VLOOKUP($B198,ListsReq!$AC$3:$AF$150,2,FALSE)</f>
        <v>#N/A</v>
      </c>
      <c r="F198" s="202" t="e">
        <f>IF($C$114=2020, VLOOKUP($B198,ListsReq!$AC$3:$AF$150,3,FALSE), IF($C$114=2019, VLOOKUP($B198,ListsReq!$AC$153:$AF$300,3,FALSE),""))</f>
        <v>#N/A</v>
      </c>
      <c r="G198" s="201" t="e">
        <f>VLOOKUP($B198,ListsReq!$AC$3:$AF$150,4,FALSE)</f>
        <v>#N/A</v>
      </c>
      <c r="H198" s="200" t="e">
        <f t="shared" si="3"/>
        <v>#N/A</v>
      </c>
      <c r="I198" s="158"/>
      <c r="J198" s="147"/>
      <c r="K198" s="147"/>
      <c r="L198" s="147"/>
      <c r="M198" s="290"/>
      <c r="N198" s="145"/>
      <c r="O198" s="145"/>
    </row>
    <row r="199" spans="1:15" hidden="1">
      <c r="A199" s="291"/>
      <c r="B199" s="163"/>
      <c r="C199" s="203"/>
      <c r="D199" s="159"/>
      <c r="E199" s="201" t="e">
        <f>VLOOKUP($B199,ListsReq!$AC$3:$AF$150,2,FALSE)</f>
        <v>#N/A</v>
      </c>
      <c r="F199" s="202" t="e">
        <f>IF($C$114=2020, VLOOKUP($B199,ListsReq!$AC$3:$AF$150,3,FALSE), IF($C$114=2019, VLOOKUP($B199,ListsReq!$AC$153:$AF$300,3,FALSE),""))</f>
        <v>#N/A</v>
      </c>
      <c r="G199" s="201" t="e">
        <f>VLOOKUP($B199,ListsReq!$AC$3:$AF$150,4,FALSE)</f>
        <v>#N/A</v>
      </c>
      <c r="H199" s="200" t="e">
        <f t="shared" si="3"/>
        <v>#N/A</v>
      </c>
      <c r="I199" s="158"/>
      <c r="J199" s="147"/>
      <c r="K199" s="147"/>
      <c r="L199" s="147"/>
      <c r="M199" s="290"/>
      <c r="N199" s="145"/>
      <c r="O199" s="145"/>
    </row>
    <row r="200" spans="1:15" hidden="1">
      <c r="A200" s="291"/>
      <c r="B200" s="163"/>
      <c r="C200" s="203"/>
      <c r="D200" s="159"/>
      <c r="E200" s="201" t="e">
        <f>VLOOKUP($B200,ListsReq!$AC$3:$AF$150,2,FALSE)</f>
        <v>#N/A</v>
      </c>
      <c r="F200" s="202" t="e">
        <f>IF($C$114=2020, VLOOKUP($B200,ListsReq!$AC$3:$AF$150,3,FALSE), IF($C$114=2019, VLOOKUP($B200,ListsReq!$AC$153:$AF$300,3,FALSE),""))</f>
        <v>#N/A</v>
      </c>
      <c r="G200" s="201" t="e">
        <f>VLOOKUP($B200,ListsReq!$AC$3:$AF$150,4,FALSE)</f>
        <v>#N/A</v>
      </c>
      <c r="H200" s="200" t="e">
        <f t="shared" si="3"/>
        <v>#N/A</v>
      </c>
      <c r="I200" s="158"/>
      <c r="J200" s="147"/>
      <c r="K200" s="147"/>
      <c r="L200" s="147"/>
      <c r="M200" s="290"/>
      <c r="N200" s="145"/>
      <c r="O200" s="145"/>
    </row>
    <row r="201" spans="1:15" hidden="1">
      <c r="A201" s="291"/>
      <c r="B201" s="163"/>
      <c r="C201" s="203"/>
      <c r="D201" s="159"/>
      <c r="E201" s="201" t="e">
        <f>VLOOKUP($B201,ListsReq!$AC$3:$AF$150,2,FALSE)</f>
        <v>#N/A</v>
      </c>
      <c r="F201" s="202" t="e">
        <f>IF($C$114=2020, VLOOKUP($B201,ListsReq!$AC$3:$AF$150,3,FALSE), IF($C$114=2019, VLOOKUP($B201,ListsReq!$AC$153:$AF$300,3,FALSE),""))</f>
        <v>#N/A</v>
      </c>
      <c r="G201" s="201" t="e">
        <f>VLOOKUP($B201,ListsReq!$AC$3:$AF$150,4,FALSE)</f>
        <v>#N/A</v>
      </c>
      <c r="H201" s="200" t="e">
        <f t="shared" si="3"/>
        <v>#N/A</v>
      </c>
      <c r="I201" s="158"/>
      <c r="J201" s="147"/>
      <c r="K201" s="147"/>
      <c r="L201" s="147"/>
      <c r="M201" s="290"/>
      <c r="N201" s="145"/>
      <c r="O201" s="145"/>
    </row>
    <row r="202" spans="1:15" hidden="1">
      <c r="A202" s="291"/>
      <c r="B202" s="163"/>
      <c r="C202" s="203"/>
      <c r="D202" s="159"/>
      <c r="E202" s="201" t="e">
        <f>VLOOKUP($B202,ListsReq!$AC$3:$AF$150,2,FALSE)</f>
        <v>#N/A</v>
      </c>
      <c r="F202" s="202" t="e">
        <f>IF($C$114=2020, VLOOKUP($B202,ListsReq!$AC$3:$AF$150,3,FALSE), IF($C$114=2019, VLOOKUP($B202,ListsReq!$AC$153:$AF$300,3,FALSE),""))</f>
        <v>#N/A</v>
      </c>
      <c r="G202" s="201" t="e">
        <f>VLOOKUP($B202,ListsReq!$AC$3:$AF$150,4,FALSE)</f>
        <v>#N/A</v>
      </c>
      <c r="H202" s="200" t="e">
        <f t="shared" si="3"/>
        <v>#N/A</v>
      </c>
      <c r="I202" s="158"/>
      <c r="J202" s="147"/>
      <c r="K202" s="147"/>
      <c r="L202" s="147"/>
      <c r="M202" s="290"/>
      <c r="N202" s="145"/>
      <c r="O202" s="145"/>
    </row>
    <row r="203" spans="1:15" hidden="1">
      <c r="A203" s="291"/>
      <c r="B203" s="163"/>
      <c r="C203" s="203"/>
      <c r="D203" s="159"/>
      <c r="E203" s="201" t="e">
        <f>VLOOKUP($B203,ListsReq!$AC$3:$AF$150,2,FALSE)</f>
        <v>#N/A</v>
      </c>
      <c r="F203" s="202" t="e">
        <f>IF($C$114=2020, VLOOKUP($B203,ListsReq!$AC$3:$AF$150,3,FALSE), IF($C$114=2019, VLOOKUP($B203,ListsReq!$AC$153:$AF$300,3,FALSE),""))</f>
        <v>#N/A</v>
      </c>
      <c r="G203" s="201" t="e">
        <f>VLOOKUP($B203,ListsReq!$AC$3:$AF$150,4,FALSE)</f>
        <v>#N/A</v>
      </c>
      <c r="H203" s="200" t="e">
        <f t="shared" si="3"/>
        <v>#N/A</v>
      </c>
      <c r="I203" s="158"/>
      <c r="J203" s="147"/>
      <c r="K203" s="147"/>
      <c r="L203" s="147"/>
      <c r="M203" s="290"/>
      <c r="N203" s="145"/>
      <c r="O203" s="145"/>
    </row>
    <row r="204" spans="1:15" hidden="1">
      <c r="A204" s="291"/>
      <c r="B204" s="163"/>
      <c r="C204" s="203"/>
      <c r="D204" s="159"/>
      <c r="E204" s="201" t="e">
        <f>VLOOKUP($B204,ListsReq!$AC$3:$AF$150,2,FALSE)</f>
        <v>#N/A</v>
      </c>
      <c r="F204" s="202" t="e">
        <f>IF($C$114=2020, VLOOKUP($B204,ListsReq!$AC$3:$AF$150,3,FALSE), IF($C$114=2019, VLOOKUP($B204,ListsReq!$AC$153:$AF$300,3,FALSE),""))</f>
        <v>#N/A</v>
      </c>
      <c r="G204" s="201" t="e">
        <f>VLOOKUP($B204,ListsReq!$AC$3:$AF$150,4,FALSE)</f>
        <v>#N/A</v>
      </c>
      <c r="H204" s="200" t="e">
        <f t="shared" si="3"/>
        <v>#N/A</v>
      </c>
      <c r="I204" s="158"/>
      <c r="J204" s="147"/>
      <c r="K204" s="147"/>
      <c r="L204" s="147"/>
      <c r="M204" s="290"/>
      <c r="N204" s="145"/>
      <c r="O204" s="145"/>
    </row>
    <row r="205" spans="1:15" hidden="1">
      <c r="A205" s="291"/>
      <c r="B205" s="163"/>
      <c r="C205" s="203"/>
      <c r="D205" s="159"/>
      <c r="E205" s="201" t="e">
        <f>VLOOKUP($B205,ListsReq!$AC$3:$AF$150,2,FALSE)</f>
        <v>#N/A</v>
      </c>
      <c r="F205" s="202" t="e">
        <f>IF($C$114=2020, VLOOKUP($B205,ListsReq!$AC$3:$AF$150,3,FALSE), IF($C$114=2019, VLOOKUP($B205,ListsReq!$AC$153:$AF$300,3,FALSE),""))</f>
        <v>#N/A</v>
      </c>
      <c r="G205" s="201" t="e">
        <f>VLOOKUP($B205,ListsReq!$AC$3:$AF$150,4,FALSE)</f>
        <v>#N/A</v>
      </c>
      <c r="H205" s="200" t="e">
        <f t="shared" si="3"/>
        <v>#N/A</v>
      </c>
      <c r="I205" s="158"/>
      <c r="J205" s="147"/>
      <c r="K205" s="147"/>
      <c r="L205" s="147"/>
      <c r="M205" s="290"/>
      <c r="N205" s="145"/>
      <c r="O205" s="145"/>
    </row>
    <row r="206" spans="1:15" hidden="1">
      <c r="A206" s="291"/>
      <c r="B206" s="163"/>
      <c r="C206" s="203"/>
      <c r="D206" s="159"/>
      <c r="E206" s="201" t="e">
        <f>VLOOKUP($B206,ListsReq!$AC$3:$AF$150,2,FALSE)</f>
        <v>#N/A</v>
      </c>
      <c r="F206" s="202" t="e">
        <f>IF($C$114=2020, VLOOKUP($B206,ListsReq!$AC$3:$AF$150,3,FALSE), IF($C$114=2019, VLOOKUP($B206,ListsReq!$AC$153:$AF$300,3,FALSE),""))</f>
        <v>#N/A</v>
      </c>
      <c r="G206" s="201" t="e">
        <f>VLOOKUP($B206,ListsReq!$AC$3:$AF$150,4,FALSE)</f>
        <v>#N/A</v>
      </c>
      <c r="H206" s="200" t="e">
        <f t="shared" si="3"/>
        <v>#N/A</v>
      </c>
      <c r="I206" s="158"/>
      <c r="J206" s="147"/>
      <c r="K206" s="147"/>
      <c r="L206" s="147"/>
      <c r="M206" s="290"/>
      <c r="N206" s="145"/>
      <c r="O206" s="145"/>
    </row>
    <row r="207" spans="1:15" ht="14.65" thickBot="1">
      <c r="A207" s="291"/>
      <c r="B207" s="199"/>
      <c r="C207" s="198"/>
      <c r="D207" s="197"/>
      <c r="E207" s="196"/>
      <c r="F207" s="195"/>
      <c r="G207" s="201" t="e">
        <f>VLOOKUP($B207,ListsReq!$AC$3:$AF$150,4,FALSE)</f>
        <v>#N/A</v>
      </c>
      <c r="H207" s="194">
        <f>SUMIF(H117:H206,"&lt;&gt;#N/A")</f>
        <v>12.68143473384</v>
      </c>
      <c r="I207" s="150"/>
      <c r="J207" s="147"/>
      <c r="K207" s="147"/>
      <c r="L207" s="147"/>
      <c r="M207" s="290"/>
      <c r="N207" s="145"/>
      <c r="O207" s="145"/>
    </row>
    <row r="208" spans="1:15">
      <c r="A208" s="291"/>
      <c r="B208" s="147"/>
      <c r="C208" s="147"/>
      <c r="D208" s="147"/>
      <c r="E208" s="147"/>
      <c r="F208" s="147"/>
      <c r="G208" s="147"/>
      <c r="H208" s="147"/>
      <c r="I208" s="147"/>
      <c r="J208" s="147"/>
      <c r="K208" s="147"/>
      <c r="L208" s="147"/>
      <c r="M208" s="290"/>
      <c r="N208" s="145"/>
    </row>
    <row r="209" spans="1:14">
      <c r="A209" s="292" t="s">
        <v>171</v>
      </c>
      <c r="B209" s="241" t="s">
        <v>170</v>
      </c>
      <c r="C209" s="147"/>
      <c r="D209" s="147"/>
      <c r="E209" s="147"/>
      <c r="F209" s="147"/>
      <c r="G209" s="147"/>
      <c r="H209" s="147"/>
      <c r="I209" s="147"/>
      <c r="J209" s="147"/>
      <c r="K209" s="147"/>
      <c r="L209" s="147"/>
      <c r="M209" s="290"/>
      <c r="N209" s="145"/>
    </row>
    <row r="210" spans="1:14" ht="26.25" customHeight="1" thickBot="1">
      <c r="A210" s="292"/>
      <c r="B210" s="193" t="s">
        <v>608</v>
      </c>
      <c r="C210" s="147"/>
      <c r="D210" s="147"/>
      <c r="E210" s="147"/>
      <c r="F210" s="147"/>
      <c r="G210" s="147"/>
      <c r="H210" s="147"/>
      <c r="I210" s="147"/>
      <c r="J210" s="147"/>
      <c r="K210" s="147"/>
      <c r="L210" s="147"/>
      <c r="M210" s="290"/>
      <c r="N210" s="145"/>
    </row>
    <row r="211" spans="1:14" ht="21.75" customHeight="1" thickBot="1">
      <c r="A211" s="292"/>
      <c r="B211" s="344"/>
      <c r="C211" s="481" t="s">
        <v>653</v>
      </c>
      <c r="D211" s="482"/>
      <c r="E211" s="481" t="s">
        <v>652</v>
      </c>
      <c r="F211" s="482"/>
      <c r="G211" s="343"/>
      <c r="H211" s="147"/>
      <c r="I211" s="147"/>
      <c r="J211" s="147"/>
      <c r="K211" s="147"/>
      <c r="L211" s="147"/>
      <c r="M211" s="290"/>
      <c r="N211" s="145"/>
    </row>
    <row r="212" spans="1:14" ht="35.25" customHeight="1">
      <c r="A212" s="292"/>
      <c r="B212" s="155" t="s">
        <v>650</v>
      </c>
      <c r="C212" s="154" t="s">
        <v>651</v>
      </c>
      <c r="D212" s="192" t="s">
        <v>169</v>
      </c>
      <c r="E212" s="154" t="s">
        <v>651</v>
      </c>
      <c r="F212" s="192" t="s">
        <v>169</v>
      </c>
      <c r="G212" s="192" t="s">
        <v>8</v>
      </c>
      <c r="H212" s="147"/>
      <c r="I212" s="147"/>
      <c r="J212" s="147"/>
      <c r="K212" s="147"/>
      <c r="L212" s="147"/>
      <c r="M212" s="290"/>
      <c r="N212" s="145"/>
    </row>
    <row r="213" spans="1:14">
      <c r="A213" s="292"/>
      <c r="B213" s="163">
        <v>0</v>
      </c>
      <c r="C213" s="162">
        <v>0</v>
      </c>
      <c r="D213" s="162">
        <v>0</v>
      </c>
      <c r="E213" s="162">
        <v>0</v>
      </c>
      <c r="F213" s="340">
        <v>0</v>
      </c>
      <c r="G213" s="161" t="s">
        <v>837</v>
      </c>
      <c r="H213" s="147"/>
      <c r="I213" s="147"/>
      <c r="J213" s="147"/>
      <c r="K213" s="147"/>
      <c r="L213" s="147"/>
      <c r="M213" s="290"/>
      <c r="N213" s="145"/>
    </row>
    <row r="214" spans="1:14">
      <c r="A214" s="292"/>
      <c r="B214" s="163"/>
      <c r="C214" s="162"/>
      <c r="D214" s="162"/>
      <c r="E214" s="162"/>
      <c r="F214" s="340"/>
      <c r="G214" s="161"/>
      <c r="H214" s="147"/>
      <c r="I214" s="147"/>
      <c r="J214" s="147"/>
      <c r="K214" s="147"/>
      <c r="L214" s="147"/>
      <c r="M214" s="290"/>
      <c r="N214" s="145"/>
    </row>
    <row r="215" spans="1:14">
      <c r="A215" s="292"/>
      <c r="B215" s="160"/>
      <c r="C215" s="159"/>
      <c r="D215" s="159"/>
      <c r="E215" s="159"/>
      <c r="F215" s="341"/>
      <c r="G215" s="158"/>
      <c r="H215" s="147"/>
      <c r="I215" s="147"/>
      <c r="J215" s="147"/>
      <c r="K215" s="147"/>
      <c r="L215" s="147"/>
      <c r="M215" s="290"/>
      <c r="N215" s="145"/>
    </row>
    <row r="216" spans="1:14">
      <c r="A216" s="292"/>
      <c r="B216" s="160"/>
      <c r="C216" s="159"/>
      <c r="D216" s="159"/>
      <c r="E216" s="159"/>
      <c r="F216" s="341"/>
      <c r="G216" s="158"/>
      <c r="H216" s="147"/>
      <c r="I216" s="147"/>
      <c r="J216" s="147"/>
      <c r="K216" s="147"/>
      <c r="L216" s="147"/>
      <c r="M216" s="290"/>
      <c r="N216" s="145"/>
    </row>
    <row r="217" spans="1:14" ht="14.65" thickBot="1">
      <c r="A217" s="292"/>
      <c r="B217" s="152"/>
      <c r="C217" s="151"/>
      <c r="D217" s="151"/>
      <c r="E217" s="151"/>
      <c r="F217" s="342"/>
      <c r="G217" s="150"/>
      <c r="H217" s="147"/>
      <c r="I217" s="147"/>
      <c r="J217" s="147"/>
      <c r="K217" s="147"/>
      <c r="L217" s="147"/>
      <c r="M217" s="290"/>
      <c r="N217" s="145"/>
    </row>
    <row r="218" spans="1:14">
      <c r="A218" s="292"/>
      <c r="B218" s="147"/>
      <c r="C218" s="147"/>
      <c r="D218" s="147"/>
      <c r="E218" s="147"/>
      <c r="F218" s="147"/>
      <c r="G218" s="147"/>
      <c r="H218" s="147"/>
      <c r="I218" s="147"/>
      <c r="J218" s="147"/>
      <c r="K218" s="147"/>
      <c r="L218" s="147"/>
      <c r="M218" s="290"/>
      <c r="N218" s="145"/>
    </row>
    <row r="219" spans="1:14" ht="22.8" customHeight="1">
      <c r="A219" s="287"/>
      <c r="B219" s="149" t="s">
        <v>11</v>
      </c>
      <c r="C219" s="149"/>
      <c r="D219" s="149"/>
      <c r="E219" s="149"/>
      <c r="F219" s="149"/>
      <c r="G219" s="149"/>
      <c r="H219" s="149"/>
      <c r="I219" s="149"/>
      <c r="J219" s="149"/>
      <c r="K219" s="149"/>
      <c r="L219" s="149"/>
      <c r="M219" s="288"/>
      <c r="N219" s="145"/>
    </row>
    <row r="220" spans="1:14" ht="19.05" customHeight="1">
      <c r="A220" s="289" t="s">
        <v>168</v>
      </c>
      <c r="B220" s="191" t="s">
        <v>167</v>
      </c>
      <c r="C220" s="170"/>
      <c r="D220" s="147"/>
      <c r="E220" s="147"/>
      <c r="F220" s="147"/>
      <c r="G220" s="147"/>
      <c r="H220" s="147"/>
      <c r="I220" s="147"/>
      <c r="J220" s="147"/>
      <c r="K220" s="147"/>
      <c r="L220" s="147"/>
      <c r="M220" s="290"/>
      <c r="N220" s="145"/>
    </row>
    <row r="221" spans="1:14" ht="51" customHeight="1" thickBot="1">
      <c r="A221" s="291"/>
      <c r="B221" s="443" t="s">
        <v>654</v>
      </c>
      <c r="C221" s="443"/>
      <c r="D221" s="443"/>
      <c r="E221" s="443"/>
      <c r="F221" s="147"/>
      <c r="G221" s="147"/>
      <c r="H221" s="147"/>
      <c r="I221" s="147"/>
      <c r="J221" s="147"/>
      <c r="K221" s="147"/>
      <c r="L221" s="147"/>
      <c r="M221" s="290"/>
      <c r="N221" s="145"/>
    </row>
    <row r="222" spans="1:14" ht="28.9" thickBot="1">
      <c r="A222" s="291"/>
      <c r="B222" s="190" t="s">
        <v>166</v>
      </c>
      <c r="C222" s="189" t="s">
        <v>165</v>
      </c>
      <c r="D222" s="189" t="s">
        <v>164</v>
      </c>
      <c r="E222" s="189" t="s">
        <v>9</v>
      </c>
      <c r="F222" s="189" t="s">
        <v>163</v>
      </c>
      <c r="G222" s="189" t="s">
        <v>655</v>
      </c>
      <c r="H222" s="189" t="s">
        <v>162</v>
      </c>
      <c r="I222" s="189" t="s">
        <v>161</v>
      </c>
      <c r="J222" s="189" t="s">
        <v>160</v>
      </c>
      <c r="K222" s="345" t="s">
        <v>656</v>
      </c>
      <c r="L222" s="346" t="s">
        <v>8</v>
      </c>
      <c r="M222" s="290"/>
      <c r="N222" s="145"/>
    </row>
    <row r="223" spans="1:14">
      <c r="A223" s="291"/>
      <c r="B223" s="188"/>
      <c r="C223" s="186"/>
      <c r="D223" s="187"/>
      <c r="E223" s="186"/>
      <c r="F223" s="186"/>
      <c r="G223" s="186"/>
      <c r="H223" s="187"/>
      <c r="I223" s="186"/>
      <c r="J223" s="186"/>
      <c r="K223" s="347"/>
      <c r="L223" s="185" t="s">
        <v>840</v>
      </c>
      <c r="M223" s="290"/>
      <c r="N223" s="145"/>
    </row>
    <row r="224" spans="1:14">
      <c r="A224" s="291"/>
      <c r="B224" s="184"/>
      <c r="C224" s="179"/>
      <c r="D224" s="162"/>
      <c r="E224" s="179"/>
      <c r="F224" s="179"/>
      <c r="G224" s="179"/>
      <c r="H224" s="162"/>
      <c r="I224" s="179"/>
      <c r="J224" s="179"/>
      <c r="K224" s="348"/>
      <c r="L224" s="161"/>
      <c r="M224" s="290"/>
      <c r="N224" s="145"/>
    </row>
    <row r="225" spans="1:14">
      <c r="A225" s="291"/>
      <c r="B225" s="184"/>
      <c r="C225" s="179"/>
      <c r="D225" s="162"/>
      <c r="E225" s="179"/>
      <c r="F225" s="179"/>
      <c r="G225" s="179"/>
      <c r="H225" s="162"/>
      <c r="I225" s="179"/>
      <c r="J225" s="179"/>
      <c r="K225" s="348"/>
      <c r="L225" s="161"/>
      <c r="M225" s="290"/>
      <c r="N225" s="145"/>
    </row>
    <row r="226" spans="1:14">
      <c r="A226" s="291"/>
      <c r="B226" s="184"/>
      <c r="C226" s="179"/>
      <c r="D226" s="162"/>
      <c r="E226" s="179"/>
      <c r="F226" s="179"/>
      <c r="G226" s="179"/>
      <c r="H226" s="162"/>
      <c r="I226" s="179"/>
      <c r="J226" s="179"/>
      <c r="K226" s="348"/>
      <c r="L226" s="161"/>
      <c r="M226" s="290"/>
      <c r="N226" s="145"/>
    </row>
    <row r="227" spans="1:14">
      <c r="A227" s="291"/>
      <c r="B227" s="184"/>
      <c r="C227" s="179"/>
      <c r="D227" s="162"/>
      <c r="E227" s="179"/>
      <c r="F227" s="179"/>
      <c r="G227" s="179"/>
      <c r="H227" s="162"/>
      <c r="I227" s="179"/>
      <c r="J227" s="179"/>
      <c r="K227" s="348"/>
      <c r="L227" s="161"/>
      <c r="M227" s="290"/>
      <c r="N227" s="145"/>
    </row>
    <row r="228" spans="1:14">
      <c r="A228" s="291"/>
      <c r="B228" s="184"/>
      <c r="C228" s="179"/>
      <c r="D228" s="162"/>
      <c r="E228" s="179"/>
      <c r="F228" s="179"/>
      <c r="G228" s="179"/>
      <c r="H228" s="162"/>
      <c r="I228" s="179"/>
      <c r="J228" s="179"/>
      <c r="K228" s="348"/>
      <c r="L228" s="161"/>
      <c r="M228" s="290"/>
      <c r="N228" s="145"/>
    </row>
    <row r="229" spans="1:14">
      <c r="A229" s="291"/>
      <c r="B229" s="184"/>
      <c r="C229" s="179"/>
      <c r="D229" s="162"/>
      <c r="E229" s="179"/>
      <c r="F229" s="179"/>
      <c r="G229" s="179"/>
      <c r="H229" s="162"/>
      <c r="I229" s="179"/>
      <c r="J229" s="179"/>
      <c r="K229" s="348"/>
      <c r="L229" s="161"/>
      <c r="M229" s="290"/>
      <c r="N229" s="145"/>
    </row>
    <row r="230" spans="1:14">
      <c r="A230" s="291"/>
      <c r="B230" s="184"/>
      <c r="C230" s="179"/>
      <c r="D230" s="162"/>
      <c r="E230" s="179"/>
      <c r="F230" s="179"/>
      <c r="G230" s="179"/>
      <c r="H230" s="162"/>
      <c r="I230" s="179"/>
      <c r="J230" s="179"/>
      <c r="K230" s="348"/>
      <c r="L230" s="161"/>
      <c r="M230" s="290"/>
      <c r="N230" s="145"/>
    </row>
    <row r="231" spans="1:14" ht="14.65" thickBot="1">
      <c r="A231" s="291"/>
      <c r="B231" s="183"/>
      <c r="C231" s="175"/>
      <c r="D231" s="151"/>
      <c r="E231" s="175"/>
      <c r="F231" s="175"/>
      <c r="G231" s="175"/>
      <c r="H231" s="151"/>
      <c r="I231" s="175"/>
      <c r="J231" s="175"/>
      <c r="K231" s="349"/>
      <c r="L231" s="150"/>
      <c r="M231" s="290"/>
      <c r="N231" s="145"/>
    </row>
    <row r="232" spans="1:14">
      <c r="A232" s="292"/>
      <c r="B232" s="147"/>
      <c r="C232" s="147"/>
      <c r="D232" s="147"/>
      <c r="E232" s="147"/>
      <c r="F232" s="147"/>
      <c r="G232" s="147"/>
      <c r="H232" s="147"/>
      <c r="I232" s="147"/>
      <c r="J232" s="147"/>
      <c r="K232" s="147"/>
      <c r="L232" s="147"/>
      <c r="M232" s="290"/>
      <c r="N232" s="145"/>
    </row>
    <row r="233" spans="1:14" ht="18">
      <c r="A233" s="287"/>
      <c r="B233" s="149" t="s">
        <v>159</v>
      </c>
      <c r="C233" s="149"/>
      <c r="D233" s="149"/>
      <c r="E233" s="149"/>
      <c r="F233" s="149"/>
      <c r="G233" s="149"/>
      <c r="H233" s="149"/>
      <c r="I233" s="149"/>
      <c r="J233" s="149"/>
      <c r="K233" s="149"/>
      <c r="L233" s="149"/>
      <c r="M233" s="288"/>
      <c r="N233" s="145"/>
    </row>
    <row r="234" spans="1:14" ht="19.5" customHeight="1">
      <c r="A234" s="289" t="s">
        <v>158</v>
      </c>
      <c r="B234" s="505" t="s">
        <v>609</v>
      </c>
      <c r="C234" s="506"/>
      <c r="D234" s="506"/>
      <c r="E234" s="506"/>
      <c r="F234" s="147"/>
      <c r="G234" s="147"/>
      <c r="H234" s="147"/>
      <c r="I234" s="147"/>
      <c r="J234" s="147"/>
      <c r="K234" s="147"/>
      <c r="L234" s="147"/>
      <c r="M234" s="290"/>
      <c r="N234" s="145"/>
    </row>
    <row r="235" spans="1:14" ht="56.25" customHeight="1" thickBot="1">
      <c r="A235" s="292"/>
      <c r="B235" s="443" t="s">
        <v>610</v>
      </c>
      <c r="C235" s="443"/>
      <c r="D235" s="443"/>
      <c r="E235" s="443"/>
      <c r="F235" s="147"/>
      <c r="G235" s="147"/>
      <c r="H235" s="147"/>
      <c r="I235" s="147"/>
      <c r="J235" s="147"/>
      <c r="K235" s="147"/>
      <c r="L235" s="147"/>
      <c r="M235" s="290"/>
      <c r="N235" s="145"/>
    </row>
    <row r="236" spans="1:14" ht="30">
      <c r="A236" s="292"/>
      <c r="B236" s="155" t="s">
        <v>134</v>
      </c>
      <c r="C236" s="154" t="s">
        <v>143</v>
      </c>
      <c r="D236" s="153" t="s">
        <v>8</v>
      </c>
      <c r="E236" s="242"/>
      <c r="F236" s="147"/>
      <c r="G236" s="147"/>
      <c r="H236" s="147"/>
      <c r="I236" s="147"/>
      <c r="J236" s="147"/>
      <c r="K236" s="147"/>
      <c r="L236" s="147"/>
      <c r="M236" s="290"/>
      <c r="N236" s="145"/>
    </row>
    <row r="237" spans="1:14">
      <c r="A237" s="292"/>
      <c r="B237" s="163" t="s">
        <v>142</v>
      </c>
      <c r="C237" s="162">
        <v>0</v>
      </c>
      <c r="D237" s="161" t="s">
        <v>865</v>
      </c>
      <c r="E237" s="242"/>
      <c r="F237" s="147"/>
      <c r="G237" s="147"/>
      <c r="H237" s="147"/>
      <c r="I237" s="147"/>
      <c r="J237" s="147"/>
      <c r="K237" s="147"/>
      <c r="L237" s="147"/>
      <c r="M237" s="290"/>
      <c r="N237" s="145"/>
    </row>
    <row r="238" spans="1:14">
      <c r="A238" s="292"/>
      <c r="B238" s="163" t="s">
        <v>141</v>
      </c>
      <c r="C238" s="162">
        <v>0</v>
      </c>
      <c r="D238" s="161" t="s">
        <v>817</v>
      </c>
      <c r="E238" s="242"/>
      <c r="F238" s="147"/>
      <c r="G238" s="147"/>
      <c r="H238" s="147"/>
      <c r="I238" s="147"/>
      <c r="J238" s="147"/>
      <c r="K238" s="147"/>
      <c r="L238" s="147"/>
      <c r="M238" s="290"/>
      <c r="N238" s="145"/>
    </row>
    <row r="239" spans="1:14">
      <c r="A239" s="292"/>
      <c r="B239" s="163" t="s">
        <v>140</v>
      </c>
      <c r="C239" s="162">
        <v>0</v>
      </c>
      <c r="D239" s="161" t="s">
        <v>817</v>
      </c>
      <c r="E239" s="242"/>
      <c r="F239" s="147"/>
      <c r="G239" s="147"/>
      <c r="H239" s="147"/>
      <c r="I239" s="147"/>
      <c r="J239" s="147"/>
      <c r="K239" s="147"/>
      <c r="L239" s="147"/>
      <c r="M239" s="290"/>
      <c r="N239" s="145"/>
    </row>
    <row r="240" spans="1:14">
      <c r="A240" s="292"/>
      <c r="B240" s="163" t="s">
        <v>3</v>
      </c>
      <c r="C240" s="162">
        <v>0</v>
      </c>
      <c r="D240" s="161" t="s">
        <v>864</v>
      </c>
      <c r="E240" s="242"/>
      <c r="F240" s="147"/>
      <c r="G240" s="147"/>
      <c r="H240" s="147"/>
      <c r="I240" s="147"/>
      <c r="J240" s="147"/>
      <c r="K240" s="147"/>
      <c r="L240" s="147"/>
      <c r="M240" s="290"/>
      <c r="N240" s="145"/>
    </row>
    <row r="241" spans="1:14">
      <c r="A241" s="292"/>
      <c r="B241" s="163" t="s">
        <v>139</v>
      </c>
      <c r="C241" s="162">
        <v>0</v>
      </c>
      <c r="D241" s="161"/>
      <c r="E241" s="242"/>
      <c r="F241" s="147"/>
      <c r="G241" s="147"/>
      <c r="H241" s="147"/>
      <c r="I241" s="147"/>
      <c r="J241" s="147"/>
      <c r="K241" s="147"/>
      <c r="L241" s="147"/>
      <c r="M241" s="290"/>
      <c r="N241" s="145"/>
    </row>
    <row r="242" spans="1:14">
      <c r="A242" s="292"/>
      <c r="B242" s="163" t="s">
        <v>138</v>
      </c>
      <c r="C242" s="162">
        <v>0</v>
      </c>
      <c r="D242" s="161" t="s">
        <v>863</v>
      </c>
      <c r="E242" s="242"/>
      <c r="F242" s="147"/>
      <c r="G242" s="147"/>
      <c r="H242" s="147"/>
      <c r="I242" s="147"/>
      <c r="J242" s="147"/>
      <c r="K242" s="147"/>
      <c r="L242" s="147"/>
      <c r="M242" s="290"/>
      <c r="N242" s="145"/>
    </row>
    <row r="243" spans="1:14">
      <c r="A243" s="292"/>
      <c r="B243" s="163" t="s">
        <v>157</v>
      </c>
      <c r="C243" s="162">
        <v>0</v>
      </c>
      <c r="D243" s="161" t="s">
        <v>862</v>
      </c>
      <c r="E243" s="242"/>
      <c r="F243" s="147"/>
      <c r="G243" s="147"/>
      <c r="H243" s="147"/>
      <c r="I243" s="147"/>
      <c r="J243" s="147"/>
      <c r="K243" s="147"/>
      <c r="L243" s="147"/>
      <c r="M243" s="290"/>
      <c r="N243" s="145"/>
    </row>
    <row r="244" spans="1:14">
      <c r="A244" s="292"/>
      <c r="B244" s="163" t="s">
        <v>128</v>
      </c>
      <c r="C244" s="162"/>
      <c r="D244" s="161"/>
      <c r="E244" s="242"/>
      <c r="F244" s="147"/>
      <c r="G244" s="147"/>
      <c r="H244" s="147"/>
      <c r="I244" s="147"/>
      <c r="J244" s="147"/>
      <c r="K244" s="147"/>
      <c r="L244" s="147"/>
      <c r="M244" s="290"/>
      <c r="N244" s="145"/>
    </row>
    <row r="245" spans="1:14">
      <c r="A245" s="292"/>
      <c r="B245" s="160" t="s">
        <v>127</v>
      </c>
      <c r="C245" s="159"/>
      <c r="D245" s="161"/>
      <c r="E245" s="242"/>
      <c r="F245" s="147"/>
      <c r="G245" s="147"/>
      <c r="H245" s="147"/>
      <c r="I245" s="147"/>
      <c r="J245" s="147"/>
      <c r="K245" s="147"/>
      <c r="L245" s="147"/>
      <c r="M245" s="290"/>
      <c r="N245" s="145"/>
    </row>
    <row r="246" spans="1:14">
      <c r="A246" s="292"/>
      <c r="B246" s="160" t="s">
        <v>126</v>
      </c>
      <c r="C246" s="159"/>
      <c r="D246" s="161"/>
      <c r="E246" s="242"/>
      <c r="F246" s="147"/>
      <c r="G246" s="147"/>
      <c r="H246" s="147"/>
      <c r="I246" s="147"/>
      <c r="J246" s="147"/>
      <c r="K246" s="147"/>
      <c r="L246" s="147"/>
      <c r="M246" s="290"/>
      <c r="N246" s="145"/>
    </row>
    <row r="247" spans="1:14" ht="14.65" thickBot="1">
      <c r="A247" s="292"/>
      <c r="B247" s="86" t="s">
        <v>125</v>
      </c>
      <c r="C247" s="157">
        <f>SUM(C237:C246)</f>
        <v>0</v>
      </c>
      <c r="D247" s="156"/>
      <c r="E247" s="242"/>
      <c r="F247" s="147"/>
      <c r="G247" s="147"/>
      <c r="H247" s="147"/>
      <c r="I247" s="147"/>
      <c r="J247" s="147"/>
      <c r="K247" s="147"/>
      <c r="L247" s="147"/>
      <c r="M247" s="290"/>
      <c r="N247" s="145"/>
    </row>
    <row r="248" spans="1:14">
      <c r="A248" s="292"/>
      <c r="B248" s="147"/>
      <c r="C248" s="147"/>
      <c r="D248" s="147"/>
      <c r="E248" s="147"/>
      <c r="F248" s="147"/>
      <c r="G248" s="147"/>
      <c r="H248" s="147"/>
      <c r="I248" s="147"/>
      <c r="J248" s="147"/>
      <c r="K248" s="147"/>
      <c r="L248" s="147"/>
      <c r="M248" s="290"/>
      <c r="N248" s="145"/>
    </row>
    <row r="249" spans="1:14" ht="16.5" customHeight="1">
      <c r="A249" s="293" t="s">
        <v>156</v>
      </c>
      <c r="B249" s="479" t="s">
        <v>657</v>
      </c>
      <c r="C249" s="480"/>
      <c r="D249" s="480"/>
      <c r="E249" s="480"/>
      <c r="F249" s="147"/>
      <c r="G249" s="147"/>
      <c r="H249" s="147"/>
      <c r="I249" s="147"/>
      <c r="J249" s="147"/>
      <c r="K249" s="147"/>
      <c r="L249" s="147"/>
      <c r="M249" s="290"/>
      <c r="N249" s="145"/>
    </row>
    <row r="250" spans="1:14" ht="24" customHeight="1" thickBot="1">
      <c r="A250" s="289"/>
      <c r="B250" s="483" t="s">
        <v>658</v>
      </c>
      <c r="C250" s="484"/>
      <c r="D250" s="484"/>
      <c r="E250" s="484"/>
      <c r="F250" s="147"/>
      <c r="G250" s="147"/>
      <c r="H250" s="147"/>
      <c r="I250" s="147"/>
      <c r="J250" s="147"/>
      <c r="K250" s="147"/>
      <c r="L250" s="147"/>
      <c r="M250" s="290"/>
      <c r="N250" s="145"/>
    </row>
    <row r="251" spans="1:14" ht="93" customHeight="1">
      <c r="A251" s="291"/>
      <c r="B251" s="182" t="s">
        <v>155</v>
      </c>
      <c r="C251" s="154" t="s">
        <v>154</v>
      </c>
      <c r="D251" s="154" t="s">
        <v>153</v>
      </c>
      <c r="E251" s="181" t="s">
        <v>659</v>
      </c>
      <c r="F251" s="154" t="s">
        <v>152</v>
      </c>
      <c r="G251" s="154" t="s">
        <v>151</v>
      </c>
      <c r="H251" s="154" t="s">
        <v>150</v>
      </c>
      <c r="I251" s="154" t="s">
        <v>149</v>
      </c>
      <c r="J251" s="154" t="s">
        <v>148</v>
      </c>
      <c r="K251" s="154" t="s">
        <v>147</v>
      </c>
      <c r="L251" s="154" t="s">
        <v>19</v>
      </c>
      <c r="M251" s="180" t="s">
        <v>8</v>
      </c>
      <c r="N251" s="145"/>
    </row>
    <row r="252" spans="1:14" ht="128.25">
      <c r="A252" s="291"/>
      <c r="B252" s="163"/>
      <c r="C252" s="179"/>
      <c r="D252" s="179"/>
      <c r="E252" s="178"/>
      <c r="F252" s="162"/>
      <c r="G252" s="179"/>
      <c r="H252" s="179"/>
      <c r="I252" s="179"/>
      <c r="J252" s="162"/>
      <c r="K252" s="240"/>
      <c r="L252" s="177"/>
      <c r="M252" s="176" t="s">
        <v>861</v>
      </c>
      <c r="N252" s="145"/>
    </row>
    <row r="253" spans="1:14">
      <c r="A253" s="291"/>
      <c r="B253" s="163"/>
      <c r="C253" s="179"/>
      <c r="D253" s="179"/>
      <c r="E253" s="178"/>
      <c r="F253" s="162"/>
      <c r="G253" s="179"/>
      <c r="H253" s="179"/>
      <c r="I253" s="179"/>
      <c r="J253" s="162"/>
      <c r="K253" s="240"/>
      <c r="L253" s="177"/>
      <c r="M253" s="176"/>
      <c r="N253" s="145"/>
    </row>
    <row r="254" spans="1:14">
      <c r="A254" s="291"/>
      <c r="B254" s="163"/>
      <c r="C254" s="179"/>
      <c r="D254" s="179"/>
      <c r="E254" s="178"/>
      <c r="F254" s="162"/>
      <c r="G254" s="179"/>
      <c r="H254" s="179"/>
      <c r="I254" s="179"/>
      <c r="J254" s="162"/>
      <c r="K254" s="240"/>
      <c r="L254" s="177"/>
      <c r="M254" s="176"/>
      <c r="N254" s="145"/>
    </row>
    <row r="255" spans="1:14">
      <c r="A255" s="291"/>
      <c r="B255" s="163"/>
      <c r="C255" s="179"/>
      <c r="D255" s="179"/>
      <c r="E255" s="178"/>
      <c r="F255" s="162"/>
      <c r="G255" s="179"/>
      <c r="H255" s="179"/>
      <c r="I255" s="179"/>
      <c r="J255" s="162"/>
      <c r="K255" s="240"/>
      <c r="L255" s="177"/>
      <c r="M255" s="176"/>
      <c r="N255" s="145"/>
    </row>
    <row r="256" spans="1:14">
      <c r="A256" s="291"/>
      <c r="B256" s="163"/>
      <c r="C256" s="179"/>
      <c r="D256" s="179"/>
      <c r="E256" s="178"/>
      <c r="F256" s="162"/>
      <c r="G256" s="179"/>
      <c r="H256" s="179"/>
      <c r="I256" s="179"/>
      <c r="J256" s="162"/>
      <c r="K256" s="240"/>
      <c r="L256" s="177"/>
      <c r="M256" s="176"/>
      <c r="N256" s="145"/>
    </row>
    <row r="257" spans="1:15">
      <c r="A257" s="291"/>
      <c r="B257" s="163"/>
      <c r="C257" s="179"/>
      <c r="D257" s="179"/>
      <c r="E257" s="178"/>
      <c r="F257" s="162"/>
      <c r="G257" s="179"/>
      <c r="H257" s="179"/>
      <c r="I257" s="179"/>
      <c r="J257" s="162"/>
      <c r="K257" s="240"/>
      <c r="L257" s="177"/>
      <c r="M257" s="176"/>
      <c r="N257" s="145"/>
    </row>
    <row r="258" spans="1:15">
      <c r="A258" s="291"/>
      <c r="B258" s="163"/>
      <c r="C258" s="179"/>
      <c r="D258" s="179"/>
      <c r="E258" s="178"/>
      <c r="F258" s="162"/>
      <c r="G258" s="179"/>
      <c r="H258" s="179"/>
      <c r="I258" s="179"/>
      <c r="J258" s="162"/>
      <c r="K258" s="240"/>
      <c r="L258" s="177"/>
      <c r="M258" s="176"/>
      <c r="N258" s="145"/>
    </row>
    <row r="259" spans="1:15">
      <c r="A259" s="291"/>
      <c r="B259" s="163"/>
      <c r="C259" s="179"/>
      <c r="D259" s="179"/>
      <c r="E259" s="178"/>
      <c r="F259" s="162"/>
      <c r="G259" s="179"/>
      <c r="H259" s="179"/>
      <c r="I259" s="179"/>
      <c r="J259" s="162"/>
      <c r="K259" s="240"/>
      <c r="L259" s="177"/>
      <c r="M259" s="176"/>
      <c r="N259" s="145"/>
    </row>
    <row r="260" spans="1:15">
      <c r="A260" s="291"/>
      <c r="B260" s="163"/>
      <c r="C260" s="179"/>
      <c r="D260" s="179"/>
      <c r="E260" s="178"/>
      <c r="F260" s="162"/>
      <c r="G260" s="179"/>
      <c r="H260" s="179"/>
      <c r="I260" s="179"/>
      <c r="J260" s="162"/>
      <c r="K260" s="240"/>
      <c r="L260" s="177"/>
      <c r="M260" s="176"/>
      <c r="N260" s="145"/>
    </row>
    <row r="261" spans="1:15" ht="14.65" thickBot="1">
      <c r="A261" s="291"/>
      <c r="B261" s="152"/>
      <c r="C261" s="175"/>
      <c r="D261" s="175"/>
      <c r="E261" s="174"/>
      <c r="F261" s="151"/>
      <c r="G261" s="175"/>
      <c r="H261" s="175"/>
      <c r="I261" s="175"/>
      <c r="J261" s="151"/>
      <c r="K261" s="350"/>
      <c r="L261" s="173"/>
      <c r="M261" s="172"/>
      <c r="N261" s="145"/>
    </row>
    <row r="262" spans="1:15">
      <c r="A262" s="289"/>
      <c r="B262" s="171"/>
      <c r="C262" s="170"/>
      <c r="D262" s="147"/>
      <c r="E262" s="147"/>
      <c r="F262" s="147"/>
      <c r="G262" s="147"/>
      <c r="H262" s="147"/>
      <c r="I262" s="147"/>
      <c r="J262" s="147"/>
      <c r="K262" s="147"/>
      <c r="L262" s="147"/>
      <c r="M262" s="290"/>
      <c r="N262" s="145"/>
    </row>
    <row r="263" spans="1:15">
      <c r="A263" s="289" t="s">
        <v>146</v>
      </c>
      <c r="B263" s="470" t="s">
        <v>660</v>
      </c>
      <c r="C263" s="471"/>
      <c r="D263" s="471"/>
      <c r="E263" s="471"/>
      <c r="F263" s="147"/>
      <c r="G263" s="147"/>
      <c r="H263" s="147"/>
      <c r="I263" s="147"/>
      <c r="J263" s="147"/>
      <c r="K263" s="147"/>
      <c r="L263" s="147"/>
      <c r="M263" s="290"/>
      <c r="N263" s="145"/>
    </row>
    <row r="264" spans="1:15" ht="33.75" customHeight="1" thickBot="1">
      <c r="A264" s="292"/>
      <c r="B264" s="478" t="s">
        <v>661</v>
      </c>
      <c r="C264" s="478"/>
      <c r="D264" s="478"/>
      <c r="E264" s="478"/>
      <c r="F264" s="147"/>
      <c r="G264" s="147"/>
      <c r="H264" s="147"/>
      <c r="I264" s="147"/>
      <c r="J264" s="147"/>
      <c r="K264" s="147"/>
      <c r="L264" s="147"/>
      <c r="M264" s="290"/>
      <c r="N264" s="169"/>
    </row>
    <row r="265" spans="1:15" ht="30">
      <c r="A265" s="292"/>
      <c r="B265" s="155" t="s">
        <v>134</v>
      </c>
      <c r="C265" s="154" t="s">
        <v>133</v>
      </c>
      <c r="D265" s="154" t="s">
        <v>132</v>
      </c>
      <c r="E265" s="153" t="s">
        <v>8</v>
      </c>
      <c r="F265" s="242"/>
      <c r="G265" s="147"/>
      <c r="H265" s="147"/>
      <c r="I265" s="147"/>
      <c r="J265" s="147"/>
      <c r="K265" s="147"/>
      <c r="L265" s="147"/>
      <c r="M265" s="290"/>
      <c r="N265" s="168"/>
      <c r="O265" s="145"/>
    </row>
    <row r="266" spans="1:15">
      <c r="A266" s="292"/>
      <c r="B266" s="163" t="s">
        <v>131</v>
      </c>
      <c r="C266" s="162"/>
      <c r="D266" s="162"/>
      <c r="E266" s="161"/>
      <c r="F266" s="242"/>
      <c r="G266" s="147"/>
      <c r="H266" s="147"/>
      <c r="I266" s="147"/>
      <c r="J266" s="147"/>
      <c r="K266" s="147"/>
      <c r="L266" s="147"/>
      <c r="M266" s="290"/>
      <c r="N266" s="168"/>
      <c r="O266" s="145"/>
    </row>
    <row r="267" spans="1:15">
      <c r="A267" s="292"/>
      <c r="B267" s="163" t="s">
        <v>130</v>
      </c>
      <c r="C267" s="162"/>
      <c r="D267" s="162" t="s">
        <v>537</v>
      </c>
      <c r="E267" s="161" t="s">
        <v>841</v>
      </c>
      <c r="F267" s="242"/>
      <c r="G267" s="147"/>
      <c r="H267" s="147"/>
      <c r="I267" s="147"/>
      <c r="J267" s="147"/>
      <c r="K267" s="147"/>
      <c r="L267" s="147"/>
      <c r="M267" s="290"/>
      <c r="N267" s="168"/>
      <c r="O267" s="145"/>
    </row>
    <row r="268" spans="1:15">
      <c r="A268" s="292"/>
      <c r="B268" s="163" t="s">
        <v>129</v>
      </c>
      <c r="C268" s="162"/>
      <c r="D268" s="162" t="s">
        <v>537</v>
      </c>
      <c r="E268" s="161" t="s">
        <v>841</v>
      </c>
      <c r="F268" s="242"/>
      <c r="G268" s="147"/>
      <c r="H268" s="147"/>
      <c r="I268" s="147"/>
      <c r="J268" s="147"/>
      <c r="K268" s="147"/>
      <c r="L268" s="147"/>
      <c r="M268" s="290"/>
      <c r="N268" s="168"/>
      <c r="O268" s="145"/>
    </row>
    <row r="269" spans="1:15">
      <c r="A269" s="292"/>
      <c r="B269" s="163" t="s">
        <v>128</v>
      </c>
      <c r="C269" s="162"/>
      <c r="D269" s="162"/>
      <c r="E269" s="161"/>
      <c r="F269" s="242"/>
      <c r="G269" s="147"/>
      <c r="H269" s="147"/>
      <c r="I269" s="147"/>
      <c r="J269" s="147"/>
      <c r="K269" s="147"/>
      <c r="L269" s="147"/>
      <c r="M269" s="290"/>
      <c r="N269" s="168"/>
      <c r="O269" s="145"/>
    </row>
    <row r="270" spans="1:15">
      <c r="A270" s="292"/>
      <c r="B270" s="160" t="s">
        <v>127</v>
      </c>
      <c r="C270" s="159"/>
      <c r="D270" s="159"/>
      <c r="E270" s="158"/>
      <c r="F270" s="242"/>
      <c r="G270" s="147"/>
      <c r="H270" s="147"/>
      <c r="I270" s="147"/>
      <c r="J270" s="147"/>
      <c r="K270" s="147"/>
      <c r="L270" s="147"/>
      <c r="M270" s="290"/>
      <c r="N270" s="168"/>
      <c r="O270" s="145"/>
    </row>
    <row r="271" spans="1:15">
      <c r="A271" s="292"/>
      <c r="B271" s="160" t="s">
        <v>126</v>
      </c>
      <c r="C271" s="159"/>
      <c r="D271" s="159"/>
      <c r="E271" s="158"/>
      <c r="F271" s="242"/>
      <c r="G271" s="147"/>
      <c r="H271" s="147"/>
      <c r="I271" s="147"/>
      <c r="J271" s="147"/>
      <c r="K271" s="147"/>
      <c r="L271" s="147"/>
      <c r="M271" s="290"/>
      <c r="N271" s="168"/>
      <c r="O271" s="145"/>
    </row>
    <row r="272" spans="1:15" ht="14.65" thickBot="1">
      <c r="A272" s="292"/>
      <c r="B272" s="86" t="s">
        <v>125</v>
      </c>
      <c r="C272" s="157"/>
      <c r="D272" s="157">
        <f>(SUMIF(D266:D271,"Increase",C266:C271))-(SUMIF(D266:D271,"Decrease",C266:C271))</f>
        <v>0</v>
      </c>
      <c r="E272" s="156"/>
      <c r="F272" s="242"/>
      <c r="G272" s="147"/>
      <c r="H272" s="147"/>
      <c r="I272" s="147"/>
      <c r="J272" s="147"/>
      <c r="K272" s="147"/>
      <c r="L272" s="147"/>
      <c r="M272" s="290"/>
      <c r="N272" s="168"/>
      <c r="O272" s="145"/>
    </row>
    <row r="273" spans="1:14">
      <c r="A273" s="292"/>
      <c r="B273" s="242"/>
      <c r="C273" s="242"/>
      <c r="D273" s="242"/>
      <c r="E273" s="242"/>
      <c r="F273" s="147"/>
      <c r="G273" s="147"/>
      <c r="H273" s="147"/>
      <c r="I273" s="147"/>
      <c r="J273" s="147"/>
      <c r="K273" s="147"/>
      <c r="L273" s="147"/>
      <c r="M273" s="290"/>
      <c r="N273" s="167"/>
    </row>
    <row r="274" spans="1:14">
      <c r="A274" s="292" t="s">
        <v>145</v>
      </c>
      <c r="B274" s="242" t="s">
        <v>611</v>
      </c>
      <c r="C274" s="242"/>
      <c r="D274" s="242"/>
      <c r="E274" s="242"/>
      <c r="F274" s="147"/>
      <c r="G274" s="147"/>
      <c r="H274" s="147"/>
      <c r="I274" s="147"/>
      <c r="J274" s="147"/>
      <c r="K274" s="147"/>
      <c r="L274" s="147"/>
      <c r="M274" s="290"/>
      <c r="N274" s="145"/>
    </row>
    <row r="275" spans="1:14" ht="57.75" customHeight="1" thickBot="1">
      <c r="A275" s="292"/>
      <c r="B275" s="443" t="s">
        <v>144</v>
      </c>
      <c r="C275" s="443"/>
      <c r="D275" s="443"/>
      <c r="E275" s="443"/>
      <c r="F275" s="147"/>
      <c r="G275" s="147"/>
      <c r="H275" s="147"/>
      <c r="I275" s="147"/>
      <c r="J275" s="147"/>
      <c r="K275" s="147"/>
      <c r="L275" s="147"/>
      <c r="M275" s="290"/>
      <c r="N275" s="145"/>
    </row>
    <row r="276" spans="1:14" ht="30">
      <c r="A276" s="292"/>
      <c r="B276" s="155" t="s">
        <v>134</v>
      </c>
      <c r="C276" s="154" t="s">
        <v>143</v>
      </c>
      <c r="D276" s="153" t="s">
        <v>8</v>
      </c>
      <c r="E276" s="242"/>
      <c r="F276" s="147"/>
      <c r="G276" s="147"/>
      <c r="H276" s="147"/>
      <c r="I276" s="147"/>
      <c r="J276" s="147"/>
      <c r="K276" s="147"/>
      <c r="L276" s="147"/>
      <c r="M276" s="290"/>
      <c r="N276" s="145"/>
    </row>
    <row r="277" spans="1:14" s="164" customFormat="1">
      <c r="A277" s="294"/>
      <c r="B277" s="163" t="s">
        <v>142</v>
      </c>
      <c r="C277" s="162"/>
      <c r="D277" s="161" t="s">
        <v>816</v>
      </c>
      <c r="E277" s="166"/>
      <c r="F277" s="165"/>
      <c r="G277" s="165"/>
      <c r="H277" s="165"/>
      <c r="I277" s="165"/>
      <c r="J277" s="165"/>
      <c r="K277" s="165"/>
      <c r="L277" s="165"/>
      <c r="M277" s="295"/>
      <c r="N277" s="145"/>
    </row>
    <row r="278" spans="1:14" s="164" customFormat="1">
      <c r="A278" s="294"/>
      <c r="B278" s="163" t="s">
        <v>141</v>
      </c>
      <c r="C278" s="162" t="s">
        <v>817</v>
      </c>
      <c r="D278" s="161"/>
      <c r="E278" s="166"/>
      <c r="F278" s="165"/>
      <c r="G278" s="165"/>
      <c r="H278" s="165"/>
      <c r="I278" s="165"/>
      <c r="J278" s="165"/>
      <c r="K278" s="165"/>
      <c r="L278" s="165"/>
      <c r="M278" s="295"/>
      <c r="N278" s="145"/>
    </row>
    <row r="279" spans="1:14" s="164" customFormat="1">
      <c r="A279" s="294"/>
      <c r="B279" s="163" t="s">
        <v>140</v>
      </c>
      <c r="C279" s="162" t="s">
        <v>817</v>
      </c>
      <c r="D279" s="161"/>
      <c r="E279" s="166"/>
      <c r="F279" s="165"/>
      <c r="G279" s="165"/>
      <c r="H279" s="165"/>
      <c r="I279" s="165"/>
      <c r="J279" s="165"/>
      <c r="K279" s="165"/>
      <c r="L279" s="165"/>
      <c r="M279" s="295"/>
      <c r="N279" s="145"/>
    </row>
    <row r="280" spans="1:14" s="164" customFormat="1">
      <c r="A280" s="294"/>
      <c r="B280" s="163" t="s">
        <v>3</v>
      </c>
      <c r="C280" s="162"/>
      <c r="D280" s="161" t="s">
        <v>816</v>
      </c>
      <c r="E280" s="166"/>
      <c r="F280" s="165"/>
      <c r="G280" s="165"/>
      <c r="H280" s="165"/>
      <c r="I280" s="165"/>
      <c r="J280" s="165"/>
      <c r="K280" s="165"/>
      <c r="L280" s="165"/>
      <c r="M280" s="295"/>
      <c r="N280" s="145"/>
    </row>
    <row r="281" spans="1:14" s="164" customFormat="1">
      <c r="A281" s="294"/>
      <c r="B281" s="163" t="s">
        <v>139</v>
      </c>
      <c r="C281" s="162"/>
      <c r="D281" s="161" t="s">
        <v>816</v>
      </c>
      <c r="E281" s="166"/>
      <c r="F281" s="165"/>
      <c r="G281" s="165"/>
      <c r="H281" s="165"/>
      <c r="I281" s="165"/>
      <c r="J281" s="165"/>
      <c r="K281" s="165"/>
      <c r="L281" s="165"/>
      <c r="M281" s="295"/>
      <c r="N281" s="145"/>
    </row>
    <row r="282" spans="1:14" s="164" customFormat="1">
      <c r="A282" s="294"/>
      <c r="B282" s="163" t="s">
        <v>138</v>
      </c>
      <c r="C282" s="162"/>
      <c r="D282" s="161" t="s">
        <v>818</v>
      </c>
      <c r="E282" s="166"/>
      <c r="F282" s="165"/>
      <c r="G282" s="165"/>
      <c r="H282" s="165"/>
      <c r="I282" s="165"/>
      <c r="J282" s="165"/>
      <c r="K282" s="165"/>
      <c r="L282" s="165"/>
      <c r="M282" s="295"/>
      <c r="N282" s="145"/>
    </row>
    <row r="283" spans="1:14" s="164" customFormat="1">
      <c r="A283" s="294"/>
      <c r="B283" s="163" t="s">
        <v>137</v>
      </c>
      <c r="C283" s="162"/>
      <c r="D283" s="161"/>
      <c r="E283" s="166"/>
      <c r="F283" s="165"/>
      <c r="G283" s="165"/>
      <c r="H283" s="165"/>
      <c r="I283" s="165"/>
      <c r="J283" s="165"/>
      <c r="K283" s="165"/>
      <c r="L283" s="165"/>
      <c r="M283" s="295"/>
      <c r="N283" s="145"/>
    </row>
    <row r="284" spans="1:14" s="164" customFormat="1">
      <c r="A284" s="294"/>
      <c r="B284" s="163" t="s">
        <v>128</v>
      </c>
      <c r="C284" s="162"/>
      <c r="D284" s="161"/>
      <c r="E284" s="166"/>
      <c r="F284" s="165"/>
      <c r="G284" s="165"/>
      <c r="H284" s="165"/>
      <c r="I284" s="165"/>
      <c r="J284" s="165"/>
      <c r="K284" s="165"/>
      <c r="L284" s="165"/>
      <c r="M284" s="295"/>
      <c r="N284" s="145"/>
    </row>
    <row r="285" spans="1:14" s="164" customFormat="1">
      <c r="A285" s="294"/>
      <c r="B285" s="160" t="s">
        <v>127</v>
      </c>
      <c r="C285" s="159"/>
      <c r="D285" s="158"/>
      <c r="E285" s="166"/>
      <c r="F285" s="165"/>
      <c r="G285" s="165"/>
      <c r="H285" s="165"/>
      <c r="I285" s="165"/>
      <c r="J285" s="165"/>
      <c r="K285" s="165"/>
      <c r="L285" s="165"/>
      <c r="M285" s="295"/>
      <c r="N285" s="145"/>
    </row>
    <row r="286" spans="1:14" s="164" customFormat="1">
      <c r="A286" s="294"/>
      <c r="B286" s="160" t="s">
        <v>126</v>
      </c>
      <c r="C286" s="159"/>
      <c r="D286" s="158"/>
      <c r="E286" s="166"/>
      <c r="F286" s="165"/>
      <c r="G286" s="165"/>
      <c r="H286" s="165"/>
      <c r="I286" s="165"/>
      <c r="J286" s="165"/>
      <c r="K286" s="165"/>
      <c r="L286" s="165"/>
      <c r="M286" s="295"/>
      <c r="N286" s="145"/>
    </row>
    <row r="287" spans="1:14" ht="14.65" thickBot="1">
      <c r="A287" s="292"/>
      <c r="B287" s="86" t="s">
        <v>125</v>
      </c>
      <c r="C287" s="157">
        <f>SUM(C277:C286)</f>
        <v>0</v>
      </c>
      <c r="D287" s="156"/>
      <c r="E287" s="242"/>
      <c r="F287" s="147"/>
      <c r="G287" s="147"/>
      <c r="H287" s="147"/>
      <c r="I287" s="147"/>
      <c r="J287" s="147"/>
      <c r="K287" s="147"/>
      <c r="L287" s="147"/>
      <c r="M287" s="290"/>
      <c r="N287" s="145"/>
    </row>
    <row r="288" spans="1:14" ht="14.25" customHeight="1">
      <c r="A288" s="292"/>
      <c r="B288" s="242"/>
      <c r="C288" s="242"/>
      <c r="D288" s="242"/>
      <c r="E288" s="242"/>
      <c r="F288" s="147"/>
      <c r="G288" s="147"/>
      <c r="H288" s="147"/>
      <c r="I288" s="147"/>
      <c r="J288" s="147"/>
      <c r="K288" s="147"/>
      <c r="L288" s="147"/>
      <c r="M288" s="290"/>
      <c r="N288" s="145"/>
    </row>
    <row r="289" spans="1:15">
      <c r="A289" s="289" t="s">
        <v>136</v>
      </c>
      <c r="B289" s="470" t="s">
        <v>135</v>
      </c>
      <c r="C289" s="471"/>
      <c r="D289" s="471"/>
      <c r="E289" s="471"/>
      <c r="F289" s="147"/>
      <c r="G289" s="147"/>
      <c r="H289" s="147"/>
      <c r="I289" s="147"/>
      <c r="J289" s="147"/>
      <c r="K289" s="147"/>
      <c r="L289" s="147"/>
      <c r="M289" s="290"/>
      <c r="N289" s="145"/>
    </row>
    <row r="290" spans="1:15" ht="35.25" customHeight="1" thickBot="1">
      <c r="A290" s="292"/>
      <c r="B290" s="443" t="s">
        <v>612</v>
      </c>
      <c r="C290" s="443"/>
      <c r="D290" s="443"/>
      <c r="E290" s="443"/>
      <c r="F290" s="147"/>
      <c r="G290" s="147"/>
      <c r="H290" s="147"/>
      <c r="I290" s="147"/>
      <c r="J290" s="147"/>
      <c r="K290" s="147"/>
      <c r="L290" s="147"/>
      <c r="M290" s="290"/>
      <c r="N290" s="145"/>
    </row>
    <row r="291" spans="1:15" ht="30">
      <c r="A291" s="292"/>
      <c r="B291" s="155" t="s">
        <v>134</v>
      </c>
      <c r="C291" s="154" t="s">
        <v>133</v>
      </c>
      <c r="D291" s="154" t="s">
        <v>132</v>
      </c>
      <c r="E291" s="153" t="s">
        <v>8</v>
      </c>
      <c r="F291" s="242"/>
      <c r="G291" s="147"/>
      <c r="H291" s="147"/>
      <c r="I291" s="147"/>
      <c r="J291" s="147"/>
      <c r="K291" s="147"/>
      <c r="L291" s="147"/>
      <c r="M291" s="290"/>
      <c r="N291" s="145"/>
      <c r="O291" s="145"/>
    </row>
    <row r="292" spans="1:15">
      <c r="A292" s="292"/>
      <c r="B292" s="163" t="s">
        <v>131</v>
      </c>
      <c r="C292" s="162"/>
      <c r="D292" s="162" t="s">
        <v>513</v>
      </c>
      <c r="E292" s="161" t="s">
        <v>819</v>
      </c>
      <c r="F292" s="242"/>
      <c r="G292" s="147"/>
      <c r="H292" s="147"/>
      <c r="I292" s="147"/>
      <c r="J292" s="147"/>
      <c r="K292" s="147"/>
      <c r="L292" s="147"/>
      <c r="M292" s="290"/>
      <c r="N292" s="145"/>
      <c r="O292" s="145"/>
    </row>
    <row r="293" spans="1:15">
      <c r="A293" s="292"/>
      <c r="B293" s="163" t="s">
        <v>130</v>
      </c>
      <c r="C293" s="162"/>
      <c r="D293" s="162" t="s">
        <v>513</v>
      </c>
      <c r="E293" s="161" t="s">
        <v>820</v>
      </c>
      <c r="F293" s="242"/>
      <c r="G293" s="147"/>
      <c r="H293" s="147"/>
      <c r="I293" s="147"/>
      <c r="J293" s="147"/>
      <c r="K293" s="147"/>
      <c r="L293" s="147"/>
      <c r="M293" s="290"/>
      <c r="N293" s="145"/>
      <c r="O293" s="145"/>
    </row>
    <row r="294" spans="1:15">
      <c r="A294" s="292"/>
      <c r="B294" s="163" t="s">
        <v>129</v>
      </c>
      <c r="C294" s="162"/>
      <c r="D294" s="162" t="s">
        <v>513</v>
      </c>
      <c r="E294" s="161" t="s">
        <v>821</v>
      </c>
      <c r="F294" s="242"/>
      <c r="G294" s="147"/>
      <c r="H294" s="147"/>
      <c r="I294" s="147"/>
      <c r="J294" s="147"/>
      <c r="K294" s="147"/>
      <c r="L294" s="147"/>
      <c r="M294" s="290"/>
      <c r="N294" s="145"/>
      <c r="O294" s="145"/>
    </row>
    <row r="295" spans="1:15">
      <c r="A295" s="292"/>
      <c r="B295" s="163" t="s">
        <v>128</v>
      </c>
      <c r="C295" s="162"/>
      <c r="D295" s="162"/>
      <c r="E295" s="161"/>
      <c r="F295" s="242"/>
      <c r="G295" s="147"/>
      <c r="H295" s="147"/>
      <c r="I295" s="147"/>
      <c r="J295" s="147"/>
      <c r="K295" s="147"/>
      <c r="L295" s="147"/>
      <c r="M295" s="290"/>
      <c r="N295" s="145"/>
      <c r="O295" s="145"/>
    </row>
    <row r="296" spans="1:15">
      <c r="A296" s="292"/>
      <c r="B296" s="160" t="s">
        <v>127</v>
      </c>
      <c r="C296" s="159"/>
      <c r="D296" s="159"/>
      <c r="E296" s="158"/>
      <c r="F296" s="242"/>
      <c r="G296" s="147"/>
      <c r="H296" s="147"/>
      <c r="I296" s="147"/>
      <c r="J296" s="147"/>
      <c r="K296" s="147"/>
      <c r="L296" s="147"/>
      <c r="M296" s="290"/>
      <c r="N296" s="145"/>
      <c r="O296" s="145"/>
    </row>
    <row r="297" spans="1:15">
      <c r="A297" s="292"/>
      <c r="B297" s="160" t="s">
        <v>126</v>
      </c>
      <c r="C297" s="159"/>
      <c r="D297" s="159"/>
      <c r="E297" s="158"/>
      <c r="F297" s="242"/>
      <c r="G297" s="147"/>
      <c r="H297" s="147"/>
      <c r="I297" s="147"/>
      <c r="J297" s="147"/>
      <c r="K297" s="147"/>
      <c r="L297" s="147"/>
      <c r="M297" s="290"/>
      <c r="N297" s="145"/>
      <c r="O297" s="145"/>
    </row>
    <row r="298" spans="1:15" ht="14.65" thickBot="1">
      <c r="A298" s="292"/>
      <c r="B298" s="86" t="s">
        <v>125</v>
      </c>
      <c r="C298" s="157"/>
      <c r="D298" s="157">
        <f>(SUMIF(D292:D297,"Increase",C292:C297))-(SUMIF(D292:D297,"Decrease",C292:C297))</f>
        <v>0</v>
      </c>
      <c r="E298" s="156"/>
      <c r="F298" s="242"/>
      <c r="G298" s="147"/>
      <c r="H298" s="147"/>
      <c r="I298" s="147"/>
      <c r="J298" s="147"/>
      <c r="K298" s="147"/>
      <c r="L298" s="147"/>
      <c r="M298" s="290"/>
      <c r="N298" s="145"/>
      <c r="O298" s="145"/>
    </row>
    <row r="299" spans="1:15">
      <c r="A299" s="292"/>
      <c r="B299" s="147"/>
      <c r="C299" s="147"/>
      <c r="D299" s="147"/>
      <c r="E299" s="147"/>
      <c r="F299" s="147"/>
      <c r="G299" s="147"/>
      <c r="H299" s="147"/>
      <c r="I299" s="147"/>
      <c r="J299" s="147"/>
      <c r="K299" s="147"/>
      <c r="L299" s="147"/>
      <c r="M299" s="290"/>
      <c r="N299" s="145"/>
      <c r="O299" s="145"/>
    </row>
    <row r="300" spans="1:15">
      <c r="A300" s="289" t="s">
        <v>124</v>
      </c>
      <c r="B300" s="470" t="s">
        <v>675</v>
      </c>
      <c r="C300" s="471"/>
      <c r="D300" s="471"/>
      <c r="E300" s="471"/>
      <c r="F300" s="147"/>
      <c r="G300" s="147"/>
      <c r="H300" s="147"/>
      <c r="I300" s="147"/>
      <c r="J300" s="147"/>
      <c r="K300" s="147"/>
      <c r="L300" s="147"/>
      <c r="M300" s="290"/>
      <c r="N300" s="145"/>
    </row>
    <row r="301" spans="1:15" ht="32.25" customHeight="1" thickBot="1">
      <c r="A301" s="292"/>
      <c r="B301" s="443" t="s">
        <v>676</v>
      </c>
      <c r="C301" s="443"/>
      <c r="D301" s="443"/>
      <c r="E301" s="443"/>
      <c r="F301" s="147"/>
      <c r="G301" s="147"/>
      <c r="H301" s="147"/>
      <c r="I301" s="147"/>
      <c r="J301" s="147"/>
      <c r="K301" s="147"/>
      <c r="L301" s="147"/>
      <c r="M301" s="290"/>
      <c r="N301" s="145"/>
    </row>
    <row r="302" spans="1:15" ht="30">
      <c r="A302" s="292"/>
      <c r="B302" s="155" t="s">
        <v>123</v>
      </c>
      <c r="C302" s="154" t="s">
        <v>122</v>
      </c>
      <c r="D302" s="153" t="s">
        <v>8</v>
      </c>
      <c r="E302" s="242"/>
      <c r="F302" s="147"/>
      <c r="G302" s="147"/>
      <c r="H302" s="147"/>
      <c r="I302" s="147"/>
      <c r="J302" s="147"/>
      <c r="K302" s="147"/>
      <c r="L302" s="147"/>
      <c r="M302" s="290"/>
      <c r="N302" s="145"/>
    </row>
    <row r="303" spans="1:15" ht="14.65" thickBot="1">
      <c r="A303" s="292"/>
      <c r="B303" s="152" t="s">
        <v>121</v>
      </c>
      <c r="C303" s="151">
        <v>0</v>
      </c>
      <c r="D303" s="150"/>
      <c r="E303" s="242"/>
      <c r="F303" s="147"/>
      <c r="G303" s="147"/>
      <c r="H303" s="147"/>
      <c r="I303" s="147"/>
      <c r="J303" s="147"/>
      <c r="K303" s="147"/>
      <c r="L303" s="147"/>
      <c r="M303" s="290"/>
      <c r="N303" s="145"/>
    </row>
    <row r="304" spans="1:15" ht="17.25" customHeight="1">
      <c r="A304" s="292"/>
      <c r="B304" s="242"/>
      <c r="C304" s="242"/>
      <c r="D304" s="242"/>
      <c r="E304" s="242"/>
      <c r="F304" s="147"/>
      <c r="G304" s="147"/>
      <c r="H304" s="147"/>
      <c r="I304" s="147"/>
      <c r="J304" s="147"/>
      <c r="K304" s="147"/>
      <c r="L304" s="147"/>
      <c r="M304" s="290"/>
      <c r="N304" s="145"/>
    </row>
    <row r="305" spans="1:14" ht="18">
      <c r="A305" s="287"/>
      <c r="B305" s="149" t="s">
        <v>73</v>
      </c>
      <c r="C305" s="149"/>
      <c r="D305" s="149"/>
      <c r="E305" s="149"/>
      <c r="F305" s="149"/>
      <c r="G305" s="149"/>
      <c r="H305" s="149"/>
      <c r="I305" s="149"/>
      <c r="J305" s="149"/>
      <c r="K305" s="149"/>
      <c r="L305" s="149"/>
      <c r="M305" s="288"/>
      <c r="N305" s="145"/>
    </row>
    <row r="306" spans="1:14">
      <c r="A306" s="289" t="s">
        <v>120</v>
      </c>
      <c r="B306" s="470" t="s">
        <v>71</v>
      </c>
      <c r="C306" s="471"/>
      <c r="D306" s="471"/>
      <c r="E306" s="471"/>
      <c r="F306" s="147"/>
      <c r="G306" s="147"/>
      <c r="H306" s="147"/>
      <c r="I306" s="147"/>
      <c r="J306" s="147"/>
      <c r="K306" s="147"/>
      <c r="L306" s="147"/>
      <c r="M306" s="290"/>
      <c r="N306" s="145"/>
    </row>
    <row r="307" spans="1:14" ht="30.75" customHeight="1" thickBot="1">
      <c r="A307" s="292"/>
      <c r="B307" s="443" t="s">
        <v>613</v>
      </c>
      <c r="C307" s="443"/>
      <c r="D307" s="443"/>
      <c r="E307" s="443"/>
      <c r="F307" s="147"/>
      <c r="G307" s="147"/>
      <c r="H307" s="147"/>
      <c r="I307" s="147"/>
      <c r="J307" s="147"/>
      <c r="K307" s="147"/>
      <c r="L307" s="147"/>
      <c r="M307" s="290"/>
      <c r="N307" s="145"/>
    </row>
    <row r="308" spans="1:14" ht="63" customHeight="1" thickBot="1">
      <c r="A308" s="292"/>
      <c r="B308" s="474" t="s">
        <v>835</v>
      </c>
      <c r="C308" s="475"/>
      <c r="D308" s="475"/>
      <c r="E308" s="476"/>
      <c r="F308" s="147"/>
      <c r="G308" s="147"/>
      <c r="H308" s="147"/>
      <c r="I308" s="147"/>
      <c r="J308" s="147"/>
      <c r="K308" s="147"/>
      <c r="L308" s="147"/>
      <c r="M308" s="290"/>
      <c r="N308" s="145"/>
    </row>
    <row r="309" spans="1:14" ht="17.25" customHeight="1">
      <c r="A309" s="292"/>
      <c r="B309" s="242"/>
      <c r="C309" s="242"/>
      <c r="D309" s="242"/>
      <c r="E309" s="242"/>
      <c r="F309" s="147"/>
      <c r="G309" s="147"/>
      <c r="H309" s="147"/>
      <c r="I309" s="147"/>
      <c r="J309" s="147"/>
      <c r="K309" s="147"/>
      <c r="L309" s="147"/>
      <c r="M309" s="290"/>
      <c r="N309" s="145"/>
    </row>
    <row r="310" spans="1:14" ht="18">
      <c r="A310" s="296" t="s">
        <v>637</v>
      </c>
      <c r="B310" s="146" t="s">
        <v>119</v>
      </c>
      <c r="C310" s="146"/>
      <c r="D310" s="146"/>
      <c r="E310" s="146"/>
      <c r="F310" s="146"/>
      <c r="G310" s="146"/>
      <c r="H310" s="146"/>
      <c r="I310" s="146"/>
      <c r="J310" s="146"/>
      <c r="K310" s="146"/>
      <c r="L310" s="146"/>
      <c r="M310" s="297"/>
      <c r="N310" s="145"/>
    </row>
    <row r="311" spans="1:14" ht="18">
      <c r="A311" s="298"/>
      <c r="B311" s="115" t="s">
        <v>118</v>
      </c>
      <c r="C311" s="115"/>
      <c r="D311" s="115"/>
      <c r="E311" s="115"/>
      <c r="F311" s="115"/>
      <c r="G311" s="115"/>
      <c r="H311" s="115"/>
      <c r="I311" s="115"/>
      <c r="J311" s="115"/>
      <c r="K311" s="115"/>
      <c r="L311" s="115"/>
      <c r="M311" s="299"/>
      <c r="N311" s="145"/>
    </row>
    <row r="312" spans="1:14" ht="21.75" customHeight="1">
      <c r="A312" s="300" t="s">
        <v>117</v>
      </c>
      <c r="B312" s="144" t="s">
        <v>614</v>
      </c>
      <c r="C312" s="143"/>
      <c r="D312" s="143"/>
      <c r="E312" s="143"/>
      <c r="F312" s="113"/>
      <c r="G312" s="113"/>
      <c r="H312" s="113"/>
      <c r="I312" s="113"/>
      <c r="J312" s="113"/>
      <c r="K312" s="113"/>
      <c r="L312" s="113"/>
      <c r="M312" s="301"/>
      <c r="N312" s="145"/>
    </row>
    <row r="313" spans="1:14" ht="23.25" customHeight="1" thickBot="1">
      <c r="A313" s="302"/>
      <c r="B313" s="452" t="s">
        <v>116</v>
      </c>
      <c r="C313" s="444"/>
      <c r="D313" s="444"/>
      <c r="E313" s="444"/>
      <c r="F313" s="113"/>
      <c r="G313" s="113"/>
      <c r="H313" s="113"/>
      <c r="I313" s="113"/>
      <c r="J313" s="113"/>
      <c r="K313" s="113"/>
      <c r="L313" s="113"/>
      <c r="M313" s="301"/>
      <c r="N313" s="145"/>
    </row>
    <row r="314" spans="1:14" ht="70.5" customHeight="1" thickBot="1">
      <c r="A314" s="302"/>
      <c r="B314" s="447" t="s">
        <v>822</v>
      </c>
      <c r="C314" s="448"/>
      <c r="D314" s="448"/>
      <c r="E314" s="449"/>
      <c r="F314" s="113"/>
      <c r="G314" s="113"/>
      <c r="H314" s="113"/>
      <c r="I314" s="113"/>
      <c r="J314" s="113"/>
      <c r="K314" s="113"/>
      <c r="L314" s="113"/>
      <c r="M314" s="301"/>
      <c r="N314" s="145"/>
    </row>
    <row r="315" spans="1:14" ht="22.8" customHeight="1">
      <c r="A315" s="302" t="s">
        <v>115</v>
      </c>
      <c r="B315" s="472" t="s">
        <v>615</v>
      </c>
      <c r="C315" s="473"/>
      <c r="D315" s="473"/>
      <c r="E315" s="473"/>
      <c r="F315" s="113"/>
      <c r="G315" s="113"/>
      <c r="H315" s="113"/>
      <c r="I315" s="113"/>
      <c r="J315" s="113"/>
      <c r="K315" s="113"/>
      <c r="L315" s="113"/>
      <c r="M315" s="301"/>
      <c r="N315" s="145"/>
    </row>
    <row r="316" spans="1:14" ht="37.049999999999997" customHeight="1" thickBot="1">
      <c r="A316" s="302"/>
      <c r="B316" s="477" t="s">
        <v>639</v>
      </c>
      <c r="C316" s="469"/>
      <c r="D316" s="469"/>
      <c r="E316" s="469"/>
      <c r="F316" s="113"/>
      <c r="G316" s="113"/>
      <c r="H316" s="113"/>
      <c r="I316" s="113"/>
      <c r="J316" s="113"/>
      <c r="K316" s="113"/>
      <c r="L316" s="113"/>
      <c r="M316" s="301"/>
      <c r="N316" s="145"/>
    </row>
    <row r="317" spans="1:14" ht="70.5" customHeight="1" thickBot="1">
      <c r="A317" s="302"/>
      <c r="B317" s="447" t="s">
        <v>877</v>
      </c>
      <c r="C317" s="448"/>
      <c r="D317" s="448"/>
      <c r="E317" s="449"/>
      <c r="F317" s="113"/>
      <c r="G317" s="113"/>
      <c r="H317" s="113"/>
      <c r="I317" s="113"/>
      <c r="J317" s="113"/>
      <c r="K317" s="113"/>
      <c r="L317" s="113"/>
      <c r="M317" s="301"/>
      <c r="N317" s="145"/>
    </row>
    <row r="318" spans="1:14">
      <c r="A318" s="303"/>
      <c r="B318" s="142"/>
      <c r="C318" s="113"/>
      <c r="D318" s="113"/>
      <c r="E318" s="113"/>
      <c r="F318" s="113"/>
      <c r="G318" s="113"/>
      <c r="H318" s="113"/>
      <c r="I318" s="113"/>
      <c r="J318" s="113"/>
      <c r="K318" s="113"/>
      <c r="L318" s="113"/>
      <c r="M318" s="301"/>
      <c r="N318" s="145"/>
    </row>
    <row r="319" spans="1:14" ht="18">
      <c r="A319" s="298"/>
      <c r="B319" s="115" t="s">
        <v>114</v>
      </c>
      <c r="C319" s="115"/>
      <c r="D319" s="115"/>
      <c r="E319" s="115"/>
      <c r="F319" s="115"/>
      <c r="G319" s="115"/>
      <c r="H319" s="115"/>
      <c r="I319" s="115"/>
      <c r="J319" s="115"/>
      <c r="K319" s="115"/>
      <c r="L319" s="115"/>
      <c r="M319" s="304"/>
      <c r="N319" s="145"/>
    </row>
    <row r="320" spans="1:14" ht="22.8" customHeight="1">
      <c r="A320" s="302" t="s">
        <v>113</v>
      </c>
      <c r="B320" s="141" t="s">
        <v>616</v>
      </c>
      <c r="C320" s="113"/>
      <c r="D320" s="113"/>
      <c r="E320" s="113"/>
      <c r="F320" s="113"/>
      <c r="G320" s="113"/>
      <c r="H320" s="113"/>
      <c r="I320" s="113"/>
      <c r="J320" s="113"/>
      <c r="K320" s="113"/>
      <c r="L320" s="113"/>
      <c r="M320" s="301"/>
      <c r="N320" s="145"/>
    </row>
    <row r="321" spans="1:14" ht="33.75" customHeight="1" thickBot="1">
      <c r="A321" s="305"/>
      <c r="B321" s="452" t="s">
        <v>112</v>
      </c>
      <c r="C321" s="444"/>
      <c r="D321" s="444"/>
      <c r="E321" s="444"/>
      <c r="F321" s="113"/>
      <c r="G321" s="113"/>
      <c r="H321" s="113"/>
      <c r="I321" s="113"/>
      <c r="J321" s="113"/>
      <c r="K321" s="113"/>
      <c r="L321" s="113"/>
      <c r="M321" s="301"/>
      <c r="N321" s="145"/>
    </row>
    <row r="322" spans="1:14" ht="48.75" customHeight="1" thickBot="1">
      <c r="A322" s="305"/>
      <c r="B322" s="464" t="s">
        <v>883</v>
      </c>
      <c r="C322" s="448"/>
      <c r="D322" s="448"/>
      <c r="E322" s="449"/>
      <c r="F322" s="113"/>
      <c r="G322" s="113"/>
      <c r="H322" s="113"/>
      <c r="I322" s="113"/>
      <c r="J322" s="113"/>
      <c r="K322" s="113"/>
      <c r="L322" s="113"/>
      <c r="M322" s="301"/>
      <c r="N322" s="145"/>
    </row>
    <row r="323" spans="1:14" ht="42.75" customHeight="1">
      <c r="A323" s="306" t="s">
        <v>111</v>
      </c>
      <c r="B323" s="462" t="s">
        <v>617</v>
      </c>
      <c r="C323" s="463"/>
      <c r="D323" s="463"/>
      <c r="E323" s="463"/>
      <c r="F323" s="113"/>
      <c r="G323" s="113"/>
      <c r="H323" s="113"/>
      <c r="I323" s="113"/>
      <c r="J323" s="113"/>
      <c r="K323" s="113"/>
      <c r="L323" s="113"/>
      <c r="M323" s="301"/>
      <c r="N323" s="145"/>
    </row>
    <row r="324" spans="1:14" ht="73.5" customHeight="1">
      <c r="A324" s="307"/>
      <c r="B324" s="469" t="s">
        <v>618</v>
      </c>
      <c r="C324" s="469"/>
      <c r="D324" s="469"/>
      <c r="E324" s="469"/>
      <c r="F324" s="113"/>
      <c r="G324" s="113"/>
      <c r="H324" s="113"/>
      <c r="I324" s="113"/>
      <c r="J324" s="113"/>
      <c r="K324" s="113"/>
      <c r="L324" s="113"/>
      <c r="M324" s="301"/>
      <c r="N324" s="145"/>
    </row>
    <row r="325" spans="1:14" ht="48.75" customHeight="1" thickBot="1">
      <c r="A325" s="308"/>
      <c r="B325" s="444" t="s">
        <v>640</v>
      </c>
      <c r="C325" s="444"/>
      <c r="D325" s="444"/>
      <c r="E325" s="444"/>
      <c r="F325" s="113"/>
      <c r="G325" s="113"/>
      <c r="H325" s="113"/>
      <c r="I325" s="113"/>
      <c r="J325" s="113"/>
      <c r="K325" s="113"/>
      <c r="L325" s="113"/>
      <c r="M325" s="301"/>
      <c r="N325" s="145"/>
    </row>
    <row r="326" spans="1:14" ht="32.25" customHeight="1">
      <c r="A326" s="308"/>
      <c r="B326" s="140" t="s">
        <v>110</v>
      </c>
      <c r="C326" s="138" t="s">
        <v>109</v>
      </c>
      <c r="D326" s="138" t="s">
        <v>108</v>
      </c>
      <c r="E326" s="139" t="s">
        <v>107</v>
      </c>
      <c r="F326" s="138" t="s">
        <v>106</v>
      </c>
      <c r="G326" s="137" t="s">
        <v>8</v>
      </c>
      <c r="H326" s="113"/>
      <c r="I326" s="113"/>
      <c r="J326" s="113"/>
      <c r="K326" s="113"/>
      <c r="L326" s="113"/>
      <c r="M326" s="301"/>
      <c r="N326" s="145"/>
    </row>
    <row r="327" spans="1:14" ht="51" customHeight="1">
      <c r="A327" s="308"/>
      <c r="B327" s="135" t="s">
        <v>105</v>
      </c>
      <c r="C327" s="134" t="s">
        <v>104</v>
      </c>
      <c r="D327" s="129" t="s">
        <v>99</v>
      </c>
      <c r="E327" s="134"/>
      <c r="F327" s="134" t="s">
        <v>842</v>
      </c>
      <c r="G327" s="136" t="s">
        <v>852</v>
      </c>
      <c r="H327" s="113"/>
      <c r="I327" s="113"/>
      <c r="J327" s="113"/>
      <c r="K327" s="113"/>
      <c r="L327" s="113"/>
      <c r="M327" s="301"/>
      <c r="N327" s="145"/>
    </row>
    <row r="328" spans="1:14" ht="50.25" hidden="1" customHeight="1">
      <c r="A328" s="308"/>
      <c r="B328" s="135" t="s">
        <v>105</v>
      </c>
      <c r="C328" s="134" t="s">
        <v>104</v>
      </c>
      <c r="D328" s="129" t="s">
        <v>99</v>
      </c>
      <c r="E328" s="134"/>
      <c r="F328" s="134"/>
      <c r="G328" s="136"/>
      <c r="H328" s="113"/>
      <c r="I328" s="113"/>
      <c r="J328" s="113"/>
      <c r="K328" s="113"/>
      <c r="L328" s="113"/>
      <c r="M328" s="301"/>
      <c r="N328" s="145"/>
    </row>
    <row r="329" spans="1:14" ht="50.25" hidden="1" customHeight="1">
      <c r="A329" s="308"/>
      <c r="B329" s="135" t="s">
        <v>105</v>
      </c>
      <c r="C329" s="134" t="s">
        <v>104</v>
      </c>
      <c r="D329" s="129" t="s">
        <v>99</v>
      </c>
      <c r="E329" s="134"/>
      <c r="F329" s="134"/>
      <c r="G329" s="136"/>
      <c r="H329" s="113"/>
      <c r="I329" s="113"/>
      <c r="J329" s="113"/>
      <c r="K329" s="113"/>
      <c r="L329" s="113"/>
      <c r="M329" s="301"/>
      <c r="N329" s="145"/>
    </row>
    <row r="330" spans="1:14" ht="50.25" hidden="1" customHeight="1">
      <c r="A330" s="308"/>
      <c r="B330" s="135" t="s">
        <v>105</v>
      </c>
      <c r="C330" s="134" t="s">
        <v>104</v>
      </c>
      <c r="D330" s="129" t="s">
        <v>99</v>
      </c>
      <c r="E330" s="134"/>
      <c r="F330" s="134"/>
      <c r="G330" s="136"/>
      <c r="H330" s="113"/>
      <c r="I330" s="113"/>
      <c r="J330" s="113"/>
      <c r="K330" s="113"/>
      <c r="L330" s="113"/>
      <c r="M330" s="301"/>
      <c r="N330" s="145"/>
    </row>
    <row r="331" spans="1:14" ht="50.25" hidden="1" customHeight="1">
      <c r="A331" s="308"/>
      <c r="B331" s="135" t="s">
        <v>105</v>
      </c>
      <c r="C331" s="134" t="s">
        <v>104</v>
      </c>
      <c r="D331" s="129" t="s">
        <v>99</v>
      </c>
      <c r="E331" s="134"/>
      <c r="F331" s="134"/>
      <c r="G331" s="136"/>
      <c r="H331" s="113"/>
      <c r="I331" s="113"/>
      <c r="J331" s="113"/>
      <c r="K331" s="113"/>
      <c r="L331" s="113"/>
      <c r="M331" s="301"/>
      <c r="N331" s="145"/>
    </row>
    <row r="332" spans="1:14" ht="36" customHeight="1">
      <c r="A332" s="308"/>
      <c r="B332" s="135" t="s">
        <v>103</v>
      </c>
      <c r="C332" s="134" t="s">
        <v>102</v>
      </c>
      <c r="D332" s="129" t="s">
        <v>99</v>
      </c>
      <c r="E332" s="134"/>
      <c r="F332" s="134" t="s">
        <v>845</v>
      </c>
      <c r="G332" s="136"/>
      <c r="H332" s="113"/>
      <c r="I332" s="113"/>
      <c r="J332" s="113"/>
      <c r="K332" s="113"/>
      <c r="L332" s="113"/>
      <c r="M332" s="301"/>
      <c r="N332" s="145"/>
    </row>
    <row r="333" spans="1:14" ht="36" hidden="1" customHeight="1">
      <c r="A333" s="308"/>
      <c r="B333" s="135" t="s">
        <v>103</v>
      </c>
      <c r="C333" s="134" t="s">
        <v>102</v>
      </c>
      <c r="D333" s="129" t="s">
        <v>99</v>
      </c>
      <c r="E333" s="134"/>
      <c r="F333" s="134"/>
      <c r="G333" s="136"/>
      <c r="H333" s="113"/>
      <c r="I333" s="113"/>
      <c r="J333" s="113"/>
      <c r="K333" s="113"/>
      <c r="L333" s="113"/>
      <c r="M333" s="301"/>
      <c r="N333" s="145"/>
    </row>
    <row r="334" spans="1:14" ht="36" hidden="1" customHeight="1">
      <c r="A334" s="308"/>
      <c r="B334" s="135" t="s">
        <v>103</v>
      </c>
      <c r="C334" s="134" t="s">
        <v>102</v>
      </c>
      <c r="D334" s="129" t="s">
        <v>99</v>
      </c>
      <c r="E334" s="134"/>
      <c r="F334" s="134"/>
      <c r="G334" s="136"/>
      <c r="H334" s="113"/>
      <c r="I334" s="113"/>
      <c r="J334" s="113"/>
      <c r="K334" s="113"/>
      <c r="L334" s="113"/>
      <c r="M334" s="301"/>
      <c r="N334" s="145"/>
    </row>
    <row r="335" spans="1:14" ht="36" hidden="1" customHeight="1">
      <c r="A335" s="308"/>
      <c r="B335" s="135" t="s">
        <v>103</v>
      </c>
      <c r="C335" s="134" t="s">
        <v>102</v>
      </c>
      <c r="D335" s="129" t="s">
        <v>99</v>
      </c>
      <c r="E335" s="134"/>
      <c r="F335" s="134"/>
      <c r="G335" s="136"/>
      <c r="H335" s="113"/>
      <c r="I335" s="113"/>
      <c r="J335" s="113"/>
      <c r="K335" s="113"/>
      <c r="L335" s="113"/>
      <c r="M335" s="301"/>
      <c r="N335" s="145"/>
    </row>
    <row r="336" spans="1:14" ht="36" hidden="1" customHeight="1">
      <c r="A336" s="308"/>
      <c r="B336" s="135" t="s">
        <v>103</v>
      </c>
      <c r="C336" s="134" t="s">
        <v>102</v>
      </c>
      <c r="D336" s="129" t="s">
        <v>99</v>
      </c>
      <c r="E336" s="134"/>
      <c r="F336" s="134"/>
      <c r="G336" s="136"/>
      <c r="H336" s="113"/>
      <c r="I336" s="113"/>
      <c r="J336" s="113"/>
      <c r="K336" s="113"/>
      <c r="L336" s="113"/>
      <c r="M336" s="301"/>
      <c r="N336" s="145"/>
    </row>
    <row r="337" spans="1:14" ht="36" hidden="1" customHeight="1">
      <c r="A337" s="308"/>
      <c r="B337" s="135" t="s">
        <v>103</v>
      </c>
      <c r="C337" s="134" t="s">
        <v>102</v>
      </c>
      <c r="D337" s="129" t="s">
        <v>99</v>
      </c>
      <c r="E337" s="134"/>
      <c r="F337" s="134"/>
      <c r="G337" s="136"/>
      <c r="H337" s="113"/>
      <c r="I337" s="113"/>
      <c r="J337" s="113"/>
      <c r="K337" s="113"/>
      <c r="L337" s="113"/>
      <c r="M337" s="301"/>
      <c r="N337" s="145"/>
    </row>
    <row r="338" spans="1:14" ht="36" hidden="1" customHeight="1">
      <c r="A338" s="308"/>
      <c r="B338" s="135" t="s">
        <v>103</v>
      </c>
      <c r="C338" s="134" t="s">
        <v>102</v>
      </c>
      <c r="D338" s="129" t="s">
        <v>99</v>
      </c>
      <c r="E338" s="134"/>
      <c r="F338" s="134"/>
      <c r="G338" s="136"/>
      <c r="H338" s="113"/>
      <c r="I338" s="113"/>
      <c r="J338" s="113"/>
      <c r="K338" s="113"/>
      <c r="L338" s="113"/>
      <c r="M338" s="301"/>
      <c r="N338" s="145"/>
    </row>
    <row r="339" spans="1:14" ht="36" hidden="1" customHeight="1">
      <c r="A339" s="308"/>
      <c r="B339" s="135" t="s">
        <v>103</v>
      </c>
      <c r="C339" s="134" t="s">
        <v>102</v>
      </c>
      <c r="D339" s="129" t="s">
        <v>99</v>
      </c>
      <c r="E339" s="134"/>
      <c r="F339" s="134"/>
      <c r="G339" s="136"/>
      <c r="H339" s="113"/>
      <c r="I339" s="113"/>
      <c r="J339" s="113"/>
      <c r="K339" s="113"/>
      <c r="L339" s="113"/>
      <c r="M339" s="301"/>
      <c r="N339" s="145"/>
    </row>
    <row r="340" spans="1:14" ht="36" hidden="1" customHeight="1">
      <c r="A340" s="308"/>
      <c r="B340" s="135" t="s">
        <v>103</v>
      </c>
      <c r="C340" s="134" t="s">
        <v>102</v>
      </c>
      <c r="D340" s="129" t="s">
        <v>99</v>
      </c>
      <c r="E340" s="134"/>
      <c r="F340" s="134"/>
      <c r="G340" s="136"/>
      <c r="H340" s="113"/>
      <c r="I340" s="113"/>
      <c r="J340" s="113"/>
      <c r="K340" s="113"/>
      <c r="L340" s="113"/>
      <c r="M340" s="301"/>
      <c r="N340" s="145"/>
    </row>
    <row r="341" spans="1:14" ht="36" hidden="1" customHeight="1">
      <c r="A341" s="308"/>
      <c r="B341" s="135" t="s">
        <v>103</v>
      </c>
      <c r="C341" s="134" t="s">
        <v>102</v>
      </c>
      <c r="D341" s="129" t="s">
        <v>99</v>
      </c>
      <c r="E341" s="134"/>
      <c r="F341" s="134"/>
      <c r="G341" s="136"/>
      <c r="H341" s="113"/>
      <c r="I341" s="113"/>
      <c r="J341" s="113"/>
      <c r="K341" s="113"/>
      <c r="L341" s="113"/>
      <c r="M341" s="301"/>
      <c r="N341" s="145"/>
    </row>
    <row r="342" spans="1:14" ht="36" hidden="1" customHeight="1">
      <c r="A342" s="308"/>
      <c r="B342" s="135" t="s">
        <v>103</v>
      </c>
      <c r="C342" s="134" t="s">
        <v>102</v>
      </c>
      <c r="D342" s="129" t="s">
        <v>99</v>
      </c>
      <c r="E342" s="134"/>
      <c r="F342" s="134"/>
      <c r="G342" s="136"/>
      <c r="H342" s="113"/>
      <c r="I342" s="113"/>
      <c r="J342" s="113"/>
      <c r="K342" s="113"/>
      <c r="L342" s="113"/>
      <c r="M342" s="301"/>
      <c r="N342" s="145"/>
    </row>
    <row r="343" spans="1:14" ht="36" hidden="1" customHeight="1">
      <c r="A343" s="308"/>
      <c r="B343" s="135" t="s">
        <v>103</v>
      </c>
      <c r="C343" s="134" t="s">
        <v>102</v>
      </c>
      <c r="D343" s="129" t="s">
        <v>99</v>
      </c>
      <c r="E343" s="134"/>
      <c r="F343" s="134"/>
      <c r="G343" s="136"/>
      <c r="H343" s="113"/>
      <c r="I343" s="113"/>
      <c r="J343" s="113"/>
      <c r="K343" s="113"/>
      <c r="L343" s="113"/>
      <c r="M343" s="301"/>
      <c r="N343" s="145"/>
    </row>
    <row r="344" spans="1:14" ht="36" hidden="1" customHeight="1">
      <c r="A344" s="308"/>
      <c r="B344" s="135" t="s">
        <v>103</v>
      </c>
      <c r="C344" s="134" t="s">
        <v>102</v>
      </c>
      <c r="D344" s="129" t="s">
        <v>99</v>
      </c>
      <c r="E344" s="134"/>
      <c r="F344" s="134"/>
      <c r="G344" s="136"/>
      <c r="H344" s="113"/>
      <c r="I344" s="113"/>
      <c r="J344" s="113"/>
      <c r="K344" s="113"/>
      <c r="L344" s="113"/>
      <c r="M344" s="301"/>
      <c r="N344" s="145"/>
    </row>
    <row r="345" spans="1:14" ht="36" hidden="1" customHeight="1">
      <c r="A345" s="308"/>
      <c r="B345" s="135" t="s">
        <v>103</v>
      </c>
      <c r="C345" s="134" t="s">
        <v>102</v>
      </c>
      <c r="D345" s="129" t="s">
        <v>99</v>
      </c>
      <c r="E345" s="134"/>
      <c r="F345" s="134"/>
      <c r="G345" s="136"/>
      <c r="H345" s="113"/>
      <c r="I345" s="113"/>
      <c r="J345" s="113"/>
      <c r="K345" s="113"/>
      <c r="L345" s="113"/>
      <c r="M345" s="301"/>
      <c r="N345" s="145"/>
    </row>
    <row r="346" spans="1:14" ht="36" hidden="1" customHeight="1">
      <c r="A346" s="308"/>
      <c r="B346" s="135" t="s">
        <v>103</v>
      </c>
      <c r="C346" s="134" t="s">
        <v>102</v>
      </c>
      <c r="D346" s="129" t="s">
        <v>99</v>
      </c>
      <c r="E346" s="134"/>
      <c r="F346" s="134"/>
      <c r="G346" s="136"/>
      <c r="H346" s="113"/>
      <c r="I346" s="113"/>
      <c r="J346" s="113"/>
      <c r="K346" s="113"/>
      <c r="L346" s="113"/>
      <c r="M346" s="301"/>
      <c r="N346" s="145"/>
    </row>
    <row r="347" spans="1:14" ht="69.5" customHeight="1">
      <c r="A347" s="308"/>
      <c r="B347" s="135" t="s">
        <v>101</v>
      </c>
      <c r="C347" s="134" t="s">
        <v>100</v>
      </c>
      <c r="D347" s="129" t="s">
        <v>99</v>
      </c>
      <c r="E347" s="134"/>
      <c r="F347" s="134" t="s">
        <v>845</v>
      </c>
      <c r="G347" s="136"/>
      <c r="H347" s="113"/>
      <c r="I347" s="113"/>
      <c r="J347" s="113"/>
      <c r="K347" s="113"/>
      <c r="L347" s="113"/>
      <c r="M347" s="301"/>
      <c r="N347" s="145"/>
    </row>
    <row r="348" spans="1:14" ht="28.5" hidden="1">
      <c r="A348" s="308"/>
      <c r="B348" s="135" t="s">
        <v>101</v>
      </c>
      <c r="C348" s="134" t="s">
        <v>100</v>
      </c>
      <c r="D348" s="129" t="s">
        <v>99</v>
      </c>
      <c r="E348" s="134"/>
      <c r="F348" s="134"/>
      <c r="G348" s="136"/>
      <c r="H348" s="113"/>
      <c r="I348" s="113"/>
      <c r="J348" s="113"/>
      <c r="K348" s="113"/>
      <c r="L348" s="113"/>
      <c r="M348" s="301"/>
      <c r="N348" s="145"/>
    </row>
    <row r="349" spans="1:14" ht="28.5" hidden="1">
      <c r="A349" s="308"/>
      <c r="B349" s="135" t="s">
        <v>101</v>
      </c>
      <c r="C349" s="134" t="s">
        <v>100</v>
      </c>
      <c r="D349" s="129" t="s">
        <v>99</v>
      </c>
      <c r="E349" s="134"/>
      <c r="F349" s="134"/>
      <c r="G349" s="136"/>
      <c r="H349" s="113"/>
      <c r="I349" s="113"/>
      <c r="J349" s="113"/>
      <c r="K349" s="113"/>
      <c r="L349" s="113"/>
      <c r="M349" s="301"/>
      <c r="N349" s="145"/>
    </row>
    <row r="350" spans="1:14" ht="28.5" hidden="1">
      <c r="A350" s="308"/>
      <c r="B350" s="135" t="s">
        <v>101</v>
      </c>
      <c r="C350" s="134" t="s">
        <v>100</v>
      </c>
      <c r="D350" s="129" t="s">
        <v>99</v>
      </c>
      <c r="E350" s="134"/>
      <c r="F350" s="134"/>
      <c r="G350" s="136"/>
      <c r="H350" s="113"/>
      <c r="I350" s="113"/>
      <c r="J350" s="113"/>
      <c r="K350" s="113"/>
      <c r="L350" s="113"/>
      <c r="M350" s="301"/>
      <c r="N350" s="145"/>
    </row>
    <row r="351" spans="1:14" ht="28.5" hidden="1">
      <c r="A351" s="308"/>
      <c r="B351" s="135" t="s">
        <v>101</v>
      </c>
      <c r="C351" s="134" t="s">
        <v>100</v>
      </c>
      <c r="D351" s="129" t="s">
        <v>99</v>
      </c>
      <c r="E351" s="134"/>
      <c r="F351" s="134"/>
      <c r="G351" s="136"/>
      <c r="H351" s="113"/>
      <c r="I351" s="113"/>
      <c r="J351" s="113"/>
      <c r="K351" s="113"/>
      <c r="L351" s="113"/>
      <c r="M351" s="301"/>
      <c r="N351" s="145"/>
    </row>
    <row r="352" spans="1:14" ht="28.5">
      <c r="A352" s="308"/>
      <c r="B352" s="135" t="s">
        <v>98</v>
      </c>
      <c r="C352" s="134" t="s">
        <v>97</v>
      </c>
      <c r="D352" s="129" t="s">
        <v>92</v>
      </c>
      <c r="E352" s="134"/>
      <c r="F352" s="134" t="s">
        <v>842</v>
      </c>
      <c r="G352" s="136" t="s">
        <v>852</v>
      </c>
      <c r="H352" s="113"/>
      <c r="I352" s="113"/>
      <c r="J352" s="113"/>
      <c r="K352" s="113"/>
      <c r="L352" s="113"/>
      <c r="M352" s="301"/>
      <c r="N352" s="145"/>
    </row>
    <row r="353" spans="1:14" ht="28.5" hidden="1">
      <c r="A353" s="308"/>
      <c r="B353" s="135" t="s">
        <v>98</v>
      </c>
      <c r="C353" s="134" t="s">
        <v>97</v>
      </c>
      <c r="D353" s="129" t="s">
        <v>92</v>
      </c>
      <c r="E353" s="134"/>
      <c r="F353" s="134"/>
      <c r="G353" s="136"/>
      <c r="H353" s="113"/>
      <c r="I353" s="113"/>
      <c r="J353" s="113"/>
      <c r="K353" s="113"/>
      <c r="L353" s="113"/>
      <c r="M353" s="301"/>
      <c r="N353" s="145"/>
    </row>
    <row r="354" spans="1:14" ht="28.5" hidden="1">
      <c r="A354" s="308"/>
      <c r="B354" s="135" t="s">
        <v>98</v>
      </c>
      <c r="C354" s="134" t="s">
        <v>97</v>
      </c>
      <c r="D354" s="129" t="s">
        <v>92</v>
      </c>
      <c r="E354" s="134"/>
      <c r="F354" s="134"/>
      <c r="G354" s="136"/>
      <c r="H354" s="113"/>
      <c r="I354" s="113"/>
      <c r="J354" s="113"/>
      <c r="K354" s="113"/>
      <c r="L354" s="113"/>
      <c r="M354" s="301"/>
      <c r="N354" s="145"/>
    </row>
    <row r="355" spans="1:14" ht="28.5" hidden="1">
      <c r="A355" s="308"/>
      <c r="B355" s="135" t="s">
        <v>98</v>
      </c>
      <c r="C355" s="134" t="s">
        <v>97</v>
      </c>
      <c r="D355" s="129" t="s">
        <v>92</v>
      </c>
      <c r="E355" s="134"/>
      <c r="F355" s="134"/>
      <c r="G355" s="136"/>
      <c r="H355" s="113"/>
      <c r="I355" s="113"/>
      <c r="J355" s="113"/>
      <c r="K355" s="113"/>
      <c r="L355" s="113"/>
      <c r="M355" s="301"/>
      <c r="N355" s="145"/>
    </row>
    <row r="356" spans="1:14" ht="28.5" hidden="1">
      <c r="A356" s="308"/>
      <c r="B356" s="135" t="s">
        <v>98</v>
      </c>
      <c r="C356" s="134" t="s">
        <v>97</v>
      </c>
      <c r="D356" s="129" t="s">
        <v>92</v>
      </c>
      <c r="E356" s="134"/>
      <c r="F356" s="134"/>
      <c r="G356" s="136"/>
      <c r="H356" s="113"/>
      <c r="I356" s="113"/>
      <c r="J356" s="113"/>
      <c r="K356" s="113"/>
      <c r="L356" s="113"/>
      <c r="M356" s="301"/>
      <c r="N356" s="145"/>
    </row>
    <row r="357" spans="1:14" ht="28.5" hidden="1">
      <c r="A357" s="308"/>
      <c r="B357" s="135" t="s">
        <v>98</v>
      </c>
      <c r="C357" s="134" t="s">
        <v>97</v>
      </c>
      <c r="D357" s="129" t="s">
        <v>92</v>
      </c>
      <c r="E357" s="134"/>
      <c r="F357" s="134"/>
      <c r="G357" s="136"/>
      <c r="H357" s="113"/>
      <c r="I357" s="113"/>
      <c r="J357" s="113"/>
      <c r="K357" s="113"/>
      <c r="L357" s="113"/>
      <c r="M357" s="301"/>
      <c r="N357" s="145"/>
    </row>
    <row r="358" spans="1:14" ht="28.5" hidden="1">
      <c r="A358" s="308"/>
      <c r="B358" s="135" t="s">
        <v>98</v>
      </c>
      <c r="C358" s="134" t="s">
        <v>97</v>
      </c>
      <c r="D358" s="129" t="s">
        <v>92</v>
      </c>
      <c r="E358" s="134"/>
      <c r="F358" s="134"/>
      <c r="G358" s="136"/>
      <c r="H358" s="113"/>
      <c r="I358" s="113"/>
      <c r="J358" s="113"/>
      <c r="K358" s="113"/>
      <c r="L358" s="113"/>
      <c r="M358" s="301"/>
      <c r="N358" s="145"/>
    </row>
    <row r="359" spans="1:14" ht="28.5" hidden="1">
      <c r="A359" s="308"/>
      <c r="B359" s="135" t="s">
        <v>98</v>
      </c>
      <c r="C359" s="134" t="s">
        <v>97</v>
      </c>
      <c r="D359" s="129" t="s">
        <v>92</v>
      </c>
      <c r="E359" s="134"/>
      <c r="F359" s="134"/>
      <c r="G359" s="136"/>
      <c r="H359" s="113"/>
      <c r="I359" s="113"/>
      <c r="J359" s="113"/>
      <c r="K359" s="113"/>
      <c r="L359" s="113"/>
      <c r="M359" s="301"/>
      <c r="N359" s="145"/>
    </row>
    <row r="360" spans="1:14" ht="28.5" hidden="1">
      <c r="A360" s="308"/>
      <c r="B360" s="135" t="s">
        <v>98</v>
      </c>
      <c r="C360" s="134" t="s">
        <v>97</v>
      </c>
      <c r="D360" s="129" t="s">
        <v>92</v>
      </c>
      <c r="E360" s="134"/>
      <c r="F360" s="134"/>
      <c r="G360" s="136"/>
      <c r="H360" s="113"/>
      <c r="I360" s="113"/>
      <c r="J360" s="113"/>
      <c r="K360" s="113"/>
      <c r="L360" s="113"/>
      <c r="M360" s="301"/>
      <c r="N360" s="145"/>
    </row>
    <row r="361" spans="1:14" ht="42.75">
      <c r="A361" s="308"/>
      <c r="B361" s="135" t="s">
        <v>96</v>
      </c>
      <c r="C361" s="134" t="s">
        <v>95</v>
      </c>
      <c r="D361" s="129" t="s">
        <v>92</v>
      </c>
      <c r="E361" s="134"/>
      <c r="F361" s="134" t="s">
        <v>856</v>
      </c>
      <c r="G361" s="136"/>
      <c r="H361" s="113"/>
      <c r="I361" s="113"/>
      <c r="J361" s="113"/>
      <c r="K361" s="113"/>
      <c r="L361" s="113"/>
      <c r="M361" s="301"/>
      <c r="N361" s="145"/>
    </row>
    <row r="362" spans="1:14" ht="42.75" hidden="1">
      <c r="A362" s="308"/>
      <c r="B362" s="135" t="s">
        <v>96</v>
      </c>
      <c r="C362" s="134" t="s">
        <v>95</v>
      </c>
      <c r="D362" s="129" t="s">
        <v>92</v>
      </c>
      <c r="E362" s="134"/>
      <c r="F362" s="134"/>
      <c r="G362" s="136"/>
      <c r="H362" s="113"/>
      <c r="I362" s="113"/>
      <c r="J362" s="113"/>
      <c r="K362" s="113"/>
      <c r="L362" s="113"/>
      <c r="M362" s="301"/>
      <c r="N362" s="145"/>
    </row>
    <row r="363" spans="1:14" ht="42.75" hidden="1">
      <c r="A363" s="308"/>
      <c r="B363" s="135" t="s">
        <v>96</v>
      </c>
      <c r="C363" s="134" t="s">
        <v>95</v>
      </c>
      <c r="D363" s="129" t="s">
        <v>92</v>
      </c>
      <c r="E363" s="134"/>
      <c r="F363" s="134"/>
      <c r="G363" s="136"/>
      <c r="H363" s="113"/>
      <c r="I363" s="113"/>
      <c r="J363" s="113"/>
      <c r="K363" s="113"/>
      <c r="L363" s="113"/>
      <c r="M363" s="301"/>
      <c r="N363" s="145"/>
    </row>
    <row r="364" spans="1:14" ht="42.75" hidden="1">
      <c r="A364" s="308"/>
      <c r="B364" s="135" t="s">
        <v>96</v>
      </c>
      <c r="C364" s="134" t="s">
        <v>95</v>
      </c>
      <c r="D364" s="129" t="s">
        <v>92</v>
      </c>
      <c r="E364" s="134"/>
      <c r="F364" s="134"/>
      <c r="G364" s="136"/>
      <c r="H364" s="113"/>
      <c r="I364" s="113"/>
      <c r="J364" s="113"/>
      <c r="K364" s="113"/>
      <c r="L364" s="113"/>
      <c r="M364" s="301"/>
      <c r="N364" s="145"/>
    </row>
    <row r="365" spans="1:14" ht="42.75" hidden="1">
      <c r="A365" s="308"/>
      <c r="B365" s="135" t="s">
        <v>96</v>
      </c>
      <c r="C365" s="134" t="s">
        <v>95</v>
      </c>
      <c r="D365" s="129" t="s">
        <v>92</v>
      </c>
      <c r="E365" s="134"/>
      <c r="F365" s="134"/>
      <c r="G365" s="136"/>
      <c r="H365" s="113"/>
      <c r="I365" s="113"/>
      <c r="J365" s="113"/>
      <c r="K365" s="113"/>
      <c r="L365" s="113"/>
      <c r="M365" s="301"/>
      <c r="N365" s="145"/>
    </row>
    <row r="366" spans="1:14" ht="42.75" hidden="1">
      <c r="A366" s="308"/>
      <c r="B366" s="135" t="s">
        <v>96</v>
      </c>
      <c r="C366" s="134" t="s">
        <v>95</v>
      </c>
      <c r="D366" s="129" t="s">
        <v>92</v>
      </c>
      <c r="E366" s="134"/>
      <c r="F366" s="134"/>
      <c r="G366" s="136"/>
      <c r="H366" s="113"/>
      <c r="I366" s="113"/>
      <c r="J366" s="113"/>
      <c r="K366" s="113"/>
      <c r="L366" s="113"/>
      <c r="M366" s="301"/>
      <c r="N366" s="145"/>
    </row>
    <row r="367" spans="1:14" ht="42.75" hidden="1">
      <c r="A367" s="308"/>
      <c r="B367" s="135" t="s">
        <v>96</v>
      </c>
      <c r="C367" s="134" t="s">
        <v>95</v>
      </c>
      <c r="D367" s="129" t="s">
        <v>92</v>
      </c>
      <c r="E367" s="134"/>
      <c r="F367" s="134"/>
      <c r="G367" s="136"/>
      <c r="H367" s="113"/>
      <c r="I367" s="113"/>
      <c r="J367" s="113"/>
      <c r="K367" s="113"/>
      <c r="L367" s="113"/>
      <c r="M367" s="301"/>
      <c r="N367" s="145"/>
    </row>
    <row r="368" spans="1:14" ht="42.75" hidden="1">
      <c r="A368" s="308"/>
      <c r="B368" s="135" t="s">
        <v>96</v>
      </c>
      <c r="C368" s="134" t="s">
        <v>95</v>
      </c>
      <c r="D368" s="129" t="s">
        <v>92</v>
      </c>
      <c r="E368" s="134"/>
      <c r="F368" s="134"/>
      <c r="G368" s="136"/>
      <c r="H368" s="113"/>
      <c r="I368" s="113"/>
      <c r="J368" s="113"/>
      <c r="K368" s="113"/>
      <c r="L368" s="113"/>
      <c r="M368" s="301"/>
      <c r="N368" s="145"/>
    </row>
    <row r="369" spans="1:17" ht="42.75" hidden="1">
      <c r="A369" s="308"/>
      <c r="B369" s="135" t="s">
        <v>96</v>
      </c>
      <c r="C369" s="134" t="s">
        <v>95</v>
      </c>
      <c r="D369" s="129" t="s">
        <v>92</v>
      </c>
      <c r="E369" s="134"/>
      <c r="F369" s="134"/>
      <c r="G369" s="136"/>
      <c r="H369" s="113"/>
      <c r="I369" s="113"/>
      <c r="J369" s="113"/>
      <c r="K369" s="113"/>
      <c r="L369" s="113"/>
      <c r="M369" s="301"/>
      <c r="N369" s="145"/>
    </row>
    <row r="370" spans="1:17" ht="42.75">
      <c r="A370" s="308"/>
      <c r="B370" s="135" t="s">
        <v>94</v>
      </c>
      <c r="C370" s="134" t="s">
        <v>93</v>
      </c>
      <c r="D370" s="129" t="s">
        <v>92</v>
      </c>
      <c r="E370" s="134"/>
      <c r="F370" s="134" t="s">
        <v>842</v>
      </c>
      <c r="G370" s="136"/>
      <c r="H370" s="113"/>
      <c r="I370" s="113"/>
      <c r="J370" s="113"/>
      <c r="K370" s="113"/>
      <c r="L370" s="113"/>
      <c r="M370" s="301"/>
      <c r="N370" s="145"/>
    </row>
    <row r="371" spans="1:17" ht="42.75" hidden="1">
      <c r="A371" s="308"/>
      <c r="B371" s="135" t="s">
        <v>94</v>
      </c>
      <c r="C371" s="134" t="s">
        <v>93</v>
      </c>
      <c r="D371" s="129" t="s">
        <v>92</v>
      </c>
      <c r="E371" s="134"/>
      <c r="F371" s="134"/>
      <c r="G371" s="136"/>
      <c r="H371" s="113"/>
      <c r="I371" s="113"/>
      <c r="J371" s="113"/>
      <c r="K371" s="113"/>
      <c r="L371" s="113"/>
      <c r="M371" s="301"/>
      <c r="N371" s="145"/>
    </row>
    <row r="372" spans="1:17" ht="42.75" hidden="1">
      <c r="A372" s="308"/>
      <c r="B372" s="135" t="s">
        <v>94</v>
      </c>
      <c r="C372" s="134" t="s">
        <v>93</v>
      </c>
      <c r="D372" s="129" t="s">
        <v>92</v>
      </c>
      <c r="E372" s="134"/>
      <c r="F372" s="134"/>
      <c r="G372" s="136"/>
      <c r="H372" s="113"/>
      <c r="I372" s="113"/>
      <c r="J372" s="113"/>
      <c r="K372" s="113"/>
      <c r="L372" s="113"/>
      <c r="M372" s="301"/>
      <c r="N372" s="145"/>
    </row>
    <row r="373" spans="1:17" ht="42.75" hidden="1">
      <c r="A373" s="308"/>
      <c r="B373" s="135" t="s">
        <v>94</v>
      </c>
      <c r="C373" s="134" t="s">
        <v>93</v>
      </c>
      <c r="D373" s="129" t="s">
        <v>92</v>
      </c>
      <c r="E373" s="134"/>
      <c r="F373" s="134"/>
      <c r="G373" s="136"/>
      <c r="H373" s="113"/>
      <c r="I373" s="113"/>
      <c r="J373" s="113"/>
      <c r="K373" s="113"/>
      <c r="L373" s="113"/>
      <c r="M373" s="301"/>
      <c r="N373" s="121"/>
      <c r="O373" s="120"/>
      <c r="P373" s="120"/>
      <c r="Q373" s="120"/>
    </row>
    <row r="374" spans="1:17" ht="28.5">
      <c r="A374" s="308"/>
      <c r="B374" s="135" t="s">
        <v>91</v>
      </c>
      <c r="C374" s="134" t="s">
        <v>90</v>
      </c>
      <c r="D374" s="129" t="s">
        <v>85</v>
      </c>
      <c r="E374" s="134"/>
      <c r="F374" s="134" t="s">
        <v>842</v>
      </c>
      <c r="G374" s="136"/>
      <c r="H374" s="113"/>
      <c r="I374" s="113"/>
      <c r="J374" s="113"/>
      <c r="K374" s="113"/>
      <c r="L374" s="113"/>
      <c r="M374" s="301"/>
      <c r="N374" s="263"/>
      <c r="O374" s="120"/>
      <c r="P374" s="120"/>
      <c r="Q374" s="120"/>
    </row>
    <row r="375" spans="1:17" ht="42.75">
      <c r="A375" s="308"/>
      <c r="B375" s="135" t="s">
        <v>89</v>
      </c>
      <c r="C375" s="134" t="s">
        <v>88</v>
      </c>
      <c r="D375" s="129" t="s">
        <v>85</v>
      </c>
      <c r="E375" s="134"/>
      <c r="F375" s="134" t="s">
        <v>844</v>
      </c>
      <c r="G375" s="136"/>
      <c r="H375" s="113"/>
      <c r="I375" s="113"/>
      <c r="J375" s="113"/>
      <c r="K375" s="113"/>
      <c r="L375" s="113"/>
      <c r="M375" s="301"/>
      <c r="N375" s="21"/>
      <c r="O375" s="121"/>
      <c r="P375" s="120"/>
      <c r="Q375" s="120"/>
    </row>
    <row r="376" spans="1:17" ht="42.75" hidden="1">
      <c r="A376" s="308"/>
      <c r="B376" s="135" t="s">
        <v>89</v>
      </c>
      <c r="C376" s="134" t="s">
        <v>88</v>
      </c>
      <c r="D376" s="129" t="s">
        <v>85</v>
      </c>
      <c r="E376" s="134"/>
      <c r="F376" s="128"/>
      <c r="G376" s="127"/>
      <c r="H376" s="113"/>
      <c r="I376" s="113"/>
      <c r="J376" s="113"/>
      <c r="K376" s="113"/>
      <c r="L376" s="113"/>
      <c r="M376" s="301"/>
      <c r="N376" s="21"/>
      <c r="O376" s="121"/>
      <c r="P376" s="120"/>
      <c r="Q376" s="120"/>
    </row>
    <row r="377" spans="1:17" ht="42.75" hidden="1">
      <c r="A377" s="308"/>
      <c r="B377" s="135" t="s">
        <v>89</v>
      </c>
      <c r="C377" s="134" t="s">
        <v>88</v>
      </c>
      <c r="D377" s="129" t="s">
        <v>85</v>
      </c>
      <c r="E377" s="134"/>
      <c r="F377" s="128"/>
      <c r="G377" s="127"/>
      <c r="H377" s="113"/>
      <c r="I377" s="113"/>
      <c r="J377" s="113"/>
      <c r="K377" s="113"/>
      <c r="L377" s="113"/>
      <c r="M377" s="301"/>
      <c r="N377" s="21"/>
      <c r="O377" s="121"/>
      <c r="P377" s="120"/>
      <c r="Q377" s="120"/>
    </row>
    <row r="378" spans="1:17" ht="42.75" hidden="1">
      <c r="A378" s="308"/>
      <c r="B378" s="135" t="s">
        <v>89</v>
      </c>
      <c r="C378" s="134" t="s">
        <v>88</v>
      </c>
      <c r="D378" s="129" t="s">
        <v>85</v>
      </c>
      <c r="E378" s="134"/>
      <c r="F378" s="128"/>
      <c r="G378" s="127"/>
      <c r="H378" s="113"/>
      <c r="I378" s="113"/>
      <c r="J378" s="113"/>
      <c r="K378" s="113"/>
      <c r="L378" s="113"/>
      <c r="M378" s="301"/>
      <c r="N378" s="21"/>
      <c r="O378" s="121"/>
      <c r="P378" s="120"/>
      <c r="Q378" s="120"/>
    </row>
    <row r="379" spans="1:17" ht="83.25" customHeight="1" thickBot="1">
      <c r="A379" s="308"/>
      <c r="B379" s="126" t="s">
        <v>87</v>
      </c>
      <c r="C379" s="124" t="s">
        <v>86</v>
      </c>
      <c r="D379" s="125" t="s">
        <v>85</v>
      </c>
      <c r="E379" s="124"/>
      <c r="F379" s="124" t="s">
        <v>843</v>
      </c>
      <c r="G379" s="123"/>
      <c r="H379" s="113"/>
      <c r="I379" s="113"/>
      <c r="J379" s="113"/>
      <c r="K379" s="113"/>
      <c r="L379" s="113"/>
      <c r="M379" s="301"/>
      <c r="N379" s="21"/>
      <c r="O379" s="121"/>
      <c r="P379" s="120"/>
      <c r="Q379" s="120"/>
    </row>
    <row r="380" spans="1:17" ht="75.75" hidden="1" customHeight="1" thickBot="1">
      <c r="A380" s="308"/>
      <c r="B380" s="133" t="s">
        <v>87</v>
      </c>
      <c r="C380" s="131" t="s">
        <v>86</v>
      </c>
      <c r="D380" s="132" t="s">
        <v>85</v>
      </c>
      <c r="E380" s="131"/>
      <c r="F380" s="131"/>
      <c r="G380" s="130"/>
      <c r="H380" s="113"/>
      <c r="I380" s="113"/>
      <c r="J380" s="113"/>
      <c r="K380" s="113"/>
      <c r="L380" s="113"/>
      <c r="M380" s="301"/>
      <c r="N380" s="21"/>
      <c r="O380" s="121"/>
      <c r="P380" s="120"/>
      <c r="Q380" s="120"/>
    </row>
    <row r="381" spans="1:17" ht="82.5" hidden="1" customHeight="1" thickBot="1">
      <c r="A381" s="308"/>
      <c r="B381" s="126" t="s">
        <v>87</v>
      </c>
      <c r="C381" s="128" t="s">
        <v>86</v>
      </c>
      <c r="D381" s="129" t="s">
        <v>85</v>
      </c>
      <c r="E381" s="128"/>
      <c r="F381" s="128"/>
      <c r="G381" s="127"/>
      <c r="H381" s="113"/>
      <c r="I381" s="113"/>
      <c r="J381" s="113"/>
      <c r="K381" s="113"/>
      <c r="L381" s="113"/>
      <c r="M381" s="301"/>
      <c r="N381" s="21"/>
      <c r="O381" s="121"/>
      <c r="P381" s="120"/>
      <c r="Q381" s="120"/>
    </row>
    <row r="382" spans="1:17" ht="85.8" hidden="1" customHeight="1" thickBot="1">
      <c r="A382" s="308"/>
      <c r="B382" s="126" t="s">
        <v>87</v>
      </c>
      <c r="C382" s="124" t="s">
        <v>86</v>
      </c>
      <c r="D382" s="125" t="s">
        <v>85</v>
      </c>
      <c r="E382" s="124"/>
      <c r="F382" s="124"/>
      <c r="G382" s="123"/>
      <c r="H382" s="113"/>
      <c r="I382" s="113"/>
      <c r="J382" s="113"/>
      <c r="K382" s="113"/>
      <c r="L382" s="113"/>
      <c r="M382" s="301"/>
      <c r="N382" s="122"/>
      <c r="O382" s="121"/>
      <c r="P382" s="120"/>
      <c r="Q382" s="120"/>
    </row>
    <row r="383" spans="1:17">
      <c r="A383" s="308"/>
      <c r="B383" s="113"/>
      <c r="C383" s="113"/>
      <c r="D383" s="113"/>
      <c r="E383" s="113"/>
      <c r="F383" s="113"/>
      <c r="G383" s="113"/>
      <c r="H383" s="113"/>
      <c r="I383" s="113"/>
      <c r="J383" s="113"/>
      <c r="K383" s="113"/>
      <c r="L383" s="113"/>
      <c r="M383" s="301"/>
      <c r="N383" s="264"/>
    </row>
    <row r="384" spans="1:17" ht="18">
      <c r="A384" s="298"/>
      <c r="B384" s="115" t="s">
        <v>84</v>
      </c>
      <c r="C384" s="115"/>
      <c r="D384" s="115"/>
      <c r="E384" s="115"/>
      <c r="F384" s="115"/>
      <c r="G384" s="115"/>
      <c r="H384" s="115"/>
      <c r="I384" s="115"/>
      <c r="J384" s="115"/>
      <c r="K384" s="115"/>
      <c r="L384" s="115"/>
      <c r="M384" s="304"/>
      <c r="N384" s="145"/>
    </row>
    <row r="385" spans="1:14" ht="24" customHeight="1">
      <c r="A385" s="303" t="s">
        <v>83</v>
      </c>
      <c r="B385" s="118" t="s">
        <v>619</v>
      </c>
      <c r="C385" s="113"/>
      <c r="D385" s="113"/>
      <c r="E385" s="113"/>
      <c r="F385" s="113"/>
      <c r="G385" s="113"/>
      <c r="H385" s="113"/>
      <c r="I385" s="113"/>
      <c r="J385" s="113"/>
      <c r="K385" s="113"/>
      <c r="L385" s="113"/>
      <c r="M385" s="301"/>
      <c r="N385" s="145"/>
    </row>
    <row r="386" spans="1:14" ht="64.05" customHeight="1" thickBot="1">
      <c r="A386" s="303"/>
      <c r="B386" s="467" t="s">
        <v>641</v>
      </c>
      <c r="C386" s="468"/>
      <c r="D386" s="468"/>
      <c r="E386" s="468"/>
      <c r="F386" s="113"/>
      <c r="G386" s="113"/>
      <c r="H386" s="113"/>
      <c r="I386" s="113"/>
      <c r="J386" s="113"/>
      <c r="K386" s="113"/>
      <c r="L386" s="113"/>
      <c r="M386" s="301"/>
      <c r="N386" s="145"/>
    </row>
    <row r="387" spans="1:14" ht="47.25" customHeight="1" thickBot="1">
      <c r="A387" s="303"/>
      <c r="B387" s="447" t="s">
        <v>857</v>
      </c>
      <c r="C387" s="448"/>
      <c r="D387" s="448"/>
      <c r="E387" s="449"/>
      <c r="F387" s="113"/>
      <c r="G387" s="113"/>
      <c r="H387" s="113"/>
      <c r="I387" s="113"/>
      <c r="J387" s="113"/>
      <c r="K387" s="113"/>
      <c r="L387" s="113"/>
      <c r="M387" s="301"/>
      <c r="N387" s="145"/>
    </row>
    <row r="388" spans="1:14" ht="24.75" customHeight="1">
      <c r="A388" s="303" t="s">
        <v>82</v>
      </c>
      <c r="B388" s="117" t="s">
        <v>620</v>
      </c>
      <c r="C388" s="116"/>
      <c r="D388" s="116"/>
      <c r="E388" s="116"/>
      <c r="F388" s="113"/>
      <c r="G388" s="113"/>
      <c r="H388" s="113"/>
      <c r="I388" s="113"/>
      <c r="J388" s="113"/>
      <c r="K388" s="113"/>
      <c r="L388" s="113"/>
      <c r="M388" s="301"/>
      <c r="N388" s="145"/>
    </row>
    <row r="389" spans="1:14" ht="34.5" customHeight="1" thickBot="1">
      <c r="A389" s="303"/>
      <c r="B389" s="465" t="s">
        <v>81</v>
      </c>
      <c r="C389" s="466"/>
      <c r="D389" s="466"/>
      <c r="E389" s="466"/>
      <c r="F389" s="113"/>
      <c r="G389" s="113"/>
      <c r="H389" s="113"/>
      <c r="I389" s="113"/>
      <c r="J389" s="113"/>
      <c r="K389" s="113"/>
      <c r="L389" s="113"/>
      <c r="M389" s="301"/>
      <c r="N389" s="145"/>
    </row>
    <row r="390" spans="1:14" ht="58.8" customHeight="1" thickBot="1">
      <c r="A390" s="303"/>
      <c r="B390" s="447" t="s">
        <v>859</v>
      </c>
      <c r="C390" s="448"/>
      <c r="D390" s="448"/>
      <c r="E390" s="449"/>
      <c r="F390" s="113"/>
      <c r="G390" s="113"/>
      <c r="H390" s="113"/>
      <c r="I390" s="113"/>
      <c r="J390" s="113"/>
      <c r="K390" s="113"/>
      <c r="L390" s="113"/>
      <c r="M390" s="301"/>
      <c r="N390" s="145"/>
    </row>
    <row r="391" spans="1:14">
      <c r="A391" s="308"/>
      <c r="B391" s="113"/>
      <c r="C391" s="113"/>
      <c r="D391" s="113"/>
      <c r="E391" s="113"/>
      <c r="F391" s="113"/>
      <c r="G391" s="113"/>
      <c r="H391" s="113"/>
      <c r="I391" s="113"/>
      <c r="J391" s="113"/>
      <c r="K391" s="113"/>
      <c r="L391" s="113"/>
      <c r="M391" s="301"/>
      <c r="N391" s="145"/>
    </row>
    <row r="392" spans="1:14" ht="18">
      <c r="A392" s="298"/>
      <c r="B392" s="115" t="s">
        <v>80</v>
      </c>
      <c r="C392" s="115"/>
      <c r="D392" s="115"/>
      <c r="E392" s="115"/>
      <c r="F392" s="115"/>
      <c r="G392" s="115"/>
      <c r="H392" s="115"/>
      <c r="I392" s="115"/>
      <c r="J392" s="115"/>
      <c r="K392" s="115"/>
      <c r="L392" s="115"/>
      <c r="M392" s="304"/>
      <c r="N392" s="145"/>
    </row>
    <row r="393" spans="1:14" ht="21.75" customHeight="1">
      <c r="A393" s="303" t="s">
        <v>79</v>
      </c>
      <c r="B393" s="450" t="s">
        <v>621</v>
      </c>
      <c r="C393" s="451"/>
      <c r="D393" s="451"/>
      <c r="E393" s="451"/>
      <c r="F393" s="113"/>
      <c r="G393" s="113"/>
      <c r="H393" s="113"/>
      <c r="I393" s="113"/>
      <c r="J393" s="113"/>
      <c r="K393" s="113"/>
      <c r="L393" s="113"/>
      <c r="M393" s="301"/>
      <c r="N393" s="145"/>
    </row>
    <row r="394" spans="1:14" ht="20.25" customHeight="1" thickBot="1">
      <c r="A394" s="303"/>
      <c r="B394" s="460" t="s">
        <v>78</v>
      </c>
      <c r="C394" s="461"/>
      <c r="D394" s="461"/>
      <c r="E394" s="461"/>
      <c r="F394" s="113"/>
      <c r="G394" s="113"/>
      <c r="H394" s="113"/>
      <c r="I394" s="113"/>
      <c r="J394" s="113"/>
      <c r="K394" s="113"/>
      <c r="L394" s="113"/>
      <c r="M394" s="301"/>
      <c r="N394" s="145"/>
    </row>
    <row r="395" spans="1:14" ht="150.5" customHeight="1" thickBot="1">
      <c r="A395" s="303"/>
      <c r="B395" s="447" t="s">
        <v>858</v>
      </c>
      <c r="C395" s="448"/>
      <c r="D395" s="448"/>
      <c r="E395" s="449"/>
      <c r="F395" s="113"/>
      <c r="G395" s="113"/>
      <c r="H395" s="113"/>
      <c r="I395" s="113"/>
      <c r="J395" s="113"/>
      <c r="K395" s="113"/>
      <c r="L395" s="113"/>
      <c r="M395" s="301"/>
      <c r="N395" s="145"/>
    </row>
    <row r="396" spans="1:14" ht="16.5" customHeight="1">
      <c r="A396" s="308"/>
      <c r="B396" s="113"/>
      <c r="C396" s="113"/>
      <c r="D396" s="113"/>
      <c r="E396" s="113"/>
      <c r="F396" s="113"/>
      <c r="G396" s="113"/>
      <c r="H396" s="113"/>
      <c r="I396" s="113"/>
      <c r="J396" s="113"/>
      <c r="K396" s="113"/>
      <c r="L396" s="113"/>
      <c r="M396" s="301"/>
      <c r="N396" s="145"/>
    </row>
    <row r="397" spans="1:14" ht="18">
      <c r="A397" s="298"/>
      <c r="B397" s="115" t="s">
        <v>73</v>
      </c>
      <c r="C397" s="115"/>
      <c r="D397" s="115"/>
      <c r="E397" s="115"/>
      <c r="F397" s="115"/>
      <c r="G397" s="115"/>
      <c r="H397" s="115"/>
      <c r="I397" s="115"/>
      <c r="J397" s="115"/>
      <c r="K397" s="115"/>
      <c r="L397" s="115"/>
      <c r="M397" s="304"/>
      <c r="N397" s="145"/>
    </row>
    <row r="398" spans="1:14" ht="24.75" customHeight="1">
      <c r="A398" s="303" t="s">
        <v>77</v>
      </c>
      <c r="B398" s="450" t="s">
        <v>71</v>
      </c>
      <c r="C398" s="451"/>
      <c r="D398" s="451"/>
      <c r="E398" s="451"/>
      <c r="F398" s="113"/>
      <c r="G398" s="113"/>
      <c r="H398" s="113"/>
      <c r="I398" s="113"/>
      <c r="J398" s="113"/>
      <c r="K398" s="113"/>
      <c r="L398" s="113"/>
      <c r="M398" s="301"/>
      <c r="N398" s="145"/>
    </row>
    <row r="399" spans="1:14" ht="33" customHeight="1" thickBot="1">
      <c r="A399" s="303"/>
      <c r="B399" s="452" t="s">
        <v>622</v>
      </c>
      <c r="C399" s="444"/>
      <c r="D399" s="444"/>
      <c r="E399" s="444"/>
      <c r="F399" s="113"/>
      <c r="G399" s="113"/>
      <c r="H399" s="113"/>
      <c r="I399" s="113"/>
      <c r="J399" s="113"/>
      <c r="K399" s="113"/>
      <c r="L399" s="113"/>
      <c r="M399" s="301"/>
      <c r="N399" s="145"/>
    </row>
    <row r="400" spans="1:14" ht="63" customHeight="1" thickBot="1">
      <c r="A400" s="303"/>
      <c r="B400" s="447" t="s">
        <v>860</v>
      </c>
      <c r="C400" s="448"/>
      <c r="D400" s="448"/>
      <c r="E400" s="449"/>
      <c r="F400" s="113"/>
      <c r="G400" s="113"/>
      <c r="H400" s="113"/>
      <c r="I400" s="113"/>
      <c r="J400" s="113"/>
      <c r="K400" s="113"/>
      <c r="L400" s="113"/>
      <c r="M400" s="301"/>
      <c r="N400" s="145"/>
    </row>
    <row r="401" spans="1:14">
      <c r="A401" s="303"/>
      <c r="B401" s="114"/>
      <c r="C401" s="113"/>
      <c r="D401" s="113"/>
      <c r="E401" s="113"/>
      <c r="F401" s="113"/>
      <c r="G401" s="113"/>
      <c r="H401" s="113"/>
      <c r="I401" s="113"/>
      <c r="J401" s="113"/>
      <c r="K401" s="113"/>
      <c r="L401" s="113"/>
      <c r="M401" s="301"/>
      <c r="N401" s="145"/>
    </row>
    <row r="402" spans="1:14" ht="18">
      <c r="A402" s="309" t="s">
        <v>642</v>
      </c>
      <c r="B402" s="112" t="s">
        <v>7</v>
      </c>
      <c r="C402" s="112"/>
      <c r="D402" s="111"/>
      <c r="E402" s="111"/>
      <c r="F402" s="111"/>
      <c r="G402" s="111"/>
      <c r="H402" s="111"/>
      <c r="I402" s="111"/>
      <c r="J402" s="111"/>
      <c r="K402" s="111"/>
      <c r="L402" s="111"/>
      <c r="M402" s="310"/>
      <c r="N402" s="145"/>
    </row>
    <row r="403" spans="1:14" ht="22.8" customHeight="1">
      <c r="A403" s="311" t="s">
        <v>76</v>
      </c>
      <c r="B403" s="109" t="s">
        <v>643</v>
      </c>
      <c r="C403" s="106"/>
      <c r="D403" s="108"/>
      <c r="E403" s="108"/>
      <c r="F403" s="108"/>
      <c r="G403" s="108"/>
      <c r="H403" s="108"/>
      <c r="I403" s="108"/>
      <c r="J403" s="108"/>
      <c r="K403" s="108"/>
      <c r="L403" s="108"/>
      <c r="M403" s="312"/>
      <c r="N403" s="145"/>
    </row>
    <row r="404" spans="1:14" ht="31.8" customHeight="1" thickBot="1">
      <c r="A404" s="311"/>
      <c r="B404" s="455" t="s">
        <v>623</v>
      </c>
      <c r="C404" s="456"/>
      <c r="D404" s="456"/>
      <c r="E404" s="456"/>
      <c r="F404" s="108"/>
      <c r="G404" s="108"/>
      <c r="H404" s="108"/>
      <c r="I404" s="108"/>
      <c r="J404" s="108"/>
      <c r="K404" s="108"/>
      <c r="L404" s="108"/>
      <c r="M404" s="312"/>
      <c r="N404" s="145"/>
    </row>
    <row r="405" spans="1:14" ht="142.05000000000001" customHeight="1" thickBot="1">
      <c r="A405" s="311"/>
      <c r="B405" s="457" t="s">
        <v>823</v>
      </c>
      <c r="C405" s="458"/>
      <c r="D405" s="458"/>
      <c r="E405" s="459"/>
      <c r="F405" s="108"/>
      <c r="G405" s="108"/>
      <c r="H405" s="108"/>
      <c r="I405" s="108"/>
      <c r="J405" s="108"/>
      <c r="K405" s="108"/>
      <c r="L405" s="108"/>
      <c r="M405" s="312"/>
      <c r="N405" s="145"/>
    </row>
    <row r="406" spans="1:14" ht="22.8" customHeight="1">
      <c r="A406" s="311" t="s">
        <v>75</v>
      </c>
      <c r="B406" s="109" t="s">
        <v>74</v>
      </c>
      <c r="C406" s="106"/>
      <c r="D406" s="108"/>
      <c r="E406" s="108"/>
      <c r="F406" s="108"/>
      <c r="G406" s="108"/>
      <c r="H406" s="108"/>
      <c r="I406" s="108"/>
      <c r="J406" s="108"/>
      <c r="K406" s="108"/>
      <c r="L406" s="108"/>
      <c r="M406" s="312"/>
      <c r="N406" s="145"/>
    </row>
    <row r="407" spans="1:14" ht="30.75" customHeight="1" thickBot="1">
      <c r="A407" s="311"/>
      <c r="B407" s="455" t="s">
        <v>624</v>
      </c>
      <c r="C407" s="456"/>
      <c r="D407" s="456"/>
      <c r="E407" s="456"/>
      <c r="F407" s="108"/>
      <c r="G407" s="108"/>
      <c r="H407" s="108"/>
      <c r="I407" s="108"/>
      <c r="J407" s="108"/>
      <c r="K407" s="108"/>
      <c r="L407" s="108"/>
      <c r="M407" s="312"/>
      <c r="N407" s="145"/>
    </row>
    <row r="408" spans="1:14" ht="57" customHeight="1" thickBot="1">
      <c r="A408" s="311"/>
      <c r="B408" s="447" t="s">
        <v>824</v>
      </c>
      <c r="C408" s="448"/>
      <c r="D408" s="448"/>
      <c r="E408" s="449"/>
      <c r="F408" s="108"/>
      <c r="G408" s="108"/>
      <c r="H408" s="108"/>
      <c r="I408" s="108"/>
      <c r="J408" s="108"/>
      <c r="K408" s="108"/>
      <c r="L408" s="108"/>
      <c r="M408" s="312"/>
      <c r="N408" s="145"/>
    </row>
    <row r="409" spans="1:14" ht="19.05" customHeight="1">
      <c r="A409" s="313"/>
      <c r="B409" s="108"/>
      <c r="C409" s="108"/>
      <c r="D409" s="108"/>
      <c r="E409" s="108"/>
      <c r="F409" s="108"/>
      <c r="G409" s="108"/>
      <c r="H409" s="108"/>
      <c r="I409" s="108"/>
      <c r="J409" s="108"/>
      <c r="K409" s="108"/>
      <c r="L409" s="108"/>
      <c r="M409" s="312"/>
      <c r="N409" s="145"/>
    </row>
    <row r="410" spans="1:14" ht="18">
      <c r="A410" s="314"/>
      <c r="B410" s="110" t="s">
        <v>73</v>
      </c>
      <c r="C410" s="110"/>
      <c r="D410" s="110"/>
      <c r="E410" s="110"/>
      <c r="F410" s="110"/>
      <c r="G410" s="110"/>
      <c r="H410" s="110"/>
      <c r="I410" s="110"/>
      <c r="J410" s="110"/>
      <c r="K410" s="110"/>
      <c r="L410" s="110"/>
      <c r="M410" s="315"/>
      <c r="N410" s="145"/>
    </row>
    <row r="411" spans="1:14" ht="24.75" customHeight="1">
      <c r="A411" s="313" t="s">
        <v>72</v>
      </c>
      <c r="B411" s="109" t="s">
        <v>71</v>
      </c>
      <c r="C411" s="109"/>
      <c r="D411" s="109"/>
      <c r="E411" s="109"/>
      <c r="F411" s="108"/>
      <c r="G411" s="108"/>
      <c r="H411" s="108"/>
      <c r="I411" s="108"/>
      <c r="J411" s="108"/>
      <c r="K411" s="108"/>
      <c r="L411" s="108"/>
      <c r="M411" s="312"/>
      <c r="N411" s="145"/>
    </row>
    <row r="412" spans="1:14" ht="33.75" customHeight="1" thickBot="1">
      <c r="A412" s="313"/>
      <c r="B412" s="453" t="s">
        <v>625</v>
      </c>
      <c r="C412" s="454"/>
      <c r="D412" s="454"/>
      <c r="E412" s="454"/>
      <c r="F412" s="108"/>
      <c r="G412" s="108"/>
      <c r="H412" s="108"/>
      <c r="I412" s="108"/>
      <c r="J412" s="108"/>
      <c r="K412" s="108"/>
      <c r="L412" s="108"/>
      <c r="M412" s="312"/>
      <c r="N412" s="145"/>
    </row>
    <row r="413" spans="1:14" ht="63" customHeight="1" thickBot="1">
      <c r="A413" s="313"/>
      <c r="B413" s="447" t="s">
        <v>825</v>
      </c>
      <c r="C413" s="448"/>
      <c r="D413" s="448"/>
      <c r="E413" s="449"/>
      <c r="F413" s="108"/>
      <c r="G413" s="108"/>
      <c r="H413" s="108"/>
      <c r="I413" s="108"/>
      <c r="J413" s="108"/>
      <c r="K413" s="108"/>
      <c r="L413" s="108"/>
      <c r="M413" s="312"/>
      <c r="N413" s="145"/>
    </row>
    <row r="414" spans="1:14">
      <c r="A414" s="311"/>
      <c r="B414" s="107"/>
      <c r="C414" s="106"/>
      <c r="D414" s="106"/>
      <c r="E414" s="106"/>
      <c r="F414" s="105"/>
      <c r="G414" s="105"/>
      <c r="H414" s="105"/>
      <c r="I414" s="105"/>
      <c r="J414" s="105"/>
      <c r="K414" s="105"/>
      <c r="L414" s="105"/>
      <c r="M414" s="316"/>
      <c r="N414" s="145"/>
    </row>
    <row r="415" spans="1:14" ht="18">
      <c r="A415" s="317" t="s">
        <v>644</v>
      </c>
      <c r="B415" s="104" t="s">
        <v>70</v>
      </c>
      <c r="C415" s="104"/>
      <c r="D415" s="104"/>
      <c r="E415" s="104"/>
      <c r="F415" s="104"/>
      <c r="G415" s="104"/>
      <c r="H415" s="104"/>
      <c r="I415" s="104"/>
      <c r="J415" s="104"/>
      <c r="K415" s="104"/>
      <c r="L415" s="104"/>
      <c r="M415" s="318"/>
      <c r="N415" s="145"/>
    </row>
    <row r="416" spans="1:14" ht="25.5" customHeight="1">
      <c r="A416" s="269" t="s">
        <v>69</v>
      </c>
      <c r="B416" s="103" t="s">
        <v>68</v>
      </c>
      <c r="C416" s="92"/>
      <c r="D416" s="85"/>
      <c r="E416" s="85"/>
      <c r="F416" s="85"/>
      <c r="G416" s="85"/>
      <c r="H416" s="85"/>
      <c r="I416" s="85"/>
      <c r="J416" s="85"/>
      <c r="K416" s="85"/>
      <c r="L416" s="85"/>
      <c r="M416" s="267"/>
      <c r="N416" s="145"/>
    </row>
    <row r="417" spans="1:14" ht="19.05" customHeight="1" thickBot="1">
      <c r="A417" s="269"/>
      <c r="B417" s="102" t="s">
        <v>626</v>
      </c>
      <c r="C417" s="101"/>
      <c r="D417" s="85"/>
      <c r="E417" s="85"/>
      <c r="F417" s="85"/>
      <c r="G417" s="85"/>
      <c r="H417" s="85"/>
      <c r="I417" s="85"/>
      <c r="J417" s="85"/>
      <c r="K417" s="85"/>
      <c r="L417" s="85"/>
      <c r="M417" s="267"/>
      <c r="N417" s="145"/>
    </row>
    <row r="418" spans="1:14" ht="33" customHeight="1" thickBot="1">
      <c r="A418" s="268"/>
      <c r="B418" s="447" t="s">
        <v>830</v>
      </c>
      <c r="C418" s="448"/>
      <c r="D418" s="448"/>
      <c r="E418" s="449"/>
      <c r="F418" s="85"/>
      <c r="G418" s="85"/>
      <c r="H418" s="85"/>
      <c r="I418" s="85"/>
      <c r="J418" s="85"/>
      <c r="K418" s="85"/>
      <c r="L418" s="85"/>
      <c r="M418" s="267"/>
      <c r="N418" s="145"/>
    </row>
    <row r="419" spans="1:14" ht="25.5" customHeight="1">
      <c r="A419" s="269" t="s">
        <v>67</v>
      </c>
      <c r="B419" s="103" t="s">
        <v>66</v>
      </c>
      <c r="C419" s="92"/>
      <c r="D419" s="85"/>
      <c r="E419" s="85"/>
      <c r="F419" s="85"/>
      <c r="G419" s="85"/>
      <c r="H419" s="85"/>
      <c r="I419" s="85"/>
      <c r="J419" s="85"/>
      <c r="K419" s="85"/>
      <c r="L419" s="85"/>
      <c r="M419" s="267"/>
      <c r="N419" s="145"/>
    </row>
    <row r="420" spans="1:14" ht="19.05" customHeight="1" thickBot="1">
      <c r="A420" s="269"/>
      <c r="B420" s="102" t="s">
        <v>627</v>
      </c>
      <c r="C420" s="101"/>
      <c r="D420" s="85"/>
      <c r="E420" s="85"/>
      <c r="F420" s="85"/>
      <c r="G420" s="85"/>
      <c r="H420" s="85"/>
      <c r="I420" s="85"/>
      <c r="J420" s="85"/>
      <c r="K420" s="85"/>
      <c r="L420" s="85"/>
      <c r="M420" s="267"/>
      <c r="N420" s="145"/>
    </row>
    <row r="421" spans="1:14" ht="33" customHeight="1" thickBot="1">
      <c r="A421" s="268"/>
      <c r="B421" s="447" t="s">
        <v>828</v>
      </c>
      <c r="C421" s="448"/>
      <c r="D421" s="448"/>
      <c r="E421" s="449"/>
      <c r="F421" s="85"/>
      <c r="G421" s="85"/>
      <c r="H421" s="85"/>
      <c r="I421" s="85"/>
      <c r="J421" s="85"/>
      <c r="K421" s="85"/>
      <c r="L421" s="85"/>
      <c r="M421" s="267"/>
      <c r="N421" s="145"/>
    </row>
    <row r="422" spans="1:14" ht="26.25" customHeight="1">
      <c r="A422" s="269" t="s">
        <v>65</v>
      </c>
      <c r="B422" s="100" t="s">
        <v>64</v>
      </c>
      <c r="C422" s="92"/>
      <c r="D422" s="85"/>
      <c r="E422" s="85"/>
      <c r="F422" s="85"/>
      <c r="G422" s="85"/>
      <c r="H422" s="85"/>
      <c r="I422" s="85"/>
      <c r="J422" s="85"/>
      <c r="K422" s="85"/>
      <c r="L422" s="85"/>
      <c r="M422" s="267"/>
      <c r="N422" s="145"/>
    </row>
    <row r="423" spans="1:14" ht="21.75" customHeight="1" thickBot="1">
      <c r="A423" s="268"/>
      <c r="B423" s="99" t="s">
        <v>628</v>
      </c>
      <c r="C423" s="98"/>
      <c r="D423" s="85"/>
      <c r="E423" s="85"/>
      <c r="F423" s="85"/>
      <c r="G423" s="85"/>
      <c r="H423" s="85"/>
      <c r="I423" s="85"/>
      <c r="J423" s="85"/>
      <c r="K423" s="85"/>
      <c r="L423" s="85"/>
      <c r="M423" s="267"/>
      <c r="N423" s="145"/>
    </row>
    <row r="424" spans="1:14" ht="30.75" customHeight="1" thickBot="1">
      <c r="A424" s="268"/>
      <c r="B424" s="447" t="s">
        <v>829</v>
      </c>
      <c r="C424" s="448"/>
      <c r="D424" s="448"/>
      <c r="E424" s="449"/>
      <c r="F424" s="85"/>
      <c r="G424" s="85"/>
      <c r="H424" s="85"/>
      <c r="I424" s="85"/>
      <c r="J424" s="85"/>
      <c r="K424" s="85"/>
      <c r="L424" s="85"/>
      <c r="M424" s="267"/>
      <c r="N424" s="145"/>
    </row>
    <row r="425" spans="1:14" ht="30.75" customHeight="1">
      <c r="A425" s="268" t="s">
        <v>63</v>
      </c>
      <c r="B425" s="97" t="s">
        <v>62</v>
      </c>
      <c r="C425" s="85"/>
      <c r="D425" s="85"/>
      <c r="E425" s="85"/>
      <c r="F425" s="85"/>
      <c r="G425" s="85"/>
      <c r="H425" s="85"/>
      <c r="I425" s="85"/>
      <c r="J425" s="85"/>
      <c r="K425" s="85"/>
      <c r="L425" s="85"/>
      <c r="M425" s="267"/>
      <c r="N425" s="145"/>
    </row>
    <row r="426" spans="1:14" ht="24" customHeight="1" thickBot="1">
      <c r="A426" s="268"/>
      <c r="B426" s="96" t="s">
        <v>645</v>
      </c>
      <c r="C426" s="95"/>
      <c r="D426" s="95"/>
      <c r="E426" s="95"/>
      <c r="F426" s="94"/>
      <c r="G426" s="94"/>
      <c r="H426" s="94"/>
      <c r="I426" s="94"/>
      <c r="J426" s="94"/>
      <c r="K426" s="85"/>
      <c r="L426" s="85"/>
      <c r="M426" s="267"/>
      <c r="N426" s="145"/>
    </row>
    <row r="427" spans="1:14" ht="38.25" customHeight="1" thickBot="1">
      <c r="A427" s="268"/>
      <c r="B427" s="447"/>
      <c r="C427" s="448"/>
      <c r="D427" s="448"/>
      <c r="E427" s="449"/>
      <c r="F427" s="94"/>
      <c r="G427" s="94"/>
      <c r="H427" s="94"/>
      <c r="I427" s="94"/>
      <c r="J427" s="94"/>
      <c r="K427" s="85"/>
      <c r="L427" s="85"/>
      <c r="M427" s="267"/>
      <c r="N427" s="145"/>
    </row>
    <row r="428" spans="1:14" ht="24" customHeight="1">
      <c r="A428" s="269" t="s">
        <v>61</v>
      </c>
      <c r="B428" s="93" t="s">
        <v>60</v>
      </c>
      <c r="C428" s="92"/>
      <c r="D428" s="85"/>
      <c r="E428" s="85"/>
      <c r="F428" s="85"/>
      <c r="G428" s="85"/>
      <c r="H428" s="85"/>
      <c r="I428" s="85"/>
      <c r="J428" s="85"/>
      <c r="K428" s="85"/>
      <c r="L428" s="85"/>
      <c r="M428" s="267"/>
      <c r="N428" s="145"/>
    </row>
    <row r="429" spans="1:14" ht="39.75" customHeight="1" thickBot="1">
      <c r="A429" s="269"/>
      <c r="B429" s="445" t="s">
        <v>629</v>
      </c>
      <c r="C429" s="446"/>
      <c r="D429" s="446"/>
      <c r="E429" s="446"/>
      <c r="F429" s="85"/>
      <c r="G429" s="85"/>
      <c r="H429" s="85"/>
      <c r="I429" s="85"/>
      <c r="J429" s="85"/>
      <c r="K429" s="85"/>
      <c r="L429" s="85"/>
      <c r="M429" s="267"/>
      <c r="N429" s="145"/>
    </row>
    <row r="430" spans="1:14">
      <c r="A430" s="268"/>
      <c r="B430" s="91" t="s">
        <v>59</v>
      </c>
      <c r="C430" s="90" t="s">
        <v>826</v>
      </c>
      <c r="D430" s="85"/>
      <c r="E430" s="85"/>
      <c r="F430" s="85"/>
      <c r="G430" s="85"/>
      <c r="H430" s="85"/>
      <c r="I430" s="85"/>
      <c r="J430" s="85"/>
      <c r="K430" s="85"/>
      <c r="L430" s="85"/>
      <c r="M430" s="267"/>
      <c r="N430" s="145"/>
    </row>
    <row r="431" spans="1:14">
      <c r="A431" s="268"/>
      <c r="B431" s="89" t="s">
        <v>630</v>
      </c>
      <c r="C431" s="88" t="s">
        <v>827</v>
      </c>
      <c r="D431" s="85"/>
      <c r="E431" s="85"/>
      <c r="F431" s="85"/>
      <c r="G431" s="85"/>
      <c r="H431" s="85"/>
      <c r="I431" s="85"/>
      <c r="J431" s="85"/>
      <c r="K431" s="85"/>
      <c r="L431" s="85"/>
      <c r="M431" s="267"/>
      <c r="N431" s="145"/>
    </row>
    <row r="432" spans="1:14" ht="14.65" thickBot="1">
      <c r="A432" s="269"/>
      <c r="B432" s="86" t="s">
        <v>58</v>
      </c>
      <c r="C432" s="430">
        <v>44160</v>
      </c>
      <c r="D432" s="85"/>
      <c r="E432" s="85"/>
      <c r="F432" s="85"/>
      <c r="G432" s="85"/>
      <c r="H432" s="85"/>
      <c r="I432" s="85"/>
      <c r="J432" s="85"/>
      <c r="K432" s="85"/>
      <c r="L432" s="85"/>
      <c r="M432" s="267"/>
      <c r="N432" s="145"/>
    </row>
    <row r="433" spans="1:14" ht="67.8" customHeight="1" thickBot="1">
      <c r="A433" s="319"/>
      <c r="B433" s="320"/>
      <c r="C433" s="320"/>
      <c r="D433" s="320"/>
      <c r="E433" s="320"/>
      <c r="F433" s="320"/>
      <c r="G433" s="320"/>
      <c r="H433" s="320"/>
      <c r="I433" s="320"/>
      <c r="J433" s="320"/>
      <c r="K433" s="320"/>
      <c r="L433" s="320"/>
      <c r="M433" s="321"/>
      <c r="N433" s="145"/>
    </row>
    <row r="434" spans="1:14">
      <c r="A434" s="119"/>
      <c r="B434" s="119"/>
      <c r="C434" s="119"/>
      <c r="D434" s="119"/>
      <c r="E434" s="119"/>
      <c r="F434" s="119"/>
      <c r="G434" s="119"/>
      <c r="H434" s="119"/>
      <c r="I434" s="119"/>
      <c r="J434" s="119"/>
      <c r="K434" s="119"/>
      <c r="L434" s="119"/>
      <c r="M434" s="119"/>
    </row>
  </sheetData>
  <dataConsolidate/>
  <mergeCells count="89">
    <mergeCell ref="B92:E92"/>
    <mergeCell ref="B113:E113"/>
    <mergeCell ref="B234:E234"/>
    <mergeCell ref="B47:E47"/>
    <mergeCell ref="C53:E53"/>
    <mergeCell ref="B91:E91"/>
    <mergeCell ref="B59:E59"/>
    <mergeCell ref="B58:E58"/>
    <mergeCell ref="B57:E57"/>
    <mergeCell ref="B77:E77"/>
    <mergeCell ref="B80:E80"/>
    <mergeCell ref="B76:E76"/>
    <mergeCell ref="B84:E84"/>
    <mergeCell ref="B85:E85"/>
    <mergeCell ref="B56:E56"/>
    <mergeCell ref="B90:E90"/>
    <mergeCell ref="A1:I1"/>
    <mergeCell ref="B42:E42"/>
    <mergeCell ref="B35:E35"/>
    <mergeCell ref="B12:E12"/>
    <mergeCell ref="B33:E33"/>
    <mergeCell ref="B38:E38"/>
    <mergeCell ref="B41:E41"/>
    <mergeCell ref="B39:E39"/>
    <mergeCell ref="B34:P34"/>
    <mergeCell ref="B40:I40"/>
    <mergeCell ref="B263:E263"/>
    <mergeCell ref="B264:E264"/>
    <mergeCell ref="B112:E112"/>
    <mergeCell ref="B249:E249"/>
    <mergeCell ref="C211:D211"/>
    <mergeCell ref="E211:F211"/>
    <mergeCell ref="B221:E221"/>
    <mergeCell ref="B250:E250"/>
    <mergeCell ref="B235:E235"/>
    <mergeCell ref="B316:E316"/>
    <mergeCell ref="B307:E307"/>
    <mergeCell ref="B289:E289"/>
    <mergeCell ref="B314:E314"/>
    <mergeCell ref="B313:E313"/>
    <mergeCell ref="B300:E300"/>
    <mergeCell ref="B290:E290"/>
    <mergeCell ref="B395:E395"/>
    <mergeCell ref="B393:E393"/>
    <mergeCell ref="B301:E301"/>
    <mergeCell ref="B394:E394"/>
    <mergeCell ref="B317:E317"/>
    <mergeCell ref="B323:E323"/>
    <mergeCell ref="B322:E322"/>
    <mergeCell ref="B321:E321"/>
    <mergeCell ref="B390:E390"/>
    <mergeCell ref="B389:E389"/>
    <mergeCell ref="B387:E387"/>
    <mergeCell ref="B386:E386"/>
    <mergeCell ref="B324:E324"/>
    <mergeCell ref="B306:E306"/>
    <mergeCell ref="B315:E315"/>
    <mergeCell ref="B308:E308"/>
    <mergeCell ref="B275:E275"/>
    <mergeCell ref="B325:E325"/>
    <mergeCell ref="B429:E429"/>
    <mergeCell ref="B421:E421"/>
    <mergeCell ref="B398:E398"/>
    <mergeCell ref="B399:E399"/>
    <mergeCell ref="B400:E400"/>
    <mergeCell ref="B418:E418"/>
    <mergeCell ref="B424:E424"/>
    <mergeCell ref="B412:E412"/>
    <mergeCell ref="B413:E413"/>
    <mergeCell ref="B404:E404"/>
    <mergeCell ref="B405:E405"/>
    <mergeCell ref="B407:E407"/>
    <mergeCell ref="B408:E408"/>
    <mergeCell ref="B427:E427"/>
    <mergeCell ref="F53:H53"/>
    <mergeCell ref="F54:H54"/>
    <mergeCell ref="F55:H55"/>
    <mergeCell ref="B43:E43"/>
    <mergeCell ref="F49:H49"/>
    <mergeCell ref="F50:H50"/>
    <mergeCell ref="F51:H51"/>
    <mergeCell ref="F52:H52"/>
    <mergeCell ref="C54:E54"/>
    <mergeCell ref="C52:E52"/>
    <mergeCell ref="C55:E55"/>
    <mergeCell ref="B44:E44"/>
    <mergeCell ref="C51:E51"/>
    <mergeCell ref="C50:E50"/>
    <mergeCell ref="C49:E49"/>
  </mergeCells>
  <dataValidations count="31">
    <dataValidation type="list" allowBlank="1" showInputMessage="1" showErrorMessage="1" sqref="E370:E373" xr:uid="{00000000-0002-0000-0000-000000000000}">
      <formula1>ObjectiveB3</formula1>
    </dataValidation>
    <dataValidation type="list" allowBlank="1" showInputMessage="1" showErrorMessage="1" sqref="E332:E346" xr:uid="{00000000-0002-0000-0000-000001000000}">
      <formula1>ObjectiveN2</formula1>
    </dataValidation>
    <dataValidation type="list" allowBlank="1" showInputMessage="1" showErrorMessage="1" sqref="E361:E369"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79:E382" xr:uid="{00000000-0002-0000-0000-000005000000}">
      <formula1>ObjectiveS3</formula1>
    </dataValidation>
    <dataValidation type="list" allowBlank="1" showInputMessage="1" showErrorMessage="1" sqref="E374" xr:uid="{00000000-0002-0000-0000-000006000000}">
      <formula1>ObjectiveS1</formula1>
    </dataValidation>
    <dataValidation type="list" allowBlank="1" showInputMessage="1" showErrorMessage="1" sqref="E352:E360" xr:uid="{00000000-0002-0000-0000-000007000000}">
      <formula1>ObjectiveB1</formula1>
    </dataValidation>
    <dataValidation type="list" allowBlank="1" showInputMessage="1" showErrorMessage="1" sqref="E347:E351" xr:uid="{00000000-0002-0000-0000-000008000000}">
      <formula1>ObjectiveN3</formula1>
    </dataValidation>
    <dataValidation type="list" allowBlank="1" showInputMessage="1" showErrorMessage="1" sqref="E327:E331" xr:uid="{00000000-0002-0000-0000-000009000000}">
      <formula1>ObjectiveN1</formula1>
    </dataValidation>
    <dataValidation type="list" allowBlank="1" showInputMessage="1" showErrorMessage="1" sqref="D266:D271 D292:D297" xr:uid="{00000000-0002-0000-0000-00000A000000}">
      <formula1>direction</formula1>
    </dataValidation>
    <dataValidation type="list" allowBlank="1" showInputMessage="1" showErrorMessage="1" sqref="C117:C207" xr:uid="{00000000-0002-0000-0000-00000B000000}">
      <formula1>Scope</formula1>
    </dataValidation>
    <dataValidation type="decimal" allowBlank="1" showInputMessage="1" showErrorMessage="1" sqref="C208:C210 D121:D207" xr:uid="{00000000-0002-0000-0000-00000C000000}">
      <formula1>0</formula1>
      <formula2>100000000000</formula2>
    </dataValidation>
    <dataValidation type="list" allowBlank="1" showInputMessage="1" showErrorMessage="1" sqref="D94:D109" xr:uid="{00000000-0002-0000-0000-00000D000000}">
      <formula1>yeartype</formula1>
    </dataValidation>
    <dataValidation type="decimal" allowBlank="1" showInputMessage="1" showErrorMessage="1" sqref="H117:H206" xr:uid="{00000000-0002-0000-0000-00000E000000}">
      <formula1>0.001</formula1>
      <formula2>1000000000</formula2>
    </dataValidation>
    <dataValidation type="date" allowBlank="1" showInputMessage="1" showErrorMessage="1" sqref="C432" xr:uid="{00000000-0002-0000-0000-00000F000000}">
      <formula1>1</formula1>
      <formula2>73051</formula2>
    </dataValidation>
    <dataValidation type="list" allowBlank="1" showInputMessage="1" showErrorMessage="1" sqref="F223:F231" xr:uid="{00000000-0002-0000-0000-000010000000}">
      <formula1>targetboundary</formula1>
    </dataValidation>
    <dataValidation type="list" allowBlank="1" showInputMessage="1" showErrorMessage="1" sqref="C223:C231" xr:uid="{00000000-0002-0000-0000-000011000000}">
      <formula1>targettype</formula1>
    </dataValidation>
    <dataValidation type="list" allowBlank="1" showInputMessage="1" showErrorMessage="1" sqref="E223:E231" xr:uid="{00000000-0002-0000-0000-000012000000}">
      <formula1>unitCO2C</formula1>
    </dataValidation>
    <dataValidation type="decimal" allowBlank="1" showInputMessage="1" showErrorMessage="1" sqref="D223:D231 J252:J261 F252:H261" xr:uid="{00000000-0002-0000-0000-000013000000}">
      <formula1>0.1</formula1>
      <formula2>100000000</formula2>
    </dataValidation>
    <dataValidation type="decimal" allowBlank="1" showInputMessage="1" showErrorMessage="1" sqref="H223:H231" xr:uid="{00000000-0002-0000-0000-000014000000}">
      <formula1>0</formula1>
      <formula2>10000000000000</formula2>
    </dataValidation>
    <dataValidation type="list" allowBlank="1" showInputMessage="1" showErrorMessage="1" sqref="I223:I231" xr:uid="{00000000-0002-0000-0000-000015000000}">
      <formula1>unitCO2D</formula1>
    </dataValidation>
    <dataValidation type="decimal" allowBlank="1" showInputMessage="1" showErrorMessage="1" sqref="E209:E210" xr:uid="{00000000-0002-0000-0000-000016000000}">
      <formula1>0.000000001</formula1>
      <formula2>1000000000</formula2>
    </dataValidation>
    <dataValidation type="list" allowBlank="1" showInputMessage="1" showErrorMessage="1" sqref="F209:F210" xr:uid="{00000000-0002-0000-0000-000017000000}">
      <formula1>unitCO2E</formula1>
    </dataValidation>
    <dataValidation type="whole" allowBlank="1" showInputMessage="1" showErrorMessage="1" sqref="H94:H109" xr:uid="{00000000-0002-0000-0000-000018000000}">
      <formula1>0</formula1>
      <formula2>100000000000</formula2>
    </dataValidation>
    <dataValidation type="list" allowBlank="1" showInputMessage="1" showErrorMessage="1" sqref="C94 D252:D261 J223:J231 G223:G231" xr:uid="{00000000-0002-0000-0000-000019000000}">
      <formula1>year</formula1>
    </dataValidation>
    <dataValidation type="whole" allowBlank="1" showInputMessage="1" showErrorMessage="1" sqref="B86 B388 B391 B414 B385 B383 B401 B262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2:E261" xr:uid="{00000000-0002-0000-0000-00001D000000}">
      <formula1>Estimated</formula1>
    </dataValidation>
    <dataValidation type="list" allowBlank="1" showInputMessage="1" showErrorMessage="1" sqref="C114" xr:uid="{00000000-0002-0000-0000-00001E000000}">
      <formula1>$D$114:$E$114</formula1>
    </dataValidation>
  </dataValidations>
  <hyperlinks>
    <hyperlink ref="B41:E41" r:id="rId1" display="Nestrans Staffing Structure" xr:uid="{EE1CD03E-8FE2-4223-BCA9-2DD25A165B64}"/>
    <hyperlink ref="F50" r:id="rId2" xr:uid="{F7E4D0D4-DC42-4501-A31E-12C1FCBE98D9}"/>
    <hyperlink ref="F51" r:id="rId3" xr:uid="{CCE8E471-4452-430A-8D48-39F738CC155C}"/>
  </hyperlinks>
  <pageMargins left="0.7" right="0.7" top="0.75" bottom="0.75" header="0.3" footer="0.3"/>
  <pageSetup paperSize="9" orientation="portrait"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F000000}">
          <x14:formula1>
            <xm:f>ListsReq!$AC$3:$AC$69</xm:f>
          </x14:formula1>
          <xm:sqref>B118:B122 B126 B129:B206</xm:sqref>
        </x14:dataValidation>
        <x14:dataValidation type="list" allowBlank="1" showInputMessage="1" showErrorMessage="1" xr:uid="{00000000-0002-0000-0000-000020000000}">
          <x14:formula1>
            <xm:f>ListsReq!$AC$3:$AC$64</xm:f>
          </x14:formula1>
          <xm:sqref>I252:I261</xm:sqref>
        </x14:dataValidation>
        <x14:dataValidation type="list" allowBlank="1" showInputMessage="1" showErrorMessage="1" xr:uid="{00000000-0002-0000-0000-000021000000}">
          <x14:formula1>
            <xm:f>ListsReq!$AC$3:$AC$150</xm:f>
          </x14:formula1>
          <xm:sqref>B117 B123:B125 B127:B128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313" zoomScale="80" zoomScaleNormal="80" workbookViewId="0">
      <selection activeCell="AG81" sqref="AG81"/>
    </sheetView>
  </sheetViews>
  <sheetFormatPr defaultRowHeight="14.25"/>
  <cols>
    <col min="1" max="1" width="0" hidden="1" customWidth="1"/>
    <col min="2" max="2" width="14.796875" hidden="1" customWidth="1"/>
    <col min="3" max="19" width="0" hidden="1" customWidth="1"/>
    <col min="20" max="20" width="24" hidden="1" customWidth="1"/>
    <col min="21" max="21" width="14" hidden="1" customWidth="1"/>
    <col min="22" max="28" width="0" hidden="1" customWidth="1"/>
    <col min="29" max="29" width="55.53125" customWidth="1"/>
    <col min="30" max="30" width="13.796875" customWidth="1"/>
    <col min="31" max="31" width="16.59765625" customWidth="1"/>
    <col min="32" max="32" width="16.19921875" customWidth="1"/>
    <col min="33" max="33" width="35.06640625" customWidth="1"/>
    <col min="34" max="34" width="18.19921875" customWidth="1"/>
    <col min="35" max="35" width="20.796875" customWidth="1"/>
    <col min="36" max="36" width="20.19921875" customWidth="1"/>
    <col min="37" max="37" width="8.796875" customWidth="1"/>
    <col min="38" max="38" width="7" customWidth="1"/>
    <col min="39" max="39" width="8.796875" customWidth="1"/>
    <col min="40" max="40" width="24.46484375" customWidth="1"/>
    <col min="41" max="41" width="14.19921875" customWidth="1"/>
    <col min="42" max="44" width="8.796875" customWidth="1"/>
    <col min="45" max="45" width="12.53125" customWidth="1"/>
    <col min="46" max="46" width="13.19921875" customWidth="1"/>
    <col min="47" max="47" width="16.19921875" customWidth="1"/>
    <col min="48" max="48" width="13.46484375" customWidth="1"/>
    <col min="49" max="49" width="13.796875" customWidth="1"/>
    <col min="50" max="50" width="14.19921875" customWidth="1"/>
    <col min="51" max="51" width="15.796875" customWidth="1"/>
    <col min="52" max="52" width="14" customWidth="1"/>
    <col min="53" max="53" width="12.796875" customWidth="1"/>
    <col min="54" max="54" width="18.46484375" customWidth="1"/>
    <col min="55" max="55" width="28.19921875" customWidth="1"/>
    <col min="56" max="64" width="8.796875" customWidth="1"/>
  </cols>
  <sheetData>
    <row r="1" spans="1:56">
      <c r="AC1" s="24">
        <v>2020</v>
      </c>
    </row>
    <row r="2" spans="1:56">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2" t="s">
        <v>568</v>
      </c>
      <c r="AD2" s="372" t="s">
        <v>9</v>
      </c>
      <c r="AE2" s="372" t="s">
        <v>173</v>
      </c>
      <c r="AF2" s="372"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5.7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73">
        <v>0.23313999999999999</v>
      </c>
      <c r="AF3" s="364"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74">
        <v>2.0049999999999998E-2</v>
      </c>
      <c r="AF4" s="364"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75">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2" t="s">
        <v>729</v>
      </c>
      <c r="AD6" s="179" t="s">
        <v>316</v>
      </c>
      <c r="AE6" s="375">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2" t="s">
        <v>730</v>
      </c>
      <c r="AD7" s="179" t="s">
        <v>272</v>
      </c>
      <c r="AE7" s="375">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2" t="s">
        <v>731</v>
      </c>
      <c r="AD8" s="179" t="s">
        <v>251</v>
      </c>
      <c r="AE8" s="376">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2" t="s">
        <v>732</v>
      </c>
      <c r="AD9" s="179" t="s">
        <v>272</v>
      </c>
      <c r="AE9" s="375">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77" t="s">
        <v>733</v>
      </c>
      <c r="AD10" s="378" t="s">
        <v>251</v>
      </c>
      <c r="AE10" s="376">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77" t="s">
        <v>734</v>
      </c>
      <c r="AD11" s="378" t="s">
        <v>316</v>
      </c>
      <c r="AE11" s="375">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c r="C12">
        <v>2014</v>
      </c>
      <c r="D12">
        <f t="shared" ref="D12:I12" si="8">E11</f>
        <v>2015</v>
      </c>
      <c r="E12">
        <f t="shared" si="8"/>
        <v>2016</v>
      </c>
      <c r="F12">
        <f t="shared" si="8"/>
        <v>2017</v>
      </c>
      <c r="G12">
        <f t="shared" si="8"/>
        <v>2018</v>
      </c>
      <c r="H12">
        <f t="shared" si="8"/>
        <v>2019</v>
      </c>
      <c r="I12">
        <f t="shared" si="8"/>
        <v>2020</v>
      </c>
      <c r="V12" t="s">
        <v>387</v>
      </c>
      <c r="AC12" s="377" t="s">
        <v>735</v>
      </c>
      <c r="AD12" s="378" t="s">
        <v>272</v>
      </c>
      <c r="AE12" s="375">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c r="C13">
        <v>2015</v>
      </c>
      <c r="D13">
        <f>E12</f>
        <v>2016</v>
      </c>
      <c r="E13">
        <f>F12</f>
        <v>2017</v>
      </c>
      <c r="F13">
        <f>G12</f>
        <v>2018</v>
      </c>
      <c r="G13">
        <f>H12</f>
        <v>2019</v>
      </c>
      <c r="H13">
        <f>I12</f>
        <v>2020</v>
      </c>
      <c r="V13" t="s">
        <v>371</v>
      </c>
      <c r="AC13" s="377" t="s">
        <v>736</v>
      </c>
      <c r="AD13" s="378" t="s">
        <v>251</v>
      </c>
      <c r="AE13" s="376">
        <v>3159.5</v>
      </c>
      <c r="AF13" s="204" t="s">
        <v>253</v>
      </c>
      <c r="AG13" t="s">
        <v>369</v>
      </c>
      <c r="AH13" t="s">
        <v>368</v>
      </c>
      <c r="AS13" t="s">
        <v>367</v>
      </c>
      <c r="AT13" t="s">
        <v>366</v>
      </c>
      <c r="AU13" t="s">
        <v>365</v>
      </c>
      <c r="AV13" t="s">
        <v>364</v>
      </c>
      <c r="AW13" t="s">
        <v>363</v>
      </c>
      <c r="AX13" t="s">
        <v>362</v>
      </c>
      <c r="AZ13" t="s">
        <v>361</v>
      </c>
      <c r="BA13" t="s">
        <v>360</v>
      </c>
      <c r="BD13" t="s">
        <v>359</v>
      </c>
    </row>
    <row r="14" spans="1:56">
      <c r="C14">
        <v>2016</v>
      </c>
      <c r="D14">
        <f>E13</f>
        <v>2017</v>
      </c>
      <c r="E14">
        <f>F13</f>
        <v>2018</v>
      </c>
      <c r="F14">
        <f>G13</f>
        <v>2019</v>
      </c>
      <c r="G14">
        <f>H13</f>
        <v>2020</v>
      </c>
      <c r="V14" t="s">
        <v>230</v>
      </c>
      <c r="AC14" s="377" t="s">
        <v>737</v>
      </c>
      <c r="AD14" s="378" t="s">
        <v>316</v>
      </c>
      <c r="AE14" s="375">
        <v>3.1220400000000001</v>
      </c>
      <c r="AF14" s="204" t="s">
        <v>315</v>
      </c>
      <c r="AG14" t="s">
        <v>357</v>
      </c>
      <c r="AH14" t="s">
        <v>1</v>
      </c>
      <c r="AS14" t="s">
        <v>356</v>
      </c>
      <c r="AT14" t="s">
        <v>355</v>
      </c>
      <c r="AU14" t="s">
        <v>354</v>
      </c>
      <c r="AV14" t="s">
        <v>353</v>
      </c>
      <c r="AW14" t="s">
        <v>352</v>
      </c>
      <c r="AX14" t="s">
        <v>351</v>
      </c>
      <c r="AZ14" t="s">
        <v>350</v>
      </c>
      <c r="BA14" t="s">
        <v>349</v>
      </c>
      <c r="BD14" t="s">
        <v>348</v>
      </c>
    </row>
    <row r="15" spans="1:56">
      <c r="C15">
        <v>2017</v>
      </c>
      <c r="D15">
        <f>E14</f>
        <v>2018</v>
      </c>
      <c r="E15">
        <f>F14</f>
        <v>2019</v>
      </c>
      <c r="F15">
        <f>G14</f>
        <v>2020</v>
      </c>
      <c r="AC15" s="377" t="s">
        <v>738</v>
      </c>
      <c r="AD15" s="378" t="s">
        <v>272</v>
      </c>
      <c r="AE15" s="375">
        <v>0.26261000000000001</v>
      </c>
      <c r="AF15" s="204" t="s">
        <v>238</v>
      </c>
      <c r="AG15" t="s">
        <v>346</v>
      </c>
      <c r="AH15" t="s">
        <v>345</v>
      </c>
      <c r="AS15" t="s">
        <v>344</v>
      </c>
      <c r="AT15" t="s">
        <v>343</v>
      </c>
      <c r="AU15" t="s">
        <v>342</v>
      </c>
      <c r="AV15" t="s">
        <v>341</v>
      </c>
      <c r="AW15" t="s">
        <v>340</v>
      </c>
      <c r="AX15" t="s">
        <v>339</v>
      </c>
      <c r="AZ15" t="s">
        <v>338</v>
      </c>
      <c r="BA15" t="s">
        <v>337</v>
      </c>
      <c r="BD15" t="s">
        <v>336</v>
      </c>
    </row>
    <row r="16" spans="1:56">
      <c r="C16">
        <v>2018</v>
      </c>
      <c r="D16">
        <f>E15</f>
        <v>2019</v>
      </c>
      <c r="E16">
        <f>F15</f>
        <v>2020</v>
      </c>
      <c r="AC16" s="362" t="s">
        <v>739</v>
      </c>
      <c r="AD16" s="179" t="s">
        <v>316</v>
      </c>
      <c r="AE16" s="375">
        <v>2.5403899999999999</v>
      </c>
      <c r="AF16" s="204" t="s">
        <v>315</v>
      </c>
      <c r="AG16" t="s">
        <v>335</v>
      </c>
      <c r="AH16" t="s">
        <v>334</v>
      </c>
      <c r="AS16" t="s">
        <v>333</v>
      </c>
      <c r="AT16" t="s">
        <v>332</v>
      </c>
      <c r="AU16" t="s">
        <v>331</v>
      </c>
      <c r="AV16" t="s">
        <v>330</v>
      </c>
      <c r="AW16" t="s">
        <v>329</v>
      </c>
      <c r="AX16" t="s">
        <v>328</v>
      </c>
      <c r="AZ16" t="s">
        <v>327</v>
      </c>
      <c r="BA16" t="s">
        <v>326</v>
      </c>
      <c r="BD16" t="s">
        <v>325</v>
      </c>
    </row>
    <row r="17" spans="3:56">
      <c r="C17">
        <v>2019</v>
      </c>
      <c r="D17">
        <f>E16</f>
        <v>2020</v>
      </c>
      <c r="AC17" s="362" t="s">
        <v>740</v>
      </c>
      <c r="AD17" s="179" t="s">
        <v>272</v>
      </c>
      <c r="AE17" s="375">
        <v>0.24665999999999999</v>
      </c>
      <c r="AF17" s="204" t="s">
        <v>238</v>
      </c>
      <c r="AG17" t="s">
        <v>5</v>
      </c>
      <c r="AH17" t="s">
        <v>230</v>
      </c>
      <c r="AT17" t="s">
        <v>324</v>
      </c>
      <c r="AU17" t="s">
        <v>323</v>
      </c>
      <c r="AV17" t="s">
        <v>322</v>
      </c>
      <c r="AW17" t="s">
        <v>321</v>
      </c>
      <c r="AX17" t="s">
        <v>320</v>
      </c>
      <c r="AZ17" t="s">
        <v>319</v>
      </c>
      <c r="BA17" t="s">
        <v>318</v>
      </c>
      <c r="BD17" t="s">
        <v>317</v>
      </c>
    </row>
    <row r="18" spans="3:56">
      <c r="C18">
        <v>2020</v>
      </c>
      <c r="AC18" s="362" t="s">
        <v>741</v>
      </c>
      <c r="AD18" s="179" t="s">
        <v>272</v>
      </c>
      <c r="AE18" s="375">
        <v>0.32040000000000002</v>
      </c>
      <c r="AF18" s="204" t="s">
        <v>238</v>
      </c>
      <c r="AT18" t="s">
        <v>314</v>
      </c>
      <c r="AU18" t="s">
        <v>313</v>
      </c>
      <c r="AV18" t="s">
        <v>312</v>
      </c>
      <c r="AW18" t="s">
        <v>311</v>
      </c>
      <c r="AX18" t="s">
        <v>310</v>
      </c>
      <c r="AZ18" t="s">
        <v>309</v>
      </c>
      <c r="BD18" t="s">
        <v>308</v>
      </c>
    </row>
    <row r="19" spans="3:56">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2" t="s">
        <v>742</v>
      </c>
      <c r="AD19" s="179" t="s">
        <v>251</v>
      </c>
      <c r="AE19" s="376">
        <v>2380.0100000000002</v>
      </c>
      <c r="AF19" s="204" t="s">
        <v>253</v>
      </c>
      <c r="AT19" t="s">
        <v>305</v>
      </c>
      <c r="AU19" t="s">
        <v>304</v>
      </c>
      <c r="AV19" t="s">
        <v>303</v>
      </c>
      <c r="AW19" t="s">
        <v>302</v>
      </c>
      <c r="BD19" t="s">
        <v>301</v>
      </c>
    </row>
    <row r="20" spans="3:56">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79" t="s">
        <v>743</v>
      </c>
      <c r="AD20" s="179" t="s">
        <v>316</v>
      </c>
      <c r="AE20" s="375">
        <v>2.2908200000000001</v>
      </c>
      <c r="AF20" s="204" t="s">
        <v>315</v>
      </c>
      <c r="AT20" t="s">
        <v>298</v>
      </c>
      <c r="AV20" t="s">
        <v>297</v>
      </c>
      <c r="AW20" t="s">
        <v>296</v>
      </c>
      <c r="BD20" t="s">
        <v>295</v>
      </c>
    </row>
    <row r="21" spans="3:56">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9" t="s">
        <v>744</v>
      </c>
      <c r="AD21" s="179" t="s">
        <v>272</v>
      </c>
      <c r="AE21" s="375">
        <v>0.24514</v>
      </c>
      <c r="AF21" s="204" t="s">
        <v>238</v>
      </c>
      <c r="AT21" t="s">
        <v>292</v>
      </c>
      <c r="AV21" t="s">
        <v>291</v>
      </c>
      <c r="AW21" t="s">
        <v>290</v>
      </c>
      <c r="BD21" t="s">
        <v>289</v>
      </c>
    </row>
    <row r="22" spans="3:56">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9" t="s">
        <v>745</v>
      </c>
      <c r="AD22" s="179" t="s">
        <v>316</v>
      </c>
      <c r="AE22" s="375">
        <v>2.5430999999999999</v>
      </c>
      <c r="AF22" s="204" t="s">
        <v>315</v>
      </c>
      <c r="AT22" t="s">
        <v>285</v>
      </c>
      <c r="AW22" t="s">
        <v>284</v>
      </c>
      <c r="BD22" t="s">
        <v>283</v>
      </c>
    </row>
    <row r="23" spans="3:56">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9" t="s">
        <v>746</v>
      </c>
      <c r="AD23" s="179" t="s">
        <v>272</v>
      </c>
      <c r="AE23" s="375">
        <v>0.24782000000000001</v>
      </c>
      <c r="AF23" s="204" t="s">
        <v>238</v>
      </c>
      <c r="AI23" t="s">
        <v>855</v>
      </c>
      <c r="AT23" t="s">
        <v>281</v>
      </c>
      <c r="AW23" t="s">
        <v>280</v>
      </c>
      <c r="BD23" t="s">
        <v>279</v>
      </c>
    </row>
    <row r="24" spans="3:56">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0">
        <v>0.34399999999999997</v>
      </c>
      <c r="AF24" s="204" t="s">
        <v>384</v>
      </c>
      <c r="AI24" t="s">
        <v>854</v>
      </c>
      <c r="AT24" t="s">
        <v>277</v>
      </c>
      <c r="AW24" t="s">
        <v>276</v>
      </c>
    </row>
    <row r="25" spans="3:56">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1">
        <v>0.70799999999999996</v>
      </c>
      <c r="AF25" s="364" t="s">
        <v>384</v>
      </c>
      <c r="AI25" t="s">
        <v>4</v>
      </c>
      <c r="AT25" t="s">
        <v>274</v>
      </c>
    </row>
    <row r="26" spans="3:56">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75">
        <v>2.54603</v>
      </c>
      <c r="AF26" s="204" t="s">
        <v>315</v>
      </c>
      <c r="AI26" t="s">
        <v>7</v>
      </c>
    </row>
    <row r="27" spans="3:56">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75">
        <v>2.6878700000000002</v>
      </c>
      <c r="AF27" s="204" t="s">
        <v>315</v>
      </c>
      <c r="AI27" t="s">
        <v>853</v>
      </c>
    </row>
    <row r="28" spans="3:56">
      <c r="C28" t="s">
        <v>269</v>
      </c>
      <c r="D28" t="str">
        <f>E27</f>
        <v>2015/16</v>
      </c>
      <c r="E28" t="str">
        <f>F27</f>
        <v>2016/17</v>
      </c>
      <c r="F28" t="str">
        <f>G27</f>
        <v>2017/18</v>
      </c>
      <c r="G28" t="str">
        <f>H27</f>
        <v>2018/19</v>
      </c>
      <c r="H28" t="str">
        <f>I27</f>
        <v>2019/20</v>
      </c>
      <c r="AC28" s="204" t="s">
        <v>680</v>
      </c>
      <c r="AD28" s="179" t="s">
        <v>316</v>
      </c>
      <c r="AE28" s="375">
        <v>2.1680199999999998</v>
      </c>
      <c r="AF28" s="204" t="s">
        <v>315</v>
      </c>
    </row>
    <row r="29" spans="3:56">
      <c r="C29" t="s">
        <v>267</v>
      </c>
      <c r="D29" t="str">
        <f>E28</f>
        <v>2016/17</v>
      </c>
      <c r="E29" t="str">
        <f>F28</f>
        <v>2017/18</v>
      </c>
      <c r="F29" t="str">
        <f>G28</f>
        <v>2018/19</v>
      </c>
      <c r="G29" t="str">
        <f>H28</f>
        <v>2019/20</v>
      </c>
      <c r="AC29" s="203" t="s">
        <v>681</v>
      </c>
      <c r="AD29" s="179" t="s">
        <v>474</v>
      </c>
      <c r="AE29" s="382">
        <v>1430</v>
      </c>
      <c r="AF29" s="204" t="s">
        <v>715</v>
      </c>
    </row>
    <row r="30" spans="3:56" ht="15.75">
      <c r="C30" t="s">
        <v>265</v>
      </c>
      <c r="D30" t="str">
        <f>E29</f>
        <v>2017/18</v>
      </c>
      <c r="E30" t="str">
        <f>F29</f>
        <v>2018/19</v>
      </c>
      <c r="F30" t="str">
        <f>G29</f>
        <v>2019/20</v>
      </c>
      <c r="AC30" s="203" t="s">
        <v>682</v>
      </c>
      <c r="AD30" s="179" t="s">
        <v>474</v>
      </c>
      <c r="AE30" s="383">
        <v>2088</v>
      </c>
      <c r="AF30" s="365" t="s">
        <v>716</v>
      </c>
    </row>
    <row r="31" spans="3:56" ht="15.75">
      <c r="C31" t="s">
        <v>263</v>
      </c>
      <c r="D31" t="str">
        <f>E30</f>
        <v>2018/19</v>
      </c>
      <c r="E31" t="str">
        <f>F30</f>
        <v>2019/20</v>
      </c>
      <c r="AC31" s="203" t="s">
        <v>683</v>
      </c>
      <c r="AD31" s="179" t="s">
        <v>474</v>
      </c>
      <c r="AE31" s="382">
        <v>1774</v>
      </c>
      <c r="AF31" s="365" t="s">
        <v>716</v>
      </c>
    </row>
    <row r="32" spans="3:56">
      <c r="C32" t="s">
        <v>261</v>
      </c>
      <c r="D32" t="str">
        <f>E31</f>
        <v>2019/20</v>
      </c>
      <c r="AC32" s="384" t="s">
        <v>684</v>
      </c>
      <c r="AD32" s="179" t="s">
        <v>474</v>
      </c>
      <c r="AE32" s="382">
        <v>3922</v>
      </c>
      <c r="AF32" s="204" t="s">
        <v>715</v>
      </c>
    </row>
    <row r="33" spans="3:32">
      <c r="C33" t="s">
        <v>259</v>
      </c>
      <c r="AC33" s="362" t="s">
        <v>800</v>
      </c>
      <c r="AD33" s="179" t="s">
        <v>272</v>
      </c>
      <c r="AE33" s="385">
        <v>1.545E-2</v>
      </c>
      <c r="AF33" s="204" t="s">
        <v>238</v>
      </c>
    </row>
    <row r="34" spans="3:32">
      <c r="AC34" s="362" t="s">
        <v>801</v>
      </c>
      <c r="AD34" s="179" t="s">
        <v>251</v>
      </c>
      <c r="AE34" s="385">
        <v>58.352719999999998</v>
      </c>
      <c r="AF34" s="204" t="s">
        <v>250</v>
      </c>
    </row>
    <row r="35" spans="3:32">
      <c r="AC35" s="362" t="s">
        <v>802</v>
      </c>
      <c r="AD35" s="179" t="s">
        <v>251</v>
      </c>
      <c r="AE35" s="385">
        <v>72.297309999999996</v>
      </c>
      <c r="AF35" s="204" t="s">
        <v>250</v>
      </c>
    </row>
    <row r="36" spans="3:32">
      <c r="AC36" s="362" t="s">
        <v>803</v>
      </c>
      <c r="AD36" s="179" t="s">
        <v>272</v>
      </c>
      <c r="AE36" s="385">
        <v>1.545E-2</v>
      </c>
      <c r="AF36" s="204" t="s">
        <v>238</v>
      </c>
    </row>
    <row r="37" spans="3:32">
      <c r="AC37" s="362" t="s">
        <v>804</v>
      </c>
      <c r="AD37" s="179" t="s">
        <v>272</v>
      </c>
      <c r="AE37" s="385">
        <v>2.1000000000000001E-4</v>
      </c>
      <c r="AF37" s="204" t="s">
        <v>238</v>
      </c>
    </row>
    <row r="38" spans="3:32">
      <c r="AC38" s="362" t="s">
        <v>805</v>
      </c>
      <c r="AD38" s="179" t="s">
        <v>251</v>
      </c>
      <c r="AE38" s="385">
        <v>1.1911499999999999</v>
      </c>
      <c r="AF38" s="204" t="s">
        <v>250</v>
      </c>
    </row>
    <row r="39" spans="3:32">
      <c r="AC39" s="362" t="s">
        <v>806</v>
      </c>
      <c r="AD39" s="179" t="s">
        <v>251</v>
      </c>
      <c r="AE39" s="385">
        <v>0.68691000000000002</v>
      </c>
      <c r="AF39" s="204" t="s">
        <v>250</v>
      </c>
    </row>
    <row r="40" spans="3:32">
      <c r="AC40" s="362" t="s">
        <v>807</v>
      </c>
      <c r="AD40" s="179" t="s">
        <v>272</v>
      </c>
      <c r="AE40" s="385">
        <v>2.0000000000000001E-4</v>
      </c>
      <c r="AF40" s="204" t="s">
        <v>238</v>
      </c>
    </row>
    <row r="41" spans="3:32">
      <c r="AC41" s="362" t="s">
        <v>808</v>
      </c>
      <c r="AD41" s="179" t="s">
        <v>272</v>
      </c>
      <c r="AE41" s="375">
        <v>0.21448</v>
      </c>
      <c r="AF41" s="204" t="s">
        <v>238</v>
      </c>
    </row>
    <row r="42" spans="3:32">
      <c r="AC42" s="362" t="s">
        <v>809</v>
      </c>
      <c r="AD42" s="179" t="s">
        <v>316</v>
      </c>
      <c r="AE42" s="375">
        <v>1.5553699999999999</v>
      </c>
      <c r="AF42" s="364" t="s">
        <v>315</v>
      </c>
    </row>
    <row r="43" spans="3:32">
      <c r="AC43" s="204" t="s">
        <v>306</v>
      </c>
      <c r="AD43" s="179" t="s">
        <v>272</v>
      </c>
      <c r="AE43" s="386">
        <v>0.17261000000000001</v>
      </c>
      <c r="AF43" s="364" t="s">
        <v>238</v>
      </c>
    </row>
    <row r="44" spans="3:32">
      <c r="AC44" s="204" t="s">
        <v>293</v>
      </c>
      <c r="AD44" s="179" t="s">
        <v>272</v>
      </c>
      <c r="AE44" s="387">
        <v>0</v>
      </c>
      <c r="AF44" s="204" t="s">
        <v>238</v>
      </c>
    </row>
    <row r="45" spans="3:32">
      <c r="AC45" s="204" t="s">
        <v>287</v>
      </c>
      <c r="AD45" s="179" t="s">
        <v>272</v>
      </c>
      <c r="AE45" s="387">
        <v>0</v>
      </c>
      <c r="AF45" s="204" t="s">
        <v>286</v>
      </c>
    </row>
    <row r="46" spans="3:32">
      <c r="AC46" s="204" t="s">
        <v>685</v>
      </c>
      <c r="AD46" s="179" t="s">
        <v>251</v>
      </c>
      <c r="AE46" s="388">
        <v>21.317</v>
      </c>
      <c r="AF46" s="204" t="s">
        <v>250</v>
      </c>
    </row>
    <row r="47" spans="3:32">
      <c r="AC47" s="204" t="s">
        <v>270</v>
      </c>
      <c r="AD47" s="179" t="s">
        <v>251</v>
      </c>
      <c r="AE47" s="389">
        <v>437.37200000000001</v>
      </c>
      <c r="AF47" s="204" t="s">
        <v>253</v>
      </c>
    </row>
    <row r="48" spans="3:32">
      <c r="AC48" s="204" t="s">
        <v>268</v>
      </c>
      <c r="AD48" s="179" t="s">
        <v>251</v>
      </c>
      <c r="AE48" s="389">
        <v>458.17599999999999</v>
      </c>
      <c r="AF48" s="204" t="s">
        <v>253</v>
      </c>
    </row>
    <row r="49" spans="29:32">
      <c r="AC49" s="204" t="s">
        <v>266</v>
      </c>
      <c r="AD49" s="179" t="s">
        <v>251</v>
      </c>
      <c r="AE49" s="388">
        <v>10.204000000000001</v>
      </c>
      <c r="AF49" s="204" t="s">
        <v>253</v>
      </c>
    </row>
    <row r="50" spans="29:32">
      <c r="AC50" s="204" t="s">
        <v>686</v>
      </c>
      <c r="AD50" s="179" t="s">
        <v>251</v>
      </c>
      <c r="AE50" s="388">
        <v>21.317</v>
      </c>
      <c r="AF50" s="204" t="s">
        <v>253</v>
      </c>
    </row>
    <row r="51" spans="29:32">
      <c r="AC51" s="204" t="s">
        <v>264</v>
      </c>
      <c r="AD51" s="179" t="s">
        <v>251</v>
      </c>
      <c r="AE51" s="389">
        <v>10.204000000000001</v>
      </c>
      <c r="AF51" s="204" t="s">
        <v>253</v>
      </c>
    </row>
    <row r="52" spans="29:32">
      <c r="AC52" s="204" t="s">
        <v>262</v>
      </c>
      <c r="AD52" s="179" t="s">
        <v>251</v>
      </c>
      <c r="AE52" s="388">
        <v>10.204000000000001</v>
      </c>
      <c r="AF52" s="204" t="s">
        <v>253</v>
      </c>
    </row>
    <row r="53" spans="29:32">
      <c r="AC53" s="204" t="s">
        <v>260</v>
      </c>
      <c r="AD53" s="179" t="s">
        <v>251</v>
      </c>
      <c r="AE53" s="388">
        <v>21.317</v>
      </c>
      <c r="AF53" s="204" t="s">
        <v>253</v>
      </c>
    </row>
    <row r="54" spans="29:32">
      <c r="AC54" s="204" t="s">
        <v>258</v>
      </c>
      <c r="AD54" s="179" t="s">
        <v>251</v>
      </c>
      <c r="AE54" s="388">
        <v>21.317</v>
      </c>
      <c r="AF54" s="204" t="s">
        <v>253</v>
      </c>
    </row>
    <row r="55" spans="29:32">
      <c r="AC55" s="204" t="s">
        <v>257</v>
      </c>
      <c r="AD55" s="179" t="s">
        <v>251</v>
      </c>
      <c r="AE55" s="389">
        <v>21.317</v>
      </c>
      <c r="AF55" s="204" t="s">
        <v>253</v>
      </c>
    </row>
    <row r="56" spans="29:32">
      <c r="AC56" s="204" t="s">
        <v>256</v>
      </c>
      <c r="AD56" s="179" t="s">
        <v>251</v>
      </c>
      <c r="AE56" s="388">
        <v>21.317</v>
      </c>
      <c r="AF56" s="204" t="s">
        <v>253</v>
      </c>
    </row>
    <row r="57" spans="29:32">
      <c r="AC57" s="204" t="s">
        <v>255</v>
      </c>
      <c r="AD57" s="179" t="s">
        <v>251</v>
      </c>
      <c r="AE57" s="388">
        <v>21.317</v>
      </c>
      <c r="AF57" s="204" t="s">
        <v>253</v>
      </c>
    </row>
    <row r="58" spans="29:32">
      <c r="AC58" s="204" t="s">
        <v>687</v>
      </c>
      <c r="AD58" s="179" t="s">
        <v>251</v>
      </c>
      <c r="AE58" s="388">
        <v>21.317</v>
      </c>
      <c r="AF58" s="204" t="s">
        <v>253</v>
      </c>
    </row>
    <row r="59" spans="29:32">
      <c r="AC59" s="204" t="s">
        <v>254</v>
      </c>
      <c r="AD59" s="179" t="s">
        <v>251</v>
      </c>
      <c r="AE59" s="388">
        <v>1.0089999999999999</v>
      </c>
      <c r="AF59" s="204" t="s">
        <v>253</v>
      </c>
    </row>
    <row r="60" spans="29:32">
      <c r="AC60" s="204" t="s">
        <v>252</v>
      </c>
      <c r="AD60" s="179" t="s">
        <v>251</v>
      </c>
      <c r="AE60" s="390">
        <v>21.317</v>
      </c>
      <c r="AF60" s="204" t="s">
        <v>250</v>
      </c>
    </row>
    <row r="61" spans="29:32">
      <c r="AC61" s="204" t="s">
        <v>688</v>
      </c>
      <c r="AD61" s="179" t="s">
        <v>251</v>
      </c>
      <c r="AE61" s="391">
        <v>853.57</v>
      </c>
      <c r="AF61" s="204" t="s">
        <v>250</v>
      </c>
    </row>
    <row r="62" spans="29:32">
      <c r="AC62" s="204" t="s">
        <v>689</v>
      </c>
      <c r="AD62" s="179" t="s">
        <v>251</v>
      </c>
      <c r="AE62" s="389">
        <v>21.317</v>
      </c>
      <c r="AF62" s="204" t="s">
        <v>250</v>
      </c>
    </row>
    <row r="63" spans="29:32">
      <c r="AC63" s="204" t="s">
        <v>690</v>
      </c>
      <c r="AD63" s="179" t="s">
        <v>251</v>
      </c>
      <c r="AE63" s="389">
        <v>21.317</v>
      </c>
      <c r="AF63" s="204" t="s">
        <v>250</v>
      </c>
    </row>
    <row r="64" spans="29:32">
      <c r="AC64" s="204" t="s">
        <v>691</v>
      </c>
      <c r="AD64" s="179" t="s">
        <v>251</v>
      </c>
      <c r="AE64" s="389">
        <v>444.976</v>
      </c>
      <c r="AF64" s="204" t="s">
        <v>250</v>
      </c>
    </row>
    <row r="65" spans="29:32">
      <c r="AC65" s="204" t="s">
        <v>692</v>
      </c>
      <c r="AD65" s="179" t="s">
        <v>251</v>
      </c>
      <c r="AE65" s="392"/>
      <c r="AF65" s="204" t="s">
        <v>717</v>
      </c>
    </row>
    <row r="66" spans="29:32">
      <c r="AC66" s="204" t="s">
        <v>693</v>
      </c>
      <c r="AD66" s="179" t="s">
        <v>251</v>
      </c>
      <c r="AE66" s="392"/>
      <c r="AF66" s="204" t="s">
        <v>718</v>
      </c>
    </row>
    <row r="67" spans="29:32">
      <c r="AC67" s="204" t="s">
        <v>694</v>
      </c>
      <c r="AD67" s="179" t="s">
        <v>251</v>
      </c>
      <c r="AE67" s="392"/>
      <c r="AF67" s="204" t="s">
        <v>718</v>
      </c>
    </row>
    <row r="68" spans="29:32">
      <c r="AC68" s="204" t="s">
        <v>695</v>
      </c>
      <c r="AD68" s="179" t="s">
        <v>251</v>
      </c>
      <c r="AE68" s="392"/>
      <c r="AF68" s="204" t="s">
        <v>717</v>
      </c>
    </row>
    <row r="69" spans="29:32">
      <c r="AC69" s="204" t="s">
        <v>249</v>
      </c>
      <c r="AD69" s="179" t="s">
        <v>240</v>
      </c>
      <c r="AE69" s="380">
        <v>0.24429999999999999</v>
      </c>
      <c r="AF69" s="204" t="s">
        <v>239</v>
      </c>
    </row>
    <row r="70" spans="29:32">
      <c r="AC70" s="204" t="s">
        <v>248</v>
      </c>
      <c r="AD70" s="179" t="s">
        <v>240</v>
      </c>
      <c r="AE70" s="380">
        <v>0.15529999999999999</v>
      </c>
      <c r="AF70" s="204" t="s">
        <v>239</v>
      </c>
    </row>
    <row r="71" spans="29:32">
      <c r="AC71" s="204" t="s">
        <v>696</v>
      </c>
      <c r="AD71" s="179" t="s">
        <v>240</v>
      </c>
      <c r="AE71" s="380">
        <v>0.15298</v>
      </c>
      <c r="AF71" s="204" t="s">
        <v>239</v>
      </c>
    </row>
    <row r="72" spans="29:32">
      <c r="AC72" s="204" t="s">
        <v>697</v>
      </c>
      <c r="AD72" s="179" t="s">
        <v>240</v>
      </c>
      <c r="AE72" s="380">
        <v>0.22947000000000001</v>
      </c>
      <c r="AF72" s="204" t="s">
        <v>239</v>
      </c>
    </row>
    <row r="73" spans="29:32">
      <c r="AC73" s="204" t="s">
        <v>247</v>
      </c>
      <c r="AD73" s="179" t="s">
        <v>240</v>
      </c>
      <c r="AE73" s="380">
        <v>0.19084999999999999</v>
      </c>
      <c r="AF73" s="204" t="s">
        <v>239</v>
      </c>
    </row>
    <row r="74" spans="29:32">
      <c r="AC74" s="204" t="s">
        <v>698</v>
      </c>
      <c r="AD74" s="179" t="s">
        <v>240</v>
      </c>
      <c r="AE74" s="380">
        <v>0.14615</v>
      </c>
      <c r="AF74" s="204" t="s">
        <v>239</v>
      </c>
    </row>
    <row r="75" spans="29:32">
      <c r="AC75" s="204" t="s">
        <v>699</v>
      </c>
      <c r="AD75" s="179" t="s">
        <v>240</v>
      </c>
      <c r="AE75" s="380">
        <v>0.23385</v>
      </c>
      <c r="AF75" s="204" t="s">
        <v>239</v>
      </c>
    </row>
    <row r="76" spans="29:32">
      <c r="AC76" s="204" t="s">
        <v>700</v>
      </c>
      <c r="AD76" s="179" t="s">
        <v>240</v>
      </c>
      <c r="AE76" s="380">
        <v>0.42385</v>
      </c>
      <c r="AF76" s="204" t="s">
        <v>239</v>
      </c>
    </row>
    <row r="77" spans="29:32">
      <c r="AC77" s="203" t="s">
        <v>701</v>
      </c>
      <c r="AD77" s="221" t="s">
        <v>240</v>
      </c>
      <c r="AE77" s="380">
        <v>0.58462000000000003</v>
      </c>
      <c r="AF77" s="203" t="s">
        <v>239</v>
      </c>
    </row>
    <row r="78" spans="29:32">
      <c r="AC78" s="204" t="s">
        <v>702</v>
      </c>
      <c r="AD78" s="179" t="s">
        <v>240</v>
      </c>
      <c r="AE78" s="380">
        <v>0.18181</v>
      </c>
      <c r="AF78" s="204" t="s">
        <v>239</v>
      </c>
    </row>
    <row r="79" spans="29:32">
      <c r="AC79" s="204" t="s">
        <v>703</v>
      </c>
      <c r="AD79" s="179" t="s">
        <v>240</v>
      </c>
      <c r="AE79" s="380">
        <v>0.13924500000000001</v>
      </c>
      <c r="AF79" s="204" t="s">
        <v>239</v>
      </c>
    </row>
    <row r="80" spans="29:32">
      <c r="AC80" s="204" t="s">
        <v>704</v>
      </c>
      <c r="AD80" s="179" t="s">
        <v>240</v>
      </c>
      <c r="AE80" s="380">
        <v>0.22278000000000001</v>
      </c>
      <c r="AF80" s="204" t="s">
        <v>239</v>
      </c>
    </row>
    <row r="81" spans="29:32">
      <c r="AC81" s="204" t="s">
        <v>705</v>
      </c>
      <c r="AD81" s="179" t="s">
        <v>240</v>
      </c>
      <c r="AE81" s="380">
        <v>0.40378999999999998</v>
      </c>
      <c r="AF81" s="204" t="s">
        <v>239</v>
      </c>
    </row>
    <row r="82" spans="29:32">
      <c r="AC82" s="363" t="s">
        <v>706</v>
      </c>
      <c r="AD82" s="179" t="s">
        <v>240</v>
      </c>
      <c r="AE82" s="380">
        <v>0.55694999999999995</v>
      </c>
      <c r="AF82" s="204" t="s">
        <v>239</v>
      </c>
    </row>
    <row r="83" spans="29:32">
      <c r="AC83" s="393" t="s">
        <v>246</v>
      </c>
      <c r="AD83" s="394" t="s">
        <v>240</v>
      </c>
      <c r="AE83" s="395">
        <v>3.6940000000000001E-2</v>
      </c>
      <c r="AF83" s="393" t="s">
        <v>239</v>
      </c>
    </row>
    <row r="84" spans="29:32">
      <c r="AC84" s="203" t="s">
        <v>707</v>
      </c>
      <c r="AD84" s="179" t="s">
        <v>240</v>
      </c>
      <c r="AE84" s="395">
        <v>4.9699999999999996E-3</v>
      </c>
      <c r="AF84" s="204" t="s">
        <v>239</v>
      </c>
    </row>
    <row r="85" spans="29:32">
      <c r="AC85" s="203" t="s">
        <v>708</v>
      </c>
      <c r="AD85" s="179" t="s">
        <v>240</v>
      </c>
      <c r="AE85" s="395">
        <v>2.9909999999999999E-2</v>
      </c>
      <c r="AF85" s="204" t="s">
        <v>239</v>
      </c>
    </row>
    <row r="86" spans="29:32">
      <c r="AC86" s="203" t="s">
        <v>709</v>
      </c>
      <c r="AD86" s="179" t="s">
        <v>240</v>
      </c>
      <c r="AE86" s="395">
        <v>2.75E-2</v>
      </c>
      <c r="AF86" s="204" t="s">
        <v>239</v>
      </c>
    </row>
    <row r="87" spans="29:32">
      <c r="AC87" s="362" t="s">
        <v>710</v>
      </c>
      <c r="AD87" s="179" t="s">
        <v>245</v>
      </c>
      <c r="AE87" s="374">
        <v>0.1714</v>
      </c>
      <c r="AF87" s="204" t="s">
        <v>719</v>
      </c>
    </row>
    <row r="88" spans="29:32">
      <c r="AC88" s="362" t="s">
        <v>710</v>
      </c>
      <c r="AD88" s="179" t="s">
        <v>400</v>
      </c>
      <c r="AE88" s="374">
        <v>0.27583999999999997</v>
      </c>
      <c r="AF88" s="204" t="s">
        <v>720</v>
      </c>
    </row>
    <row r="89" spans="29:32">
      <c r="AC89" s="362" t="s">
        <v>747</v>
      </c>
      <c r="AD89" s="179" t="s">
        <v>245</v>
      </c>
      <c r="AE89" s="395">
        <v>0.16844000000000001</v>
      </c>
      <c r="AF89" s="204" t="s">
        <v>719</v>
      </c>
    </row>
    <row r="90" spans="29:32">
      <c r="AC90" s="362" t="s">
        <v>748</v>
      </c>
      <c r="AD90" s="179" t="s">
        <v>400</v>
      </c>
      <c r="AE90" s="395">
        <v>0.27107999999999999</v>
      </c>
      <c r="AF90" s="204" t="s">
        <v>720</v>
      </c>
    </row>
    <row r="91" spans="29:32">
      <c r="AC91" s="362" t="s">
        <v>749</v>
      </c>
      <c r="AD91" s="179" t="s">
        <v>245</v>
      </c>
      <c r="AE91" s="395">
        <v>0.13721</v>
      </c>
      <c r="AF91" s="204" t="s">
        <v>719</v>
      </c>
    </row>
    <row r="92" spans="29:32">
      <c r="AC92" s="362" t="s">
        <v>750</v>
      </c>
      <c r="AD92" s="179" t="s">
        <v>400</v>
      </c>
      <c r="AE92" s="395">
        <v>0.22081999999999999</v>
      </c>
      <c r="AF92" s="204" t="s">
        <v>720</v>
      </c>
    </row>
    <row r="93" spans="29:32">
      <c r="AC93" s="362" t="s">
        <v>751</v>
      </c>
      <c r="AD93" s="179" t="s">
        <v>245</v>
      </c>
      <c r="AE93" s="395">
        <v>0.16636999999999999</v>
      </c>
      <c r="AF93" s="204" t="s">
        <v>719</v>
      </c>
    </row>
    <row r="94" spans="29:32">
      <c r="AC94" s="362" t="s">
        <v>752</v>
      </c>
      <c r="AD94" s="179" t="s">
        <v>400</v>
      </c>
      <c r="AE94" s="395">
        <v>0.26774999999999999</v>
      </c>
      <c r="AF94" s="204" t="s">
        <v>720</v>
      </c>
    </row>
    <row r="95" spans="29:32">
      <c r="AC95" s="362" t="s">
        <v>753</v>
      </c>
      <c r="AD95" s="179" t="s">
        <v>245</v>
      </c>
      <c r="AE95" s="395">
        <v>0.20419000000000001</v>
      </c>
      <c r="AF95" s="204" t="s">
        <v>719</v>
      </c>
    </row>
    <row r="96" spans="29:32">
      <c r="AC96" s="362" t="s">
        <v>754</v>
      </c>
      <c r="AD96" s="179" t="s">
        <v>400</v>
      </c>
      <c r="AE96" s="395">
        <v>0.32862999999999998</v>
      </c>
      <c r="AF96" s="204" t="s">
        <v>720</v>
      </c>
    </row>
    <row r="97" spans="29:32">
      <c r="AC97" s="362" t="s">
        <v>755</v>
      </c>
      <c r="AD97" s="179" t="s">
        <v>245</v>
      </c>
      <c r="AE97" s="395">
        <v>0.17430000000000001</v>
      </c>
      <c r="AF97" s="204" t="s">
        <v>721</v>
      </c>
    </row>
    <row r="98" spans="29:32">
      <c r="AC98" s="362" t="s">
        <v>756</v>
      </c>
      <c r="AD98" s="179" t="s">
        <v>400</v>
      </c>
      <c r="AE98" s="395">
        <v>0.28051999999999999</v>
      </c>
      <c r="AF98" s="204" t="s">
        <v>720</v>
      </c>
    </row>
    <row r="99" spans="29:32">
      <c r="AC99" s="362" t="s">
        <v>757</v>
      </c>
      <c r="AD99" s="179" t="s">
        <v>245</v>
      </c>
      <c r="AE99" s="395">
        <v>0.14835999999999999</v>
      </c>
      <c r="AF99" s="204" t="s">
        <v>719</v>
      </c>
    </row>
    <row r="100" spans="29:32">
      <c r="AC100" s="362" t="s">
        <v>758</v>
      </c>
      <c r="AD100" s="179" t="s">
        <v>400</v>
      </c>
      <c r="AE100" s="395">
        <v>0.23877000000000001</v>
      </c>
      <c r="AF100" s="204" t="s">
        <v>720</v>
      </c>
    </row>
    <row r="101" spans="29:32">
      <c r="AC101" s="362" t="s">
        <v>759</v>
      </c>
      <c r="AD101" s="179" t="s">
        <v>245</v>
      </c>
      <c r="AE101" s="395">
        <v>0.18659000000000001</v>
      </c>
      <c r="AF101" s="204" t="s">
        <v>719</v>
      </c>
    </row>
    <row r="102" spans="29:32">
      <c r="AC102" s="362" t="s">
        <v>760</v>
      </c>
      <c r="AD102" s="179" t="s">
        <v>400</v>
      </c>
      <c r="AE102" s="395">
        <v>0.30029</v>
      </c>
      <c r="AF102" s="204" t="s">
        <v>720</v>
      </c>
    </row>
    <row r="103" spans="29:32">
      <c r="AC103" s="362" t="s">
        <v>761</v>
      </c>
      <c r="AD103" s="179" t="s">
        <v>245</v>
      </c>
      <c r="AE103" s="395">
        <v>0.27806999999999998</v>
      </c>
      <c r="AF103" s="204" t="s">
        <v>719</v>
      </c>
    </row>
    <row r="104" spans="29:32">
      <c r="AC104" s="362" t="s">
        <v>762</v>
      </c>
      <c r="AD104" s="179" t="s">
        <v>400</v>
      </c>
      <c r="AE104" s="395">
        <v>0.44751999999999997</v>
      </c>
      <c r="AF104" s="204" t="s">
        <v>720</v>
      </c>
    </row>
    <row r="105" spans="29:32">
      <c r="AC105" s="362" t="s">
        <v>763</v>
      </c>
      <c r="AD105" s="179" t="s">
        <v>245</v>
      </c>
      <c r="AE105" s="395">
        <v>0.10274999999999999</v>
      </c>
      <c r="AF105" s="204" t="s">
        <v>719</v>
      </c>
    </row>
    <row r="106" spans="29:32">
      <c r="AC106" s="362" t="s">
        <v>764</v>
      </c>
      <c r="AD106" s="179" t="s">
        <v>400</v>
      </c>
      <c r="AE106" s="395">
        <v>0.16538</v>
      </c>
      <c r="AF106" s="204" t="s">
        <v>720</v>
      </c>
    </row>
    <row r="107" spans="29:32">
      <c r="AC107" s="362" t="s">
        <v>765</v>
      </c>
      <c r="AD107" s="179" t="s">
        <v>245</v>
      </c>
      <c r="AE107" s="395">
        <v>0.10698000000000001</v>
      </c>
      <c r="AF107" s="204" t="s">
        <v>719</v>
      </c>
    </row>
    <row r="108" spans="29:32">
      <c r="AC108" s="362" t="s">
        <v>766</v>
      </c>
      <c r="AD108" s="179" t="s">
        <v>400</v>
      </c>
      <c r="AE108" s="395">
        <v>0.17216000000000001</v>
      </c>
      <c r="AF108" s="204" t="s">
        <v>720</v>
      </c>
    </row>
    <row r="109" spans="29:32">
      <c r="AC109" s="362" t="s">
        <v>767</v>
      </c>
      <c r="AD109" s="179" t="s">
        <v>245</v>
      </c>
      <c r="AE109" s="395">
        <v>0.14480000000000001</v>
      </c>
      <c r="AF109" s="204" t="s">
        <v>719</v>
      </c>
    </row>
    <row r="110" spans="29:32">
      <c r="AC110" s="362" t="s">
        <v>768</v>
      </c>
      <c r="AD110" s="179" t="s">
        <v>400</v>
      </c>
      <c r="AE110" s="395">
        <v>0.23304</v>
      </c>
      <c r="AF110" s="204" t="s">
        <v>720</v>
      </c>
    </row>
    <row r="111" spans="29:32">
      <c r="AC111" s="362" t="s">
        <v>769</v>
      </c>
      <c r="AD111" s="179" t="s">
        <v>245</v>
      </c>
      <c r="AE111" s="395">
        <v>0.11558</v>
      </c>
      <c r="AF111" s="204" t="s">
        <v>719</v>
      </c>
    </row>
    <row r="112" spans="29:32">
      <c r="AC112" s="363" t="s">
        <v>770</v>
      </c>
      <c r="AD112" s="179" t="s">
        <v>400</v>
      </c>
      <c r="AE112" s="395">
        <v>0.18601000000000001</v>
      </c>
      <c r="AF112" s="204" t="s">
        <v>722</v>
      </c>
    </row>
    <row r="113" spans="29:32">
      <c r="AC113" s="362" t="s">
        <v>771</v>
      </c>
      <c r="AD113" s="179" t="s">
        <v>400</v>
      </c>
      <c r="AE113" s="374">
        <v>0.31790000000000002</v>
      </c>
      <c r="AF113" s="204" t="s">
        <v>722</v>
      </c>
    </row>
    <row r="114" spans="29:32">
      <c r="AC114" s="362" t="s">
        <v>772</v>
      </c>
      <c r="AD114" s="179" t="s">
        <v>245</v>
      </c>
      <c r="AE114" s="374">
        <v>0.19753999999999999</v>
      </c>
      <c r="AF114" s="204" t="s">
        <v>721</v>
      </c>
    </row>
    <row r="115" spans="29:32">
      <c r="AC115" s="362" t="s">
        <v>773</v>
      </c>
      <c r="AD115" s="179" t="s">
        <v>245</v>
      </c>
      <c r="AE115" s="396">
        <v>0.14853</v>
      </c>
      <c r="AF115" s="364" t="s">
        <v>244</v>
      </c>
    </row>
    <row r="116" spans="29:32">
      <c r="AC116" s="362" t="s">
        <v>774</v>
      </c>
      <c r="AD116" s="179" t="s">
        <v>400</v>
      </c>
      <c r="AE116" s="396">
        <v>0.23904</v>
      </c>
      <c r="AF116" s="204" t="s">
        <v>722</v>
      </c>
    </row>
    <row r="117" spans="29:32">
      <c r="AC117" s="362" t="s">
        <v>775</v>
      </c>
      <c r="AD117" s="179" t="s">
        <v>245</v>
      </c>
      <c r="AE117" s="396">
        <v>0.189</v>
      </c>
      <c r="AF117" s="364" t="s">
        <v>244</v>
      </c>
    </row>
    <row r="118" spans="29:32">
      <c r="AC118" s="362" t="s">
        <v>776</v>
      </c>
      <c r="AD118" s="179" t="s">
        <v>400</v>
      </c>
      <c r="AE118" s="396">
        <v>0.30415999999999999</v>
      </c>
      <c r="AF118" s="204" t="s">
        <v>722</v>
      </c>
    </row>
    <row r="119" spans="29:32">
      <c r="AC119" s="362" t="s">
        <v>777</v>
      </c>
      <c r="AD119" s="179" t="s">
        <v>245</v>
      </c>
      <c r="AE119" s="396">
        <v>0.27171000000000001</v>
      </c>
      <c r="AF119" s="364" t="s">
        <v>244</v>
      </c>
    </row>
    <row r="120" spans="29:32">
      <c r="AC120" s="362" t="s">
        <v>778</v>
      </c>
      <c r="AD120" s="179" t="s">
        <v>400</v>
      </c>
      <c r="AE120" s="396">
        <v>0.43726999999999999</v>
      </c>
      <c r="AF120" s="364" t="s">
        <v>722</v>
      </c>
    </row>
    <row r="121" spans="29:32">
      <c r="AC121" s="362" t="s">
        <v>779</v>
      </c>
      <c r="AD121" s="179" t="s">
        <v>245</v>
      </c>
      <c r="AE121" s="396">
        <v>0.24709999999999999</v>
      </c>
      <c r="AF121" s="364" t="s">
        <v>244</v>
      </c>
    </row>
    <row r="122" spans="29:32">
      <c r="AC122" s="362" t="s">
        <v>780</v>
      </c>
      <c r="AD122" s="179" t="s">
        <v>400</v>
      </c>
      <c r="AE122" s="396">
        <v>0.39767000000000002</v>
      </c>
      <c r="AF122" s="364" t="s">
        <v>722</v>
      </c>
    </row>
    <row r="123" spans="29:32">
      <c r="AC123" s="362" t="s">
        <v>781</v>
      </c>
      <c r="AD123" s="179" t="s">
        <v>245</v>
      </c>
      <c r="AE123" s="386">
        <v>0.21079000000000001</v>
      </c>
      <c r="AF123" s="364" t="s">
        <v>244</v>
      </c>
    </row>
    <row r="124" spans="29:32">
      <c r="AC124" s="363" t="s">
        <v>782</v>
      </c>
      <c r="AD124" s="179" t="s">
        <v>400</v>
      </c>
      <c r="AE124" s="386">
        <v>0.33922999999999998</v>
      </c>
      <c r="AF124" s="364" t="s">
        <v>722</v>
      </c>
    </row>
    <row r="125" spans="29:32">
      <c r="AC125" s="362" t="s">
        <v>783</v>
      </c>
      <c r="AD125" s="179" t="s">
        <v>245</v>
      </c>
      <c r="AE125" s="386">
        <v>0.20791999999999999</v>
      </c>
      <c r="AF125" s="364" t="s">
        <v>244</v>
      </c>
    </row>
    <row r="126" spans="29:32">
      <c r="AC126" s="362" t="s">
        <v>782</v>
      </c>
      <c r="AD126" s="179" t="s">
        <v>400</v>
      </c>
      <c r="AE126" s="386">
        <v>0.33461000000000002</v>
      </c>
      <c r="AF126" s="364" t="s">
        <v>722</v>
      </c>
    </row>
    <row r="127" spans="29:32">
      <c r="AC127" s="362" t="s">
        <v>784</v>
      </c>
      <c r="AD127" s="179" t="s">
        <v>245</v>
      </c>
      <c r="AE127" s="386">
        <v>0.33276</v>
      </c>
      <c r="AF127" s="364" t="s">
        <v>244</v>
      </c>
    </row>
    <row r="128" spans="29:32">
      <c r="AC128" s="362" t="s">
        <v>785</v>
      </c>
      <c r="AD128" s="179" t="s">
        <v>400</v>
      </c>
      <c r="AE128" s="386">
        <v>0.53552</v>
      </c>
      <c r="AF128" s="364" t="s">
        <v>722</v>
      </c>
    </row>
    <row r="129" spans="29:32">
      <c r="AC129" s="362" t="s">
        <v>786</v>
      </c>
      <c r="AD129" s="179" t="s">
        <v>245</v>
      </c>
      <c r="AE129" s="386">
        <v>0.21962000000000001</v>
      </c>
      <c r="AF129" s="364" t="s">
        <v>244</v>
      </c>
    </row>
    <row r="130" spans="29:32">
      <c r="AC130" s="362" t="s">
        <v>787</v>
      </c>
      <c r="AD130" s="179" t="s">
        <v>400</v>
      </c>
      <c r="AE130" s="386">
        <v>0.35344999999999999</v>
      </c>
      <c r="AF130" s="364" t="s">
        <v>722</v>
      </c>
    </row>
    <row r="131" spans="29:32">
      <c r="AC131" s="362" t="s">
        <v>788</v>
      </c>
      <c r="AD131" s="179" t="s">
        <v>245</v>
      </c>
      <c r="AE131" s="396">
        <v>0.27174999999999999</v>
      </c>
      <c r="AF131" s="364" t="s">
        <v>244</v>
      </c>
    </row>
    <row r="132" spans="29:32">
      <c r="AC132" s="362" t="s">
        <v>789</v>
      </c>
      <c r="AD132" s="179" t="s">
        <v>400</v>
      </c>
      <c r="AE132" s="396">
        <v>0.43734000000000001</v>
      </c>
      <c r="AF132" s="364" t="s">
        <v>722</v>
      </c>
    </row>
    <row r="133" spans="29:32">
      <c r="AC133" s="362" t="s">
        <v>790</v>
      </c>
      <c r="AD133" s="179" t="s">
        <v>245</v>
      </c>
      <c r="AE133" s="396">
        <v>0.24621000000000001</v>
      </c>
      <c r="AF133" s="364" t="s">
        <v>244</v>
      </c>
    </row>
    <row r="134" spans="29:32">
      <c r="AC134" s="362" t="s">
        <v>791</v>
      </c>
      <c r="AD134" s="179" t="s">
        <v>400</v>
      </c>
      <c r="AE134" s="396">
        <v>0.39623000000000003</v>
      </c>
      <c r="AF134" s="364" t="s">
        <v>722</v>
      </c>
    </row>
    <row r="135" spans="29:32">
      <c r="AC135" s="362" t="s">
        <v>792</v>
      </c>
      <c r="AD135" s="179" t="s">
        <v>245</v>
      </c>
      <c r="AE135" s="395">
        <v>0.11337</v>
      </c>
      <c r="AF135" s="364" t="s">
        <v>244</v>
      </c>
    </row>
    <row r="136" spans="29:32">
      <c r="AC136" s="362" t="s">
        <v>793</v>
      </c>
      <c r="AD136" s="179" t="s">
        <v>400</v>
      </c>
      <c r="AE136" s="395">
        <v>0.18245</v>
      </c>
      <c r="AF136" s="364" t="s">
        <v>722</v>
      </c>
    </row>
    <row r="137" spans="29:32">
      <c r="AC137" s="362" t="s">
        <v>794</v>
      </c>
      <c r="AD137" s="179" t="s">
        <v>245</v>
      </c>
      <c r="AE137" s="386">
        <v>0.79076999999999997</v>
      </c>
      <c r="AF137" s="364" t="s">
        <v>244</v>
      </c>
    </row>
    <row r="138" spans="29:32">
      <c r="AC138" s="362" t="s">
        <v>795</v>
      </c>
      <c r="AD138" s="179" t="s">
        <v>400</v>
      </c>
      <c r="AE138" s="386">
        <v>1.2726200000000001</v>
      </c>
      <c r="AF138" s="204" t="s">
        <v>722</v>
      </c>
    </row>
    <row r="139" spans="29:32">
      <c r="AC139" s="362" t="s">
        <v>796</v>
      </c>
      <c r="AD139" s="179" t="s">
        <v>245</v>
      </c>
      <c r="AE139" s="386">
        <v>0.86104999999999998</v>
      </c>
      <c r="AF139" s="364" t="s">
        <v>244</v>
      </c>
    </row>
    <row r="140" spans="29:32">
      <c r="AC140" s="362" t="s">
        <v>797</v>
      </c>
      <c r="AD140" s="179" t="s">
        <v>400</v>
      </c>
      <c r="AE140" s="386">
        <v>1.3857299999999999</v>
      </c>
      <c r="AF140" s="204" t="s">
        <v>722</v>
      </c>
    </row>
    <row r="141" spans="29:32">
      <c r="AC141" s="362" t="s">
        <v>798</v>
      </c>
      <c r="AD141" s="179" t="s">
        <v>245</v>
      </c>
      <c r="AE141" s="386">
        <v>0.83020000000000005</v>
      </c>
      <c r="AF141" s="364" t="s">
        <v>244</v>
      </c>
    </row>
    <row r="142" spans="29:32">
      <c r="AC142" s="362" t="s">
        <v>799</v>
      </c>
      <c r="AD142" s="179" t="s">
        <v>400</v>
      </c>
      <c r="AE142" s="386">
        <v>1.3360799999999999</v>
      </c>
      <c r="AF142" s="364" t="s">
        <v>722</v>
      </c>
    </row>
    <row r="143" spans="29:32">
      <c r="AC143" s="204" t="s">
        <v>243</v>
      </c>
      <c r="AD143" s="179" t="s">
        <v>240</v>
      </c>
      <c r="AE143" s="397">
        <v>0.1195</v>
      </c>
      <c r="AF143" s="204" t="s">
        <v>239</v>
      </c>
    </row>
    <row r="144" spans="29:32">
      <c r="AC144" s="204" t="s">
        <v>711</v>
      </c>
      <c r="AD144" s="179" t="s">
        <v>240</v>
      </c>
      <c r="AE144" s="397">
        <v>2.7320000000000001E-2</v>
      </c>
      <c r="AF144" s="204" t="s">
        <v>239</v>
      </c>
    </row>
    <row r="145" spans="29:32">
      <c r="AC145" s="204" t="s">
        <v>242</v>
      </c>
      <c r="AD145" s="179" t="s">
        <v>240</v>
      </c>
      <c r="AE145" s="373">
        <v>0.20793</v>
      </c>
      <c r="AF145" s="204" t="s">
        <v>239</v>
      </c>
    </row>
    <row r="146" spans="29:32">
      <c r="AC146" s="204" t="s">
        <v>242</v>
      </c>
      <c r="AD146" s="179" t="s">
        <v>245</v>
      </c>
      <c r="AE146" s="373">
        <v>0.31191000000000002</v>
      </c>
      <c r="AF146" s="204" t="s">
        <v>719</v>
      </c>
    </row>
    <row r="147" spans="29:32">
      <c r="AC147" s="204" t="s">
        <v>241</v>
      </c>
      <c r="AD147" s="179" t="s">
        <v>240</v>
      </c>
      <c r="AE147" s="373">
        <v>0.14549000000000001</v>
      </c>
      <c r="AF147" s="204" t="s">
        <v>239</v>
      </c>
    </row>
    <row r="148" spans="29:32">
      <c r="AC148" s="204" t="s">
        <v>712</v>
      </c>
      <c r="AD148" s="179" t="s">
        <v>240</v>
      </c>
      <c r="AE148" s="396">
        <v>2.1829999999999999E-2</v>
      </c>
      <c r="AF148" s="204" t="s">
        <v>239</v>
      </c>
    </row>
    <row r="149" spans="29:32">
      <c r="AC149" s="364" t="s">
        <v>713</v>
      </c>
      <c r="AD149" s="179" t="s">
        <v>240</v>
      </c>
      <c r="AE149" s="396">
        <v>3.62E-3</v>
      </c>
      <c r="AF149" s="204" t="s">
        <v>239</v>
      </c>
    </row>
    <row r="150" spans="29:32">
      <c r="AC150" s="364" t="s">
        <v>714</v>
      </c>
      <c r="AD150" s="179" t="s">
        <v>240</v>
      </c>
      <c r="AE150" s="396">
        <v>2.5049999999999999E-2</v>
      </c>
      <c r="AF150" s="204" t="s">
        <v>239</v>
      </c>
    </row>
    <row r="152" spans="29:32">
      <c r="AC152" s="24">
        <v>2019</v>
      </c>
    </row>
    <row r="153" spans="29:32">
      <c r="AC153" s="204" t="s">
        <v>542</v>
      </c>
      <c r="AD153" s="179" t="s">
        <v>272</v>
      </c>
      <c r="AE153" s="399">
        <v>0.25559999999999999</v>
      </c>
      <c r="AF153" s="364" t="s">
        <v>238</v>
      </c>
    </row>
    <row r="154" spans="29:32">
      <c r="AC154" s="204" t="s">
        <v>519</v>
      </c>
      <c r="AD154" s="179" t="s">
        <v>272</v>
      </c>
      <c r="AE154" s="400">
        <v>2.1700000000000001E-2</v>
      </c>
      <c r="AF154" s="364" t="s">
        <v>238</v>
      </c>
    </row>
    <row r="155" spans="29:32">
      <c r="AC155" s="204" t="s">
        <v>495</v>
      </c>
      <c r="AD155" s="179" t="s">
        <v>272</v>
      </c>
      <c r="AE155" s="401">
        <v>0.18385000000000001</v>
      </c>
      <c r="AF155" s="204" t="s">
        <v>238</v>
      </c>
    </row>
    <row r="156" spans="29:32">
      <c r="AC156" s="362" t="s">
        <v>729</v>
      </c>
      <c r="AD156" s="179" t="s">
        <v>316</v>
      </c>
      <c r="AE156" s="401">
        <v>2.7582100000000001</v>
      </c>
      <c r="AF156" s="204" t="s">
        <v>315</v>
      </c>
    </row>
    <row r="157" spans="29:32">
      <c r="AC157" s="362" t="s">
        <v>730</v>
      </c>
      <c r="AD157" s="179" t="s">
        <v>272</v>
      </c>
      <c r="AE157" s="401">
        <v>0.25675999999999999</v>
      </c>
      <c r="AF157" s="204" t="s">
        <v>238</v>
      </c>
    </row>
    <row r="158" spans="29:32">
      <c r="AC158" s="362" t="s">
        <v>731</v>
      </c>
      <c r="AD158" s="179" t="s">
        <v>251</v>
      </c>
      <c r="AE158" s="402">
        <v>3217.82</v>
      </c>
      <c r="AF158" s="204" t="s">
        <v>253</v>
      </c>
    </row>
    <row r="159" spans="29:32">
      <c r="AC159" s="362" t="s">
        <v>732</v>
      </c>
      <c r="AD159" s="179" t="s">
        <v>272</v>
      </c>
      <c r="AE159" s="401">
        <v>0.26782</v>
      </c>
      <c r="AF159" s="204" t="s">
        <v>238</v>
      </c>
    </row>
    <row r="160" spans="29:32">
      <c r="AC160" s="377" t="s">
        <v>733</v>
      </c>
      <c r="AD160" s="378" t="s">
        <v>251</v>
      </c>
      <c r="AE160" s="402">
        <v>3250.08</v>
      </c>
      <c r="AF160" s="204" t="s">
        <v>253</v>
      </c>
    </row>
    <row r="161" spans="29:32">
      <c r="AC161" s="377" t="s">
        <v>734</v>
      </c>
      <c r="AD161" s="378" t="s">
        <v>316</v>
      </c>
      <c r="AE161" s="401">
        <v>2.7754699999999999</v>
      </c>
      <c r="AF161" s="204" t="s">
        <v>315</v>
      </c>
    </row>
    <row r="162" spans="29:32">
      <c r="AC162" s="377" t="s">
        <v>735</v>
      </c>
      <c r="AD162" s="378" t="s">
        <v>272</v>
      </c>
      <c r="AE162" s="401">
        <v>0.25835999999999998</v>
      </c>
      <c r="AF162" s="204" t="s">
        <v>238</v>
      </c>
    </row>
    <row r="163" spans="29:32">
      <c r="AC163" s="377" t="s">
        <v>736</v>
      </c>
      <c r="AD163" s="378" t="s">
        <v>251</v>
      </c>
      <c r="AE163" s="402">
        <v>3159.55</v>
      </c>
      <c r="AF163" s="204" t="s">
        <v>253</v>
      </c>
    </row>
    <row r="164" spans="29:32">
      <c r="AC164" s="377" t="s">
        <v>737</v>
      </c>
      <c r="AD164" s="378" t="s">
        <v>316</v>
      </c>
      <c r="AE164" s="401">
        <v>3.12209</v>
      </c>
      <c r="AF164" s="204" t="s">
        <v>315</v>
      </c>
    </row>
    <row r="165" spans="29:32">
      <c r="AC165" s="377" t="s">
        <v>738</v>
      </c>
      <c r="AD165" s="378" t="s">
        <v>272</v>
      </c>
      <c r="AE165" s="401">
        <v>0.26297999999999999</v>
      </c>
      <c r="AF165" s="204" t="s">
        <v>238</v>
      </c>
    </row>
    <row r="166" spans="29:32">
      <c r="AC166" s="362" t="s">
        <v>739</v>
      </c>
      <c r="AD166" s="179" t="s">
        <v>316</v>
      </c>
      <c r="AE166" s="401">
        <v>2.5404200000000001</v>
      </c>
      <c r="AF166" s="204" t="s">
        <v>315</v>
      </c>
    </row>
    <row r="167" spans="29:32">
      <c r="AC167" s="362" t="s">
        <v>740</v>
      </c>
      <c r="AD167" s="179" t="s">
        <v>272</v>
      </c>
      <c r="AE167" s="401">
        <v>0.24675</v>
      </c>
      <c r="AF167" s="204" t="s">
        <v>238</v>
      </c>
    </row>
    <row r="168" spans="29:32">
      <c r="AC168" s="362" t="s">
        <v>741</v>
      </c>
      <c r="AD168" s="179" t="s">
        <v>272</v>
      </c>
      <c r="AE168" s="401">
        <v>0.33183000000000001</v>
      </c>
      <c r="AF168" s="204" t="s">
        <v>238</v>
      </c>
    </row>
    <row r="169" spans="29:32">
      <c r="AC169" s="362" t="s">
        <v>742</v>
      </c>
      <c r="AD169" s="179" t="s">
        <v>251</v>
      </c>
      <c r="AE169" s="402">
        <v>2464.9499999999998</v>
      </c>
      <c r="AF169" s="204" t="s">
        <v>253</v>
      </c>
    </row>
    <row r="170" spans="29:32">
      <c r="AC170" s="379" t="s">
        <v>743</v>
      </c>
      <c r="AD170" s="179" t="s">
        <v>316</v>
      </c>
      <c r="AE170" s="401">
        <v>2.2910499999999998</v>
      </c>
      <c r="AF170" s="204" t="s">
        <v>315</v>
      </c>
    </row>
    <row r="171" spans="29:32">
      <c r="AC171" s="379" t="s">
        <v>744</v>
      </c>
      <c r="AD171" s="179" t="s">
        <v>272</v>
      </c>
      <c r="AE171" s="401">
        <v>0.24454999999999999</v>
      </c>
      <c r="AF171" s="204" t="s">
        <v>238</v>
      </c>
    </row>
    <row r="172" spans="29:32">
      <c r="AC172" s="379" t="s">
        <v>745</v>
      </c>
      <c r="AD172" s="179" t="s">
        <v>316</v>
      </c>
      <c r="AE172" s="401">
        <v>2.5430600000000001</v>
      </c>
      <c r="AF172" s="204" t="s">
        <v>315</v>
      </c>
    </row>
    <row r="173" spans="29:32">
      <c r="AC173" s="379" t="s">
        <v>746</v>
      </c>
      <c r="AD173" s="179" t="s">
        <v>272</v>
      </c>
      <c r="AE173" s="401">
        <v>0.24776000000000001</v>
      </c>
      <c r="AF173" s="204" t="s">
        <v>238</v>
      </c>
    </row>
    <row r="174" spans="29:32">
      <c r="AC174" s="204" t="s">
        <v>401</v>
      </c>
      <c r="AD174" s="179" t="s">
        <v>385</v>
      </c>
      <c r="AE174" s="403">
        <v>0.34399999999999997</v>
      </c>
      <c r="AF174" s="204" t="s">
        <v>384</v>
      </c>
    </row>
    <row r="175" spans="29:32">
      <c r="AC175" s="204" t="s">
        <v>386</v>
      </c>
      <c r="AD175" s="179" t="s">
        <v>385</v>
      </c>
      <c r="AE175" s="404">
        <v>0.70799999999999996</v>
      </c>
      <c r="AF175" s="364" t="s">
        <v>384</v>
      </c>
    </row>
    <row r="176" spans="29:32">
      <c r="AC176" s="204" t="s">
        <v>678</v>
      </c>
      <c r="AD176" s="179" t="s">
        <v>316</v>
      </c>
      <c r="AE176" s="401">
        <v>2.5941100000000001</v>
      </c>
      <c r="AF176" s="204" t="s">
        <v>315</v>
      </c>
    </row>
    <row r="177" spans="29:32">
      <c r="AC177" s="204" t="s">
        <v>679</v>
      </c>
      <c r="AD177" s="179" t="s">
        <v>316</v>
      </c>
      <c r="AE177" s="401">
        <v>2.6869700000000001</v>
      </c>
      <c r="AF177" s="204" t="s">
        <v>315</v>
      </c>
    </row>
    <row r="178" spans="29:32">
      <c r="AC178" s="204" t="s">
        <v>680</v>
      </c>
      <c r="AD178" s="179" t="s">
        <v>316</v>
      </c>
      <c r="AE178" s="401">
        <v>2.2090399999999999</v>
      </c>
      <c r="AF178" s="204" t="s">
        <v>315</v>
      </c>
    </row>
    <row r="179" spans="29:32">
      <c r="AC179" s="203" t="s">
        <v>681</v>
      </c>
      <c r="AD179" s="179" t="s">
        <v>474</v>
      </c>
      <c r="AE179" s="405">
        <v>1430</v>
      </c>
      <c r="AF179" s="204" t="s">
        <v>715</v>
      </c>
    </row>
    <row r="180" spans="29:32" ht="15.75">
      <c r="AC180" s="203" t="s">
        <v>682</v>
      </c>
      <c r="AD180" s="179" t="s">
        <v>474</v>
      </c>
      <c r="AE180" s="406">
        <v>2088</v>
      </c>
      <c r="AF180" s="365" t="s">
        <v>716</v>
      </c>
    </row>
    <row r="181" spans="29:32" ht="15.75">
      <c r="AC181" s="203" t="s">
        <v>683</v>
      </c>
      <c r="AD181" s="179" t="s">
        <v>474</v>
      </c>
      <c r="AE181" s="405">
        <v>1774</v>
      </c>
      <c r="AF181" s="365" t="s">
        <v>716</v>
      </c>
    </row>
    <row r="182" spans="29:32">
      <c r="AC182" s="384" t="s">
        <v>684</v>
      </c>
      <c r="AD182" s="179" t="s">
        <v>474</v>
      </c>
      <c r="AE182" s="405">
        <v>3922</v>
      </c>
      <c r="AF182" s="204" t="s">
        <v>715</v>
      </c>
    </row>
    <row r="183" spans="29:32">
      <c r="AC183" s="362" t="s">
        <v>800</v>
      </c>
      <c r="AD183" s="179" t="s">
        <v>272</v>
      </c>
      <c r="AE183" s="407">
        <v>1.5630000000000002E-2</v>
      </c>
      <c r="AF183" s="204" t="s">
        <v>238</v>
      </c>
    </row>
    <row r="184" spans="29:32">
      <c r="AC184" s="362" t="s">
        <v>801</v>
      </c>
      <c r="AD184" s="179" t="s">
        <v>251</v>
      </c>
      <c r="AE184" s="407">
        <v>59.029020000000003</v>
      </c>
      <c r="AF184" s="204" t="s">
        <v>250</v>
      </c>
    </row>
    <row r="185" spans="29:32">
      <c r="AC185" s="362" t="s">
        <v>802</v>
      </c>
      <c r="AD185" s="179" t="s">
        <v>251</v>
      </c>
      <c r="AE185" s="407">
        <v>73.135230000000007</v>
      </c>
      <c r="AF185" s="204" t="s">
        <v>250</v>
      </c>
    </row>
    <row r="186" spans="29:32">
      <c r="AC186" s="362" t="s">
        <v>803</v>
      </c>
      <c r="AD186" s="179" t="s">
        <v>272</v>
      </c>
      <c r="AE186" s="407">
        <v>1.5630000000000002E-2</v>
      </c>
      <c r="AF186" s="204" t="s">
        <v>238</v>
      </c>
    </row>
    <row r="187" spans="29:32">
      <c r="AC187" s="362" t="s">
        <v>804</v>
      </c>
      <c r="AD187" s="179" t="s">
        <v>272</v>
      </c>
      <c r="AE187" s="407">
        <v>2.1000000000000001E-4</v>
      </c>
      <c r="AF187" s="204" t="s">
        <v>238</v>
      </c>
    </row>
    <row r="188" spans="29:32">
      <c r="AC188" s="362" t="s">
        <v>805</v>
      </c>
      <c r="AD188" s="179" t="s">
        <v>251</v>
      </c>
      <c r="AE188" s="407">
        <v>1.1483699999999999</v>
      </c>
      <c r="AF188" s="204" t="s">
        <v>250</v>
      </c>
    </row>
    <row r="189" spans="29:32">
      <c r="AC189" s="362" t="s">
        <v>806</v>
      </c>
      <c r="AD189" s="179" t="s">
        <v>251</v>
      </c>
      <c r="AE189" s="407">
        <v>0.69342999999999999</v>
      </c>
      <c r="AF189" s="204" t="s">
        <v>250</v>
      </c>
    </row>
    <row r="190" spans="29:32">
      <c r="AC190" s="362" t="s">
        <v>807</v>
      </c>
      <c r="AD190" s="179" t="s">
        <v>272</v>
      </c>
      <c r="AE190" s="407">
        <v>2.0000000000000001E-4</v>
      </c>
      <c r="AF190" s="204" t="s">
        <v>238</v>
      </c>
    </row>
    <row r="191" spans="29:32">
      <c r="AC191" s="362" t="s">
        <v>808</v>
      </c>
      <c r="AD191" s="179" t="s">
        <v>272</v>
      </c>
      <c r="AE191" s="401">
        <v>0.21446999999999999</v>
      </c>
      <c r="AF191" s="204" t="s">
        <v>238</v>
      </c>
    </row>
    <row r="192" spans="29:32">
      <c r="AC192" s="362" t="s">
        <v>809</v>
      </c>
      <c r="AD192" s="179" t="s">
        <v>316</v>
      </c>
      <c r="AE192" s="401">
        <v>1.5226</v>
      </c>
      <c r="AF192" s="364" t="s">
        <v>315</v>
      </c>
    </row>
    <row r="193" spans="29:32">
      <c r="AC193" s="204" t="s">
        <v>306</v>
      </c>
      <c r="AD193" s="179" t="s">
        <v>272</v>
      </c>
      <c r="AE193" s="408">
        <v>0.17605999999999999</v>
      </c>
      <c r="AF193" s="364" t="s">
        <v>238</v>
      </c>
    </row>
    <row r="194" spans="29:32">
      <c r="AC194" s="204" t="s">
        <v>293</v>
      </c>
      <c r="AD194" s="179" t="s">
        <v>272</v>
      </c>
      <c r="AE194" s="409">
        <v>0</v>
      </c>
      <c r="AF194" s="204" t="s">
        <v>238</v>
      </c>
    </row>
    <row r="195" spans="29:32">
      <c r="AC195" s="204" t="s">
        <v>287</v>
      </c>
      <c r="AD195" s="179" t="s">
        <v>272</v>
      </c>
      <c r="AE195" s="409">
        <v>0</v>
      </c>
      <c r="AF195" s="204" t="s">
        <v>286</v>
      </c>
    </row>
    <row r="196" spans="29:32">
      <c r="AC196" s="204" t="s">
        <v>685</v>
      </c>
      <c r="AD196" s="179" t="s">
        <v>251</v>
      </c>
      <c r="AE196" s="410">
        <v>64.636499999999998</v>
      </c>
      <c r="AF196" s="204" t="s">
        <v>250</v>
      </c>
    </row>
    <row r="197" spans="29:32">
      <c r="AC197" s="204" t="s">
        <v>270</v>
      </c>
      <c r="AD197" s="179" t="s">
        <v>251</v>
      </c>
      <c r="AE197" s="411">
        <v>586.51379999999995</v>
      </c>
      <c r="AF197" s="204" t="s">
        <v>253</v>
      </c>
    </row>
    <row r="198" spans="29:32">
      <c r="AC198" s="204" t="s">
        <v>268</v>
      </c>
      <c r="AD198" s="179" t="s">
        <v>251</v>
      </c>
      <c r="AE198" s="411">
        <v>99.759200000000007</v>
      </c>
      <c r="AF198" s="204" t="s">
        <v>253</v>
      </c>
    </row>
    <row r="199" spans="29:32">
      <c r="AC199" s="204" t="s">
        <v>266</v>
      </c>
      <c r="AD199" s="179" t="s">
        <v>251</v>
      </c>
      <c r="AE199" s="410">
        <v>10.203900000000001</v>
      </c>
      <c r="AF199" s="204" t="s">
        <v>253</v>
      </c>
    </row>
    <row r="200" spans="29:32">
      <c r="AC200" s="204" t="s">
        <v>686</v>
      </c>
      <c r="AD200" s="179" t="s">
        <v>251</v>
      </c>
      <c r="AE200" s="410">
        <v>21.3538</v>
      </c>
      <c r="AF200" s="204" t="s">
        <v>253</v>
      </c>
    </row>
    <row r="201" spans="29:32">
      <c r="AC201" s="204" t="s">
        <v>264</v>
      </c>
      <c r="AD201" s="179" t="s">
        <v>251</v>
      </c>
      <c r="AE201" s="411">
        <v>10.203900000000001</v>
      </c>
      <c r="AF201" s="204" t="s">
        <v>253</v>
      </c>
    </row>
    <row r="202" spans="29:32">
      <c r="AC202" s="204" t="s">
        <v>262</v>
      </c>
      <c r="AD202" s="179" t="s">
        <v>251</v>
      </c>
      <c r="AE202" s="410">
        <v>10.203900000000001</v>
      </c>
      <c r="AF202" s="204" t="s">
        <v>253</v>
      </c>
    </row>
    <row r="203" spans="29:32">
      <c r="AC203" s="204" t="s">
        <v>260</v>
      </c>
      <c r="AD203" s="179" t="s">
        <v>251</v>
      </c>
      <c r="AE203" s="410">
        <v>21.3538</v>
      </c>
      <c r="AF203" s="204" t="s">
        <v>253</v>
      </c>
    </row>
    <row r="204" spans="29:32">
      <c r="AC204" s="204" t="s">
        <v>258</v>
      </c>
      <c r="AD204" s="179" t="s">
        <v>251</v>
      </c>
      <c r="AE204" s="410">
        <v>21.3538</v>
      </c>
      <c r="AF204" s="204" t="s">
        <v>253</v>
      </c>
    </row>
    <row r="205" spans="29:32">
      <c r="AC205" s="204" t="s">
        <v>257</v>
      </c>
      <c r="AD205" s="179" t="s">
        <v>251</v>
      </c>
      <c r="AE205" s="411">
        <v>21.3538</v>
      </c>
      <c r="AF205" s="204" t="s">
        <v>253</v>
      </c>
    </row>
    <row r="206" spans="29:32">
      <c r="AC206" s="204" t="s">
        <v>256</v>
      </c>
      <c r="AD206" s="179" t="s">
        <v>251</v>
      </c>
      <c r="AE206" s="410">
        <v>21.3538</v>
      </c>
      <c r="AF206" s="204" t="s">
        <v>253</v>
      </c>
    </row>
    <row r="207" spans="29:32">
      <c r="AC207" s="204" t="s">
        <v>255</v>
      </c>
      <c r="AD207" s="179" t="s">
        <v>251</v>
      </c>
      <c r="AE207" s="410">
        <v>21.3538</v>
      </c>
      <c r="AF207" s="204" t="s">
        <v>253</v>
      </c>
    </row>
    <row r="208" spans="29:32">
      <c r="AC208" s="204" t="s">
        <v>687</v>
      </c>
      <c r="AD208" s="179" t="s">
        <v>251</v>
      </c>
      <c r="AE208" s="410">
        <v>21.3538</v>
      </c>
      <c r="AF208" s="204" t="s">
        <v>253</v>
      </c>
    </row>
    <row r="209" spans="29:32">
      <c r="AC209" s="204" t="s">
        <v>254</v>
      </c>
      <c r="AD209" s="179" t="s">
        <v>251</v>
      </c>
      <c r="AE209" s="410">
        <v>1.37</v>
      </c>
      <c r="AF209" s="204" t="s">
        <v>253</v>
      </c>
    </row>
    <row r="210" spans="29:32">
      <c r="AC210" s="204" t="s">
        <v>252</v>
      </c>
      <c r="AD210" s="179" t="s">
        <v>251</v>
      </c>
      <c r="AE210" s="412">
        <v>21.353999999999999</v>
      </c>
      <c r="AF210" s="204" t="s">
        <v>250</v>
      </c>
    </row>
    <row r="211" spans="29:32">
      <c r="AC211" s="204" t="s">
        <v>688</v>
      </c>
      <c r="AD211" s="179" t="s">
        <v>251</v>
      </c>
      <c r="AE211" s="413">
        <v>870.10270000000003</v>
      </c>
      <c r="AF211" s="204" t="s">
        <v>250</v>
      </c>
    </row>
    <row r="212" spans="29:32">
      <c r="AC212" s="204" t="s">
        <v>689</v>
      </c>
      <c r="AD212" s="179" t="s">
        <v>251</v>
      </c>
      <c r="AE212" s="411">
        <v>21.3538</v>
      </c>
      <c r="AF212" s="204" t="s">
        <v>250</v>
      </c>
    </row>
    <row r="213" spans="29:32">
      <c r="AC213" s="204" t="s">
        <v>690</v>
      </c>
      <c r="AD213" s="179" t="s">
        <v>251</v>
      </c>
      <c r="AE213" s="411">
        <v>21.3538</v>
      </c>
      <c r="AF213" s="204" t="s">
        <v>250</v>
      </c>
    </row>
    <row r="214" spans="29:32">
      <c r="AC214" s="204" t="s">
        <v>691</v>
      </c>
      <c r="AD214" s="179" t="s">
        <v>251</v>
      </c>
      <c r="AE214" s="411">
        <v>445.02780000000001</v>
      </c>
      <c r="AF214" s="204" t="s">
        <v>250</v>
      </c>
    </row>
    <row r="215" spans="29:32">
      <c r="AC215" s="204" t="s">
        <v>692</v>
      </c>
      <c r="AD215" s="179" t="s">
        <v>251</v>
      </c>
      <c r="AE215" s="414">
        <v>1000</v>
      </c>
      <c r="AF215" s="204" t="s">
        <v>717</v>
      </c>
    </row>
    <row r="216" spans="29:32">
      <c r="AC216" s="204" t="s">
        <v>693</v>
      </c>
      <c r="AD216" s="179" t="s">
        <v>251</v>
      </c>
      <c r="AE216" s="414">
        <v>273</v>
      </c>
      <c r="AF216" s="204" t="s">
        <v>718</v>
      </c>
    </row>
    <row r="217" spans="29:32">
      <c r="AC217" s="204" t="s">
        <v>694</v>
      </c>
      <c r="AD217" s="179" t="s">
        <v>251</v>
      </c>
      <c r="AE217" s="414">
        <v>297</v>
      </c>
      <c r="AF217" s="204" t="s">
        <v>718</v>
      </c>
    </row>
    <row r="218" spans="29:32">
      <c r="AC218" s="204" t="s">
        <v>695</v>
      </c>
      <c r="AD218" s="179" t="s">
        <v>251</v>
      </c>
      <c r="AE218" s="414">
        <v>1000</v>
      </c>
      <c r="AF218" s="204" t="s">
        <v>717</v>
      </c>
    </row>
    <row r="219" spans="29:32">
      <c r="AC219" s="204" t="s">
        <v>249</v>
      </c>
      <c r="AD219" s="179" t="s">
        <v>240</v>
      </c>
      <c r="AE219" s="415">
        <v>0.25492999999999999</v>
      </c>
      <c r="AF219" s="204" t="s">
        <v>239</v>
      </c>
    </row>
    <row r="220" spans="29:32">
      <c r="AC220" s="204" t="s">
        <v>248</v>
      </c>
      <c r="AD220" s="179" t="s">
        <v>240</v>
      </c>
      <c r="AE220" s="415">
        <v>0.15832000000000002</v>
      </c>
      <c r="AF220" s="204" t="s">
        <v>239</v>
      </c>
    </row>
    <row r="221" spans="29:32">
      <c r="AC221" s="204" t="s">
        <v>696</v>
      </c>
      <c r="AD221" s="179" t="s">
        <v>240</v>
      </c>
      <c r="AE221" s="415">
        <v>0.15573000000000001</v>
      </c>
      <c r="AF221" s="204" t="s">
        <v>239</v>
      </c>
    </row>
    <row r="222" spans="29:32">
      <c r="AC222" s="204" t="s">
        <v>697</v>
      </c>
      <c r="AD222" s="179" t="s">
        <v>240</v>
      </c>
      <c r="AE222" s="415">
        <v>0.2336</v>
      </c>
      <c r="AF222" s="204" t="s">
        <v>239</v>
      </c>
    </row>
    <row r="223" spans="29:32">
      <c r="AC223" s="204" t="s">
        <v>247</v>
      </c>
      <c r="AD223" s="179" t="s">
        <v>240</v>
      </c>
      <c r="AE223" s="415">
        <v>0.19562000000000002</v>
      </c>
      <c r="AF223" s="204" t="s">
        <v>239</v>
      </c>
    </row>
    <row r="224" spans="29:32">
      <c r="AC224" s="204" t="s">
        <v>698</v>
      </c>
      <c r="AD224" s="179" t="s">
        <v>240</v>
      </c>
      <c r="AE224" s="415">
        <v>0.14981</v>
      </c>
      <c r="AF224" s="204" t="s">
        <v>239</v>
      </c>
    </row>
    <row r="225" spans="29:32">
      <c r="AC225" s="204" t="s">
        <v>699</v>
      </c>
      <c r="AD225" s="179" t="s">
        <v>240</v>
      </c>
      <c r="AE225" s="415">
        <v>0.2397</v>
      </c>
      <c r="AF225" s="204" t="s">
        <v>239</v>
      </c>
    </row>
    <row r="226" spans="29:32">
      <c r="AC226" s="204" t="s">
        <v>700</v>
      </c>
      <c r="AD226" s="179" t="s">
        <v>240</v>
      </c>
      <c r="AE226" s="415">
        <v>0.43446000000000001</v>
      </c>
      <c r="AF226" s="204" t="s">
        <v>239</v>
      </c>
    </row>
    <row r="227" spans="29:32">
      <c r="AC227" s="203" t="s">
        <v>701</v>
      </c>
      <c r="AD227" s="221" t="s">
        <v>240</v>
      </c>
      <c r="AE227" s="415">
        <v>0.59925000000000006</v>
      </c>
      <c r="AF227" s="203" t="s">
        <v>239</v>
      </c>
    </row>
    <row r="228" spans="29:32">
      <c r="AC228" s="204" t="s">
        <v>702</v>
      </c>
      <c r="AD228" s="179" t="s">
        <v>240</v>
      </c>
      <c r="AE228" s="415">
        <v>0.18078000000000002</v>
      </c>
      <c r="AF228" s="204" t="s">
        <v>239</v>
      </c>
    </row>
    <row r="229" spans="29:32">
      <c r="AC229" s="204" t="s">
        <v>703</v>
      </c>
      <c r="AD229" s="179" t="s">
        <v>240</v>
      </c>
      <c r="AE229" s="415">
        <v>0.13844530000000002</v>
      </c>
      <c r="AF229" s="204" t="s">
        <v>239</v>
      </c>
    </row>
    <row r="230" spans="29:32">
      <c r="AC230" s="204" t="s">
        <v>704</v>
      </c>
      <c r="AD230" s="179" t="s">
        <v>240</v>
      </c>
      <c r="AE230" s="415">
        <v>0.22151000000000001</v>
      </c>
      <c r="AF230" s="204" t="s">
        <v>239</v>
      </c>
    </row>
    <row r="231" spans="29:32">
      <c r="AC231" s="204" t="s">
        <v>705</v>
      </c>
      <c r="AD231" s="179" t="s">
        <v>240</v>
      </c>
      <c r="AE231" s="415">
        <v>0.40149000000000001</v>
      </c>
      <c r="AF231" s="204" t="s">
        <v>239</v>
      </c>
    </row>
    <row r="232" spans="29:32">
      <c r="AC232" s="363" t="s">
        <v>706</v>
      </c>
      <c r="AD232" s="179" t="s">
        <v>240</v>
      </c>
      <c r="AE232" s="415">
        <v>0.55376000000000003</v>
      </c>
      <c r="AF232" s="204" t="s">
        <v>239</v>
      </c>
    </row>
    <row r="233" spans="29:32">
      <c r="AC233" s="393" t="s">
        <v>246</v>
      </c>
      <c r="AD233" s="394" t="s">
        <v>240</v>
      </c>
      <c r="AE233" s="399">
        <v>4.1149999999999999E-2</v>
      </c>
      <c r="AF233" s="393" t="s">
        <v>239</v>
      </c>
    </row>
    <row r="234" spans="29:32">
      <c r="AC234" s="203" t="s">
        <v>707</v>
      </c>
      <c r="AD234" s="179" t="s">
        <v>240</v>
      </c>
      <c r="AE234" s="399">
        <v>5.9699999999999996E-3</v>
      </c>
      <c r="AF234" s="204" t="s">
        <v>239</v>
      </c>
    </row>
    <row r="235" spans="29:32">
      <c r="AC235" s="203" t="s">
        <v>708</v>
      </c>
      <c r="AD235" s="179" t="s">
        <v>240</v>
      </c>
      <c r="AE235" s="399">
        <v>3.508E-2</v>
      </c>
      <c r="AF235" s="204" t="s">
        <v>239</v>
      </c>
    </row>
    <row r="236" spans="29:32">
      <c r="AC236" s="203" t="s">
        <v>709</v>
      </c>
      <c r="AD236" s="179" t="s">
        <v>240</v>
      </c>
      <c r="AE236" s="399">
        <v>3.0839999999999999E-2</v>
      </c>
      <c r="AF236" s="204" t="s">
        <v>239</v>
      </c>
    </row>
    <row r="237" spans="29:32">
      <c r="AC237" s="362" t="s">
        <v>710</v>
      </c>
      <c r="AD237" s="179" t="s">
        <v>245</v>
      </c>
      <c r="AE237" s="400">
        <v>0.17710000000000001</v>
      </c>
      <c r="AF237" s="204" t="s">
        <v>719</v>
      </c>
    </row>
    <row r="238" spans="29:32">
      <c r="AC238" s="362" t="s">
        <v>710</v>
      </c>
      <c r="AD238" s="179" t="s">
        <v>400</v>
      </c>
      <c r="AE238" s="400">
        <v>0.28502</v>
      </c>
      <c r="AF238" s="204" t="s">
        <v>720</v>
      </c>
    </row>
    <row r="239" spans="29:32">
      <c r="AC239" s="362" t="s">
        <v>747</v>
      </c>
      <c r="AD239" s="179" t="s">
        <v>245</v>
      </c>
      <c r="AE239" s="399">
        <v>0.17335999999999999</v>
      </c>
      <c r="AF239" s="204" t="s">
        <v>719</v>
      </c>
    </row>
    <row r="240" spans="29:32">
      <c r="AC240" s="362" t="s">
        <v>748</v>
      </c>
      <c r="AD240" s="179" t="s">
        <v>400</v>
      </c>
      <c r="AE240" s="399">
        <v>0.27900999999999998</v>
      </c>
      <c r="AF240" s="204" t="s">
        <v>720</v>
      </c>
    </row>
    <row r="241" spans="29:32">
      <c r="AC241" s="362" t="s">
        <v>749</v>
      </c>
      <c r="AD241" s="179" t="s">
        <v>245</v>
      </c>
      <c r="AE241" s="399">
        <v>0.14208000000000001</v>
      </c>
      <c r="AF241" s="204" t="s">
        <v>719</v>
      </c>
    </row>
    <row r="242" spans="29:32">
      <c r="AC242" s="362" t="s">
        <v>750</v>
      </c>
      <c r="AD242" s="179" t="s">
        <v>400</v>
      </c>
      <c r="AE242" s="399">
        <v>0.22868000000000002</v>
      </c>
      <c r="AF242" s="204" t="s">
        <v>720</v>
      </c>
    </row>
    <row r="243" spans="29:32">
      <c r="AC243" s="362" t="s">
        <v>751</v>
      </c>
      <c r="AD243" s="179" t="s">
        <v>245</v>
      </c>
      <c r="AE243" s="399">
        <v>0.17061000000000001</v>
      </c>
      <c r="AF243" s="204" t="s">
        <v>719</v>
      </c>
    </row>
    <row r="244" spans="29:32">
      <c r="AC244" s="362" t="s">
        <v>752</v>
      </c>
      <c r="AD244" s="179" t="s">
        <v>400</v>
      </c>
      <c r="AE244" s="399">
        <v>0.27459</v>
      </c>
      <c r="AF244" s="204" t="s">
        <v>720</v>
      </c>
    </row>
    <row r="245" spans="29:32">
      <c r="AC245" s="362" t="s">
        <v>753</v>
      </c>
      <c r="AD245" s="179" t="s">
        <v>245</v>
      </c>
      <c r="AE245" s="399">
        <v>0.20946999999999999</v>
      </c>
      <c r="AF245" s="204" t="s">
        <v>719</v>
      </c>
    </row>
    <row r="246" spans="29:32">
      <c r="AC246" s="362" t="s">
        <v>754</v>
      </c>
      <c r="AD246" s="179" t="s">
        <v>400</v>
      </c>
      <c r="AE246" s="399">
        <v>0.33712999999999999</v>
      </c>
      <c r="AF246" s="204" t="s">
        <v>720</v>
      </c>
    </row>
    <row r="247" spans="29:32">
      <c r="AC247" s="362" t="s">
        <v>755</v>
      </c>
      <c r="AD247" s="179" t="s">
        <v>245</v>
      </c>
      <c r="AE247" s="399">
        <v>0.18084</v>
      </c>
      <c r="AF247" s="204" t="s">
        <v>721</v>
      </c>
    </row>
    <row r="248" spans="29:32">
      <c r="AC248" s="362" t="s">
        <v>756</v>
      </c>
      <c r="AD248" s="179" t="s">
        <v>400</v>
      </c>
      <c r="AE248" s="399">
        <v>0.29103000000000001</v>
      </c>
      <c r="AF248" s="204" t="s">
        <v>720</v>
      </c>
    </row>
    <row r="249" spans="29:32">
      <c r="AC249" s="362" t="s">
        <v>757</v>
      </c>
      <c r="AD249" s="179" t="s">
        <v>245</v>
      </c>
      <c r="AE249" s="399">
        <v>0.15371000000000001</v>
      </c>
      <c r="AF249" s="204" t="s">
        <v>719</v>
      </c>
    </row>
    <row r="250" spans="29:32">
      <c r="AC250" s="362" t="s">
        <v>758</v>
      </c>
      <c r="AD250" s="179" t="s">
        <v>400</v>
      </c>
      <c r="AE250" s="399">
        <v>0.24736</v>
      </c>
      <c r="AF250" s="204" t="s">
        <v>720</v>
      </c>
    </row>
    <row r="251" spans="29:32">
      <c r="AC251" s="362" t="s">
        <v>759</v>
      </c>
      <c r="AD251" s="179" t="s">
        <v>245</v>
      </c>
      <c r="AE251" s="399">
        <v>0.19228000000000001</v>
      </c>
      <c r="AF251" s="204" t="s">
        <v>719</v>
      </c>
    </row>
    <row r="252" spans="29:32">
      <c r="AC252" s="362" t="s">
        <v>760</v>
      </c>
      <c r="AD252" s="179" t="s">
        <v>400</v>
      </c>
      <c r="AE252" s="399">
        <v>0.30945</v>
      </c>
      <c r="AF252" s="204" t="s">
        <v>720</v>
      </c>
    </row>
    <row r="253" spans="29:32">
      <c r="AC253" s="362" t="s">
        <v>761</v>
      </c>
      <c r="AD253" s="179" t="s">
        <v>245</v>
      </c>
      <c r="AE253" s="399">
        <v>0.28294999999999998</v>
      </c>
      <c r="AF253" s="204" t="s">
        <v>719</v>
      </c>
    </row>
    <row r="254" spans="29:32">
      <c r="AC254" s="362" t="s">
        <v>762</v>
      </c>
      <c r="AD254" s="179" t="s">
        <v>400</v>
      </c>
      <c r="AE254" s="399">
        <v>0.45535999999999999</v>
      </c>
      <c r="AF254" s="204" t="s">
        <v>720</v>
      </c>
    </row>
    <row r="255" spans="29:32">
      <c r="AC255" s="362" t="s">
        <v>763</v>
      </c>
      <c r="AD255" s="179" t="s">
        <v>245</v>
      </c>
      <c r="AE255" s="399">
        <v>0.1052</v>
      </c>
      <c r="AF255" s="204" t="s">
        <v>719</v>
      </c>
    </row>
    <row r="256" spans="29:32">
      <c r="AC256" s="362" t="s">
        <v>764</v>
      </c>
      <c r="AD256" s="179" t="s">
        <v>400</v>
      </c>
      <c r="AE256" s="399">
        <v>0.16930000000000001</v>
      </c>
      <c r="AF256" s="204" t="s">
        <v>720</v>
      </c>
    </row>
    <row r="257" spans="29:32">
      <c r="AC257" s="362" t="s">
        <v>765</v>
      </c>
      <c r="AD257" s="179" t="s">
        <v>245</v>
      </c>
      <c r="AE257" s="399">
        <v>0.10895000000000001</v>
      </c>
      <c r="AF257" s="204" t="s">
        <v>719</v>
      </c>
    </row>
    <row r="258" spans="29:32">
      <c r="AC258" s="362" t="s">
        <v>766</v>
      </c>
      <c r="AD258" s="179" t="s">
        <v>400</v>
      </c>
      <c r="AE258" s="399">
        <v>0.17534</v>
      </c>
      <c r="AF258" s="204" t="s">
        <v>720</v>
      </c>
    </row>
    <row r="259" spans="29:32">
      <c r="AC259" s="362" t="s">
        <v>767</v>
      </c>
      <c r="AD259" s="179" t="s">
        <v>245</v>
      </c>
      <c r="AE259" s="399">
        <v>0.13177</v>
      </c>
      <c r="AF259" s="204" t="s">
        <v>719</v>
      </c>
    </row>
    <row r="260" spans="29:32">
      <c r="AC260" s="362" t="s">
        <v>768</v>
      </c>
      <c r="AD260" s="179" t="s">
        <v>400</v>
      </c>
      <c r="AE260" s="399">
        <v>0.21207000000000001</v>
      </c>
      <c r="AF260" s="204" t="s">
        <v>720</v>
      </c>
    </row>
    <row r="261" spans="29:32">
      <c r="AC261" s="362" t="s">
        <v>769</v>
      </c>
      <c r="AD261" s="179" t="s">
        <v>245</v>
      </c>
      <c r="AE261" s="399">
        <v>0.11473</v>
      </c>
      <c r="AF261" s="204" t="s">
        <v>719</v>
      </c>
    </row>
    <row r="262" spans="29:32">
      <c r="AC262" s="363" t="s">
        <v>770</v>
      </c>
      <c r="AD262" s="179" t="s">
        <v>400</v>
      </c>
      <c r="AE262" s="399">
        <v>0.18464000000000003</v>
      </c>
      <c r="AF262" s="204" t="s">
        <v>722</v>
      </c>
    </row>
    <row r="263" spans="29:32">
      <c r="AC263" s="362" t="s">
        <v>771</v>
      </c>
      <c r="AD263" s="179" t="s">
        <v>400</v>
      </c>
      <c r="AE263" s="400">
        <v>0.32027</v>
      </c>
      <c r="AF263" s="204" t="s">
        <v>722</v>
      </c>
    </row>
    <row r="264" spans="29:32">
      <c r="AC264" s="362" t="s">
        <v>772</v>
      </c>
      <c r="AD264" s="179" t="s">
        <v>245</v>
      </c>
      <c r="AE264" s="400">
        <v>0.19900999999999999</v>
      </c>
      <c r="AF264" s="204" t="s">
        <v>721</v>
      </c>
    </row>
    <row r="265" spans="29:32">
      <c r="AC265" s="362" t="s">
        <v>773</v>
      </c>
      <c r="AD265" s="179" t="s">
        <v>245</v>
      </c>
      <c r="AE265" s="416">
        <v>0.14954999999999999</v>
      </c>
      <c r="AF265" s="364" t="s">
        <v>244</v>
      </c>
    </row>
    <row r="266" spans="29:32">
      <c r="AC266" s="362" t="s">
        <v>774</v>
      </c>
      <c r="AD266" s="179" t="s">
        <v>400</v>
      </c>
      <c r="AE266" s="416">
        <v>0.24068000000000001</v>
      </c>
      <c r="AF266" s="204" t="s">
        <v>722</v>
      </c>
    </row>
    <row r="267" spans="29:32">
      <c r="AC267" s="362" t="s">
        <v>775</v>
      </c>
      <c r="AD267" s="179" t="s">
        <v>245</v>
      </c>
      <c r="AE267" s="416">
        <v>0.19455</v>
      </c>
      <c r="AF267" s="364" t="s">
        <v>244</v>
      </c>
    </row>
    <row r="268" spans="29:32">
      <c r="AC268" s="362" t="s">
        <v>776</v>
      </c>
      <c r="AD268" s="179" t="s">
        <v>400</v>
      </c>
      <c r="AE268" s="416">
        <v>0.31309999999999999</v>
      </c>
      <c r="AF268" s="204" t="s">
        <v>722</v>
      </c>
    </row>
    <row r="269" spans="29:32">
      <c r="AC269" s="362" t="s">
        <v>777</v>
      </c>
      <c r="AD269" s="179" t="s">
        <v>245</v>
      </c>
      <c r="AE269" s="416">
        <v>0.27777000000000002</v>
      </c>
      <c r="AF269" s="364" t="s">
        <v>244</v>
      </c>
    </row>
    <row r="270" spans="29:32">
      <c r="AC270" s="362" t="s">
        <v>778</v>
      </c>
      <c r="AD270" s="179" t="s">
        <v>400</v>
      </c>
      <c r="AE270" s="416">
        <v>0.44702999999999998</v>
      </c>
      <c r="AF270" s="364" t="s">
        <v>722</v>
      </c>
    </row>
    <row r="271" spans="29:32">
      <c r="AC271" s="362" t="s">
        <v>779</v>
      </c>
      <c r="AD271" s="179" t="s">
        <v>245</v>
      </c>
      <c r="AE271" s="416">
        <v>0.25213000000000002</v>
      </c>
      <c r="AF271" s="364" t="s">
        <v>244</v>
      </c>
    </row>
    <row r="272" spans="29:32">
      <c r="AC272" s="362" t="s">
        <v>780</v>
      </c>
      <c r="AD272" s="179" t="s">
        <v>400</v>
      </c>
      <c r="AE272" s="416">
        <v>0.40576000000000001</v>
      </c>
      <c r="AF272" s="364" t="s">
        <v>722</v>
      </c>
    </row>
    <row r="273" spans="29:32">
      <c r="AC273" s="362" t="s">
        <v>781</v>
      </c>
      <c r="AD273" s="179" t="s">
        <v>245</v>
      </c>
      <c r="AE273" s="408">
        <v>0.23741000000000001</v>
      </c>
      <c r="AF273" s="364" t="s">
        <v>244</v>
      </c>
    </row>
    <row r="274" spans="29:32">
      <c r="AC274" s="363" t="s">
        <v>782</v>
      </c>
      <c r="AD274" s="179" t="s">
        <v>400</v>
      </c>
      <c r="AE274" s="408">
        <v>0.38207000000000002</v>
      </c>
      <c r="AF274" s="364" t="s">
        <v>722</v>
      </c>
    </row>
    <row r="275" spans="29:32">
      <c r="AC275" s="362" t="s">
        <v>783</v>
      </c>
      <c r="AD275" s="179" t="s">
        <v>245</v>
      </c>
      <c r="AE275" s="408">
        <v>0.22833000000000001</v>
      </c>
      <c r="AF275" s="364" t="s">
        <v>244</v>
      </c>
    </row>
    <row r="276" spans="29:32">
      <c r="AC276" s="362" t="s">
        <v>782</v>
      </c>
      <c r="AD276" s="179" t="s">
        <v>400</v>
      </c>
      <c r="AE276" s="408">
        <v>0.36747000000000002</v>
      </c>
      <c r="AF276" s="364" t="s">
        <v>722</v>
      </c>
    </row>
    <row r="277" spans="29:32">
      <c r="AC277" s="362" t="s">
        <v>784</v>
      </c>
      <c r="AD277" s="179" t="s">
        <v>245</v>
      </c>
      <c r="AE277" s="408">
        <v>0.3846</v>
      </c>
      <c r="AF277" s="364" t="s">
        <v>244</v>
      </c>
    </row>
    <row r="278" spans="29:32">
      <c r="AC278" s="362" t="s">
        <v>785</v>
      </c>
      <c r="AD278" s="179" t="s">
        <v>400</v>
      </c>
      <c r="AE278" s="408">
        <v>0.61895999999999995</v>
      </c>
      <c r="AF278" s="364" t="s">
        <v>722</v>
      </c>
    </row>
    <row r="279" spans="29:32">
      <c r="AC279" s="362" t="s">
        <v>786</v>
      </c>
      <c r="AD279" s="179" t="s">
        <v>245</v>
      </c>
      <c r="AE279" s="408">
        <v>0.23644999999999999</v>
      </c>
      <c r="AF279" s="364" t="s">
        <v>244</v>
      </c>
    </row>
    <row r="280" spans="29:32">
      <c r="AC280" s="362" t="s">
        <v>787</v>
      </c>
      <c r="AD280" s="179" t="s">
        <v>400</v>
      </c>
      <c r="AE280" s="408">
        <v>0.38052999999999998</v>
      </c>
      <c r="AF280" s="364" t="s">
        <v>722</v>
      </c>
    </row>
    <row r="281" spans="29:32">
      <c r="AC281" s="362" t="s">
        <v>788</v>
      </c>
      <c r="AD281" s="179" t="s">
        <v>245</v>
      </c>
      <c r="AE281" s="416">
        <v>0.27244000000000002</v>
      </c>
      <c r="AF281" s="364" t="s">
        <v>244</v>
      </c>
    </row>
    <row r="282" spans="29:32">
      <c r="AC282" s="362" t="s">
        <v>789</v>
      </c>
      <c r="AD282" s="179" t="s">
        <v>400</v>
      </c>
      <c r="AE282" s="416">
        <v>0.43845000000000001</v>
      </c>
      <c r="AF282" s="364" t="s">
        <v>722</v>
      </c>
    </row>
    <row r="283" spans="29:32">
      <c r="AC283" s="362" t="s">
        <v>790</v>
      </c>
      <c r="AD283" s="179" t="s">
        <v>245</v>
      </c>
      <c r="AE283" s="416">
        <v>0.25162000000000001</v>
      </c>
      <c r="AF283" s="364" t="s">
        <v>244</v>
      </c>
    </row>
    <row r="284" spans="29:32">
      <c r="AC284" s="362" t="s">
        <v>791</v>
      </c>
      <c r="AD284" s="179" t="s">
        <v>400</v>
      </c>
      <c r="AE284" s="416">
        <v>0.40494000000000002</v>
      </c>
      <c r="AF284" s="364" t="s">
        <v>722</v>
      </c>
    </row>
    <row r="285" spans="29:32">
      <c r="AC285" s="362" t="s">
        <v>792</v>
      </c>
      <c r="AD285" s="179" t="s">
        <v>245</v>
      </c>
      <c r="AE285" s="399">
        <v>0.11551</v>
      </c>
      <c r="AF285" s="364" t="s">
        <v>244</v>
      </c>
    </row>
    <row r="286" spans="29:32">
      <c r="AC286" s="362" t="s">
        <v>793</v>
      </c>
      <c r="AD286" s="179" t="s">
        <v>400</v>
      </c>
      <c r="AE286" s="399">
        <v>0.18589</v>
      </c>
      <c r="AF286" s="364" t="s">
        <v>722</v>
      </c>
    </row>
    <row r="287" spans="29:32">
      <c r="AC287" s="362" t="s">
        <v>794</v>
      </c>
      <c r="AD287" s="179" t="s">
        <v>245</v>
      </c>
      <c r="AE287" s="408">
        <v>0.79127999999999998</v>
      </c>
      <c r="AF287" s="364" t="s">
        <v>244</v>
      </c>
    </row>
    <row r="288" spans="29:32">
      <c r="AC288" s="362" t="s">
        <v>795</v>
      </c>
      <c r="AD288" s="179" t="s">
        <v>400</v>
      </c>
      <c r="AE288" s="408">
        <v>1.2734399999999999</v>
      </c>
      <c r="AF288" s="204" t="s">
        <v>722</v>
      </c>
    </row>
    <row r="289" spans="29:32">
      <c r="AC289" s="362" t="s">
        <v>796</v>
      </c>
      <c r="AD289" s="179" t="s">
        <v>245</v>
      </c>
      <c r="AE289" s="408">
        <v>0.87458000000000002</v>
      </c>
      <c r="AF289" s="364" t="s">
        <v>244</v>
      </c>
    </row>
    <row r="290" spans="29:32">
      <c r="AC290" s="362" t="s">
        <v>797</v>
      </c>
      <c r="AD290" s="179" t="s">
        <v>400</v>
      </c>
      <c r="AE290" s="408">
        <v>1.4075</v>
      </c>
      <c r="AF290" s="204" t="s">
        <v>722</v>
      </c>
    </row>
    <row r="291" spans="29:32">
      <c r="AC291" s="362" t="s">
        <v>798</v>
      </c>
      <c r="AD291" s="179" t="s">
        <v>245</v>
      </c>
      <c r="AE291" s="408">
        <v>0.83823999999999999</v>
      </c>
      <c r="AF291" s="364" t="s">
        <v>244</v>
      </c>
    </row>
    <row r="292" spans="29:32">
      <c r="AC292" s="362" t="s">
        <v>799</v>
      </c>
      <c r="AD292" s="179" t="s">
        <v>400</v>
      </c>
      <c r="AE292" s="408">
        <v>1.3490200000000001</v>
      </c>
      <c r="AF292" s="364" t="s">
        <v>722</v>
      </c>
    </row>
    <row r="293" spans="29:32">
      <c r="AC293" s="204" t="s">
        <v>243</v>
      </c>
      <c r="AD293" s="179" t="s">
        <v>240</v>
      </c>
      <c r="AE293" s="417">
        <v>0.12076000000000001</v>
      </c>
      <c r="AF293" s="204" t="s">
        <v>239</v>
      </c>
    </row>
    <row r="294" spans="29:32">
      <c r="AC294" s="204" t="s">
        <v>711</v>
      </c>
      <c r="AD294" s="179" t="s">
        <v>240</v>
      </c>
      <c r="AE294" s="417">
        <v>2.7789999999999999E-2</v>
      </c>
      <c r="AF294" s="204" t="s">
        <v>239</v>
      </c>
    </row>
    <row r="295" spans="29:32">
      <c r="AC295" s="204" t="s">
        <v>242</v>
      </c>
      <c r="AD295" s="179" t="s">
        <v>240</v>
      </c>
      <c r="AE295" s="399">
        <v>0.21176</v>
      </c>
      <c r="AF295" s="204" t="s">
        <v>239</v>
      </c>
    </row>
    <row r="296" spans="29:32">
      <c r="AC296" s="204" t="s">
        <v>242</v>
      </c>
      <c r="AD296" s="179" t="s">
        <v>245</v>
      </c>
      <c r="AE296" s="399">
        <v>0.31763999999999998</v>
      </c>
      <c r="AF296" s="204" t="s">
        <v>719</v>
      </c>
    </row>
    <row r="297" spans="29:32">
      <c r="AC297" s="204" t="s">
        <v>241</v>
      </c>
      <c r="AD297" s="179" t="s">
        <v>240</v>
      </c>
      <c r="AE297" s="399">
        <v>0.15018000000000001</v>
      </c>
      <c r="AF297" s="204" t="s">
        <v>239</v>
      </c>
    </row>
    <row r="298" spans="29:32">
      <c r="AC298" s="204" t="s">
        <v>712</v>
      </c>
      <c r="AD298" s="179" t="s">
        <v>240</v>
      </c>
      <c r="AE298" s="416">
        <v>0.112863</v>
      </c>
      <c r="AF298" s="204" t="s">
        <v>239</v>
      </c>
    </row>
    <row r="299" spans="29:32">
      <c r="AC299" s="364" t="s">
        <v>713</v>
      </c>
      <c r="AD299" s="179" t="s">
        <v>240</v>
      </c>
      <c r="AE299" s="416">
        <v>1.8737999999999998E-2</v>
      </c>
      <c r="AF299" s="204" t="s">
        <v>239</v>
      </c>
    </row>
    <row r="300" spans="29:32">
      <c r="AC300" s="364" t="s">
        <v>714</v>
      </c>
      <c r="AD300" s="179" t="s">
        <v>240</v>
      </c>
      <c r="AE300" s="416">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106" sqref="C106:I110"/>
    </sheetView>
  </sheetViews>
  <sheetFormatPr defaultColWidth="9.19921875" defaultRowHeight="14.25"/>
  <cols>
    <col min="1" max="1" width="3" customWidth="1"/>
    <col min="2" max="2" width="9.19921875" style="4"/>
    <col min="3" max="3" width="36.19921875" style="4" customWidth="1"/>
    <col min="4" max="4" width="19.19921875" style="4" customWidth="1"/>
    <col min="5" max="5" width="21.9296875" style="4" customWidth="1"/>
    <col min="6" max="6" width="21.53125" style="4" customWidth="1"/>
    <col min="7" max="7" width="20.19921875" style="4" customWidth="1"/>
    <col min="8" max="8" width="17.796875" style="4" customWidth="1"/>
    <col min="9" max="9" width="19.9296875" style="4" customWidth="1"/>
    <col min="10" max="10" width="20.46484375" style="4" customWidth="1"/>
    <col min="11" max="13" width="17.796875" style="21" customWidth="1"/>
    <col min="14" max="14" width="23" style="21" customWidth="1"/>
    <col min="15" max="15" width="25" style="21" customWidth="1"/>
    <col min="16" max="16" width="21.33203125" style="21" customWidth="1"/>
    <col min="17" max="17" width="25.46484375" style="21" customWidth="1"/>
    <col min="18" max="20" width="19.46484375" style="21" customWidth="1"/>
    <col min="21" max="21" width="27.19921875" style="21" customWidth="1"/>
    <col min="22" max="22" width="33.19921875" style="21" customWidth="1"/>
    <col min="23" max="23" width="30" style="4" customWidth="1"/>
    <col min="24" max="16384" width="9.1992187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
      <c r="A6" s="16"/>
      <c r="B6" s="17"/>
      <c r="C6" s="2"/>
      <c r="D6" s="2"/>
      <c r="E6" s="2"/>
      <c r="F6" s="2"/>
      <c r="G6" s="2"/>
      <c r="H6" s="2"/>
      <c r="I6" s="2"/>
      <c r="J6" s="2"/>
      <c r="K6" s="22"/>
      <c r="L6" s="22"/>
      <c r="M6" s="22"/>
      <c r="N6" s="22"/>
      <c r="O6" s="22"/>
      <c r="P6" s="21"/>
      <c r="Q6" s="21"/>
      <c r="R6" s="21"/>
      <c r="S6" s="21"/>
      <c r="T6" s="21"/>
      <c r="U6" s="21"/>
      <c r="V6" s="21"/>
      <c r="W6" s="25"/>
      <c r="X6" s="53"/>
    </row>
    <row r="7" spans="1:26" s="3" customFormat="1" ht="18.399999999999999" thickBot="1">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57"/>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57"/>
      <c r="C17" s="354"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8" customHeight="1">
      <c r="A18" s="13"/>
      <c r="B18" s="357"/>
      <c r="C18" s="354"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c r="A19" s="13"/>
      <c r="B19" s="357"/>
      <c r="C19" s="354"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c r="A20" s="13"/>
      <c r="B20" s="357"/>
      <c r="C20" s="354"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049999999999997" customHeight="1">
      <c r="A21" s="13"/>
      <c r="B21" s="357"/>
      <c r="C21" s="355" t="s">
        <v>17</v>
      </c>
      <c r="D21" s="351"/>
      <c r="E21" s="351"/>
      <c r="F21" s="351"/>
      <c r="G21" s="351"/>
      <c r="H21" s="351"/>
      <c r="I21" s="351"/>
      <c r="J21" s="351"/>
      <c r="K21" s="351"/>
      <c r="L21" s="351"/>
      <c r="M21" s="351"/>
      <c r="N21" s="351"/>
      <c r="O21" s="351"/>
      <c r="P21" s="352" t="s">
        <v>55</v>
      </c>
      <c r="Q21" s="353"/>
      <c r="R21" s="18"/>
      <c r="S21" s="18"/>
      <c r="T21" s="18"/>
      <c r="U21" s="18"/>
      <c r="V21" s="18"/>
      <c r="W21" s="18"/>
      <c r="X21" s="67"/>
      <c r="Y21" s="23"/>
    </row>
    <row r="22" spans="1:25" s="3" customFormat="1" ht="29.25" customHeight="1">
      <c r="A22" s="13"/>
      <c r="B22" s="357"/>
      <c r="C22" s="354"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57"/>
      <c r="C23" s="354"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c r="A24" s="13"/>
      <c r="B24" s="357"/>
      <c r="C24" s="356"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29" t="s">
        <v>26</v>
      </c>
      <c r="D29" s="543" t="s">
        <v>32</v>
      </c>
      <c r="E29" s="544"/>
      <c r="F29" s="540"/>
      <c r="G29" s="79" t="s">
        <v>34</v>
      </c>
      <c r="H29" s="49" t="s">
        <v>33</v>
      </c>
      <c r="I29" s="49" t="s">
        <v>663</v>
      </c>
      <c r="J29" s="49" t="s">
        <v>664</v>
      </c>
      <c r="K29" s="49" t="s">
        <v>665</v>
      </c>
      <c r="L29" s="49" t="s">
        <v>41</v>
      </c>
      <c r="M29" s="49" t="s">
        <v>40</v>
      </c>
      <c r="N29" s="538" t="s">
        <v>8</v>
      </c>
      <c r="O29" s="540"/>
      <c r="P29" s="18"/>
      <c r="Q29" s="18"/>
      <c r="R29" s="18"/>
      <c r="S29" s="18"/>
      <c r="T29" s="18"/>
      <c r="U29" s="18"/>
      <c r="V29" s="18"/>
      <c r="W29" s="18"/>
      <c r="X29" s="67"/>
      <c r="Y29" s="23"/>
    </row>
    <row r="30" spans="1:25" s="3" customFormat="1" ht="46.5" customHeight="1">
      <c r="A30" s="13"/>
      <c r="B30" s="14"/>
      <c r="C30" s="253" t="s">
        <v>16</v>
      </c>
      <c r="D30" s="545"/>
      <c r="E30" s="545"/>
      <c r="F30" s="545"/>
      <c r="G30" s="249"/>
      <c r="H30" s="250"/>
      <c r="I30" s="251"/>
      <c r="J30" s="252"/>
      <c r="K30" s="251"/>
      <c r="L30" s="252"/>
      <c r="M30" s="251"/>
      <c r="N30" s="541" t="s">
        <v>851</v>
      </c>
      <c r="O30" s="542"/>
      <c r="P30" s="18"/>
      <c r="Q30" s="18"/>
      <c r="R30" s="18"/>
      <c r="S30" s="18"/>
      <c r="T30" s="18"/>
      <c r="U30" s="18"/>
      <c r="V30" s="18"/>
      <c r="W30" s="18"/>
      <c r="X30" s="67"/>
      <c r="Y30" s="23"/>
    </row>
    <row r="31" spans="1:25" s="3" customFormat="1" ht="46.5" customHeight="1">
      <c r="A31" s="13"/>
      <c r="B31" s="14"/>
      <c r="C31" s="428" t="s">
        <v>16</v>
      </c>
      <c r="D31" s="517"/>
      <c r="E31" s="517"/>
      <c r="F31" s="517"/>
      <c r="G31" s="254"/>
      <c r="H31" s="255"/>
      <c r="I31" s="256"/>
      <c r="J31" s="257"/>
      <c r="K31" s="256"/>
      <c r="L31" s="257"/>
      <c r="M31" s="256"/>
      <c r="N31" s="517" t="s">
        <v>884</v>
      </c>
      <c r="O31" s="518"/>
      <c r="P31" s="18"/>
      <c r="Q31" s="18"/>
      <c r="R31" s="18"/>
      <c r="S31" s="18"/>
      <c r="T31" s="18"/>
      <c r="U31" s="18"/>
      <c r="V31" s="18"/>
      <c r="W31" s="18"/>
      <c r="X31" s="67"/>
      <c r="Y31" s="23"/>
    </row>
    <row r="32" spans="1:25" s="3" customFormat="1" ht="46.5" customHeight="1">
      <c r="A32" s="13"/>
      <c r="B32" s="14"/>
      <c r="C32" s="428"/>
      <c r="D32" s="517"/>
      <c r="E32" s="517"/>
      <c r="F32" s="517"/>
      <c r="G32" s="254"/>
      <c r="H32" s="255"/>
      <c r="I32" s="256"/>
      <c r="J32" s="257"/>
      <c r="K32" s="256"/>
      <c r="L32" s="257"/>
      <c r="M32" s="256"/>
      <c r="N32" s="517"/>
      <c r="O32" s="518"/>
      <c r="P32" s="18"/>
      <c r="Q32" s="18"/>
      <c r="R32" s="18"/>
      <c r="S32" s="18"/>
      <c r="T32" s="18"/>
      <c r="U32" s="18"/>
      <c r="V32" s="18"/>
      <c r="W32" s="18"/>
      <c r="X32" s="67"/>
      <c r="Y32" s="23"/>
    </row>
    <row r="33" spans="1:25" s="3" customFormat="1" ht="46.5" customHeight="1">
      <c r="A33" s="13"/>
      <c r="B33" s="14"/>
      <c r="C33" s="428"/>
      <c r="D33" s="517"/>
      <c r="E33" s="517"/>
      <c r="F33" s="517"/>
      <c r="G33" s="254"/>
      <c r="H33" s="255"/>
      <c r="I33" s="256"/>
      <c r="J33" s="256"/>
      <c r="K33" s="256"/>
      <c r="L33" s="257"/>
      <c r="M33" s="256"/>
      <c r="N33" s="517"/>
      <c r="O33" s="518"/>
      <c r="P33" s="18"/>
      <c r="Q33" s="18"/>
      <c r="R33" s="18"/>
      <c r="S33" s="18"/>
      <c r="T33" s="18"/>
      <c r="U33" s="18"/>
      <c r="V33" s="18"/>
      <c r="W33" s="18"/>
      <c r="X33" s="67"/>
      <c r="Y33" s="23"/>
    </row>
    <row r="34" spans="1:25" s="3" customFormat="1" ht="46.5" customHeight="1">
      <c r="A34" s="13"/>
      <c r="B34" s="14"/>
      <c r="C34" s="428"/>
      <c r="D34" s="517"/>
      <c r="E34" s="517"/>
      <c r="F34" s="517"/>
      <c r="G34" s="254"/>
      <c r="H34" s="255"/>
      <c r="I34" s="256"/>
      <c r="J34" s="256"/>
      <c r="K34" s="256"/>
      <c r="L34" s="257"/>
      <c r="M34" s="256"/>
      <c r="N34" s="517"/>
      <c r="O34" s="518"/>
      <c r="P34" s="18"/>
      <c r="Q34" s="18"/>
      <c r="R34" s="18"/>
      <c r="S34" s="18"/>
      <c r="T34" s="18"/>
      <c r="U34" s="18"/>
      <c r="V34" s="18"/>
      <c r="W34" s="18"/>
      <c r="X34" s="67"/>
      <c r="Y34" s="23"/>
    </row>
    <row r="35" spans="1:25" s="3" customFormat="1" ht="46.5" customHeight="1">
      <c r="A35" s="13"/>
      <c r="B35" s="14"/>
      <c r="C35" s="428"/>
      <c r="D35" s="517"/>
      <c r="E35" s="517"/>
      <c r="F35" s="517"/>
      <c r="G35" s="254"/>
      <c r="H35" s="255"/>
      <c r="I35" s="256"/>
      <c r="J35" s="256"/>
      <c r="K35" s="256"/>
      <c r="L35" s="257"/>
      <c r="M35" s="256"/>
      <c r="N35" s="517"/>
      <c r="O35" s="518"/>
      <c r="P35" s="18"/>
      <c r="Q35" s="18"/>
      <c r="R35" s="18"/>
      <c r="S35" s="18"/>
      <c r="T35" s="18"/>
      <c r="U35" s="18"/>
      <c r="V35" s="18"/>
      <c r="W35" s="18"/>
      <c r="X35" s="67"/>
      <c r="Y35" s="23"/>
    </row>
    <row r="36" spans="1:25" s="3" customFormat="1" ht="46.5" customHeight="1">
      <c r="A36" s="13"/>
      <c r="B36" s="14"/>
      <c r="C36" s="428"/>
      <c r="D36" s="517"/>
      <c r="E36" s="517"/>
      <c r="F36" s="517"/>
      <c r="G36" s="254"/>
      <c r="H36" s="255"/>
      <c r="I36" s="256"/>
      <c r="J36" s="256"/>
      <c r="K36" s="256"/>
      <c r="L36" s="257"/>
      <c r="M36" s="256"/>
      <c r="N36" s="517"/>
      <c r="O36" s="518"/>
      <c r="P36" s="18"/>
      <c r="Q36" s="18"/>
      <c r="R36" s="18"/>
      <c r="S36" s="18"/>
      <c r="T36" s="18"/>
      <c r="U36" s="18"/>
      <c r="V36" s="18"/>
      <c r="W36" s="18"/>
      <c r="X36" s="67"/>
      <c r="Y36" s="23"/>
    </row>
    <row r="37" spans="1:25" s="3" customFormat="1" ht="46.5" customHeight="1">
      <c r="A37" s="13"/>
      <c r="B37" s="14"/>
      <c r="C37" s="428"/>
      <c r="D37" s="517"/>
      <c r="E37" s="517"/>
      <c r="F37" s="517"/>
      <c r="G37" s="254"/>
      <c r="H37" s="255"/>
      <c r="I37" s="256"/>
      <c r="J37" s="256"/>
      <c r="K37" s="256"/>
      <c r="L37" s="257"/>
      <c r="M37" s="256"/>
      <c r="N37" s="517"/>
      <c r="O37" s="518"/>
      <c r="P37" s="18"/>
      <c r="Q37" s="18"/>
      <c r="R37" s="18"/>
      <c r="S37" s="18"/>
      <c r="T37" s="18"/>
      <c r="U37" s="18"/>
      <c r="V37" s="18"/>
      <c r="W37" s="18"/>
      <c r="X37" s="67"/>
      <c r="Y37" s="23"/>
    </row>
    <row r="38" spans="1:25" s="3" customFormat="1" ht="46.5" customHeight="1">
      <c r="A38" s="13"/>
      <c r="B38" s="14"/>
      <c r="C38" s="428"/>
      <c r="D38" s="517"/>
      <c r="E38" s="517"/>
      <c r="F38" s="517"/>
      <c r="G38" s="254"/>
      <c r="H38" s="255"/>
      <c r="I38" s="256"/>
      <c r="J38" s="256"/>
      <c r="K38" s="256"/>
      <c r="L38" s="257"/>
      <c r="M38" s="256"/>
      <c r="N38" s="517"/>
      <c r="O38" s="518"/>
      <c r="P38" s="18"/>
      <c r="Q38" s="18"/>
      <c r="R38" s="18"/>
      <c r="S38" s="18"/>
      <c r="T38" s="18"/>
      <c r="U38" s="18"/>
      <c r="V38" s="18"/>
      <c r="W38" s="18"/>
      <c r="X38" s="67"/>
      <c r="Y38" s="23"/>
    </row>
    <row r="39" spans="1:25" s="3" customFormat="1" ht="46.5" customHeight="1">
      <c r="A39" s="13"/>
      <c r="B39" s="14"/>
      <c r="C39" s="428"/>
      <c r="D39" s="517"/>
      <c r="E39" s="517"/>
      <c r="F39" s="517"/>
      <c r="G39" s="254"/>
      <c r="H39" s="255"/>
      <c r="I39" s="256"/>
      <c r="J39" s="256"/>
      <c r="K39" s="256"/>
      <c r="L39" s="257"/>
      <c r="M39" s="256"/>
      <c r="N39" s="517"/>
      <c r="O39" s="518"/>
      <c r="P39" s="18"/>
      <c r="Q39" s="18"/>
      <c r="R39" s="18"/>
      <c r="S39" s="18"/>
      <c r="T39" s="18"/>
      <c r="U39" s="18"/>
      <c r="V39" s="18"/>
      <c r="W39" s="18"/>
      <c r="X39" s="67"/>
      <c r="Y39" s="23"/>
    </row>
    <row r="40" spans="1:25" s="3" customFormat="1" ht="46.5" customHeight="1">
      <c r="A40" s="13"/>
      <c r="B40" s="14"/>
      <c r="C40" s="428"/>
      <c r="D40" s="517"/>
      <c r="E40" s="517"/>
      <c r="F40" s="517"/>
      <c r="G40" s="254"/>
      <c r="H40" s="255"/>
      <c r="I40" s="256"/>
      <c r="J40" s="256"/>
      <c r="K40" s="256"/>
      <c r="L40" s="257"/>
      <c r="M40" s="256"/>
      <c r="N40" s="517"/>
      <c r="O40" s="518"/>
      <c r="P40" s="18"/>
      <c r="Q40" s="18"/>
      <c r="R40" s="18"/>
      <c r="S40" s="18"/>
      <c r="T40" s="18"/>
      <c r="U40" s="18"/>
      <c r="V40" s="18"/>
      <c r="W40" s="18"/>
      <c r="X40" s="67"/>
      <c r="Y40" s="23"/>
    </row>
    <row r="41" spans="1:25" s="3" customFormat="1" ht="46.5" customHeight="1">
      <c r="A41" s="13"/>
      <c r="B41" s="14"/>
      <c r="C41" s="428"/>
      <c r="D41" s="517"/>
      <c r="E41" s="517"/>
      <c r="F41" s="517"/>
      <c r="G41" s="254"/>
      <c r="H41" s="255"/>
      <c r="I41" s="256"/>
      <c r="J41" s="256"/>
      <c r="K41" s="256"/>
      <c r="L41" s="257"/>
      <c r="M41" s="256"/>
      <c r="N41" s="517"/>
      <c r="O41" s="518"/>
      <c r="P41" s="18"/>
      <c r="Q41" s="18"/>
      <c r="R41" s="18"/>
      <c r="S41" s="18"/>
      <c r="T41" s="18"/>
      <c r="U41" s="18"/>
      <c r="V41" s="18"/>
      <c r="W41" s="18"/>
      <c r="X41" s="67"/>
      <c r="Y41" s="23"/>
    </row>
    <row r="42" spans="1:25" s="3" customFormat="1" ht="46.5" customHeight="1">
      <c r="A42" s="13"/>
      <c r="B42" s="14"/>
      <c r="C42" s="428"/>
      <c r="D42" s="517"/>
      <c r="E42" s="517"/>
      <c r="F42" s="517"/>
      <c r="G42" s="254"/>
      <c r="H42" s="255"/>
      <c r="I42" s="256"/>
      <c r="J42" s="256"/>
      <c r="K42" s="256"/>
      <c r="L42" s="257"/>
      <c r="M42" s="256"/>
      <c r="N42" s="517"/>
      <c r="O42" s="518"/>
      <c r="P42" s="18"/>
      <c r="Q42" s="18"/>
      <c r="R42" s="18"/>
      <c r="S42" s="18"/>
      <c r="T42" s="18"/>
      <c r="U42" s="18"/>
      <c r="V42" s="18"/>
      <c r="W42" s="18"/>
      <c r="X42" s="67"/>
      <c r="Y42" s="23"/>
    </row>
    <row r="43" spans="1:25" s="3" customFormat="1" ht="46.5" customHeight="1">
      <c r="A43" s="13"/>
      <c r="B43" s="14"/>
      <c r="C43" s="428"/>
      <c r="D43" s="517"/>
      <c r="E43" s="517"/>
      <c r="F43" s="517"/>
      <c r="G43" s="254"/>
      <c r="H43" s="255"/>
      <c r="I43" s="256"/>
      <c r="J43" s="256"/>
      <c r="K43" s="256"/>
      <c r="L43" s="257"/>
      <c r="M43" s="256"/>
      <c r="N43" s="517"/>
      <c r="O43" s="518"/>
      <c r="P43" s="18"/>
      <c r="Q43" s="18"/>
      <c r="R43" s="18"/>
      <c r="S43" s="18"/>
      <c r="T43" s="18"/>
      <c r="U43" s="18"/>
      <c r="V43" s="18"/>
      <c r="W43" s="18"/>
      <c r="X43" s="67"/>
      <c r="Y43" s="23"/>
    </row>
    <row r="44" spans="1:25" s="3" customFormat="1" ht="46.5" customHeight="1">
      <c r="A44" s="13"/>
      <c r="B44" s="14"/>
      <c r="C44" s="428"/>
      <c r="D44" s="517"/>
      <c r="E44" s="517"/>
      <c r="F44" s="517"/>
      <c r="G44" s="254"/>
      <c r="H44" s="255"/>
      <c r="I44" s="256"/>
      <c r="J44" s="256"/>
      <c r="K44" s="256"/>
      <c r="L44" s="257"/>
      <c r="M44" s="256"/>
      <c r="N44" s="517"/>
      <c r="O44" s="518"/>
      <c r="P44" s="18"/>
      <c r="Q44" s="18"/>
      <c r="R44" s="18"/>
      <c r="S44" s="18"/>
      <c r="T44" s="18"/>
      <c r="U44" s="18"/>
      <c r="V44" s="18"/>
      <c r="W44" s="18"/>
      <c r="X44" s="67"/>
      <c r="Y44" s="23"/>
    </row>
    <row r="45" spans="1:25" s="3" customFormat="1" ht="46.5" customHeight="1">
      <c r="A45" s="13"/>
      <c r="B45" s="14"/>
      <c r="C45" s="428"/>
      <c r="D45" s="517"/>
      <c r="E45" s="517"/>
      <c r="F45" s="517"/>
      <c r="G45" s="254"/>
      <c r="H45" s="255"/>
      <c r="I45" s="256"/>
      <c r="J45" s="256"/>
      <c r="K45" s="256"/>
      <c r="L45" s="257"/>
      <c r="M45" s="256"/>
      <c r="N45" s="517"/>
      <c r="O45" s="518"/>
      <c r="P45" s="18"/>
      <c r="Q45" s="18"/>
      <c r="R45" s="18"/>
      <c r="S45" s="18"/>
      <c r="T45" s="18"/>
      <c r="U45" s="18"/>
      <c r="V45" s="18"/>
      <c r="W45" s="18"/>
      <c r="X45" s="67"/>
      <c r="Y45" s="23"/>
    </row>
    <row r="46" spans="1:25" s="3" customFormat="1" ht="46.5" customHeight="1">
      <c r="A46" s="13"/>
      <c r="B46" s="14"/>
      <c r="C46" s="428"/>
      <c r="D46" s="517"/>
      <c r="E46" s="517"/>
      <c r="F46" s="517"/>
      <c r="G46" s="254"/>
      <c r="H46" s="255"/>
      <c r="I46" s="256"/>
      <c r="J46" s="256"/>
      <c r="K46" s="256"/>
      <c r="L46" s="257"/>
      <c r="M46" s="256"/>
      <c r="N46" s="517"/>
      <c r="O46" s="518"/>
      <c r="P46" s="18"/>
      <c r="Q46" s="18"/>
      <c r="R46" s="18"/>
      <c r="S46" s="18"/>
      <c r="T46" s="18"/>
      <c r="U46" s="18"/>
      <c r="V46" s="18"/>
      <c r="W46" s="18"/>
      <c r="X46" s="67"/>
      <c r="Y46" s="23"/>
    </row>
    <row r="47" spans="1:25" s="3" customFormat="1" ht="46.5" customHeight="1">
      <c r="A47" s="13"/>
      <c r="B47" s="14"/>
      <c r="C47" s="428"/>
      <c r="D47" s="517"/>
      <c r="E47" s="517"/>
      <c r="F47" s="517"/>
      <c r="G47" s="254"/>
      <c r="H47" s="255"/>
      <c r="I47" s="256"/>
      <c r="J47" s="256"/>
      <c r="K47" s="256"/>
      <c r="L47" s="257"/>
      <c r="M47" s="256"/>
      <c r="N47" s="517"/>
      <c r="O47" s="518"/>
      <c r="P47" s="18"/>
      <c r="Q47" s="18"/>
      <c r="R47" s="18"/>
      <c r="S47" s="18"/>
      <c r="T47" s="18"/>
      <c r="U47" s="18"/>
      <c r="V47" s="18"/>
      <c r="W47" s="18"/>
      <c r="X47" s="67"/>
      <c r="Y47" s="23"/>
    </row>
    <row r="48" spans="1:25" s="3" customFormat="1" ht="46.5" customHeight="1">
      <c r="A48" s="13"/>
      <c r="B48" s="14"/>
      <c r="C48" s="428"/>
      <c r="D48" s="517"/>
      <c r="E48" s="517"/>
      <c r="F48" s="517"/>
      <c r="G48" s="254"/>
      <c r="H48" s="255"/>
      <c r="I48" s="256"/>
      <c r="J48" s="256"/>
      <c r="K48" s="256"/>
      <c r="L48" s="257"/>
      <c r="M48" s="256"/>
      <c r="N48" s="517"/>
      <c r="O48" s="518"/>
      <c r="P48" s="18"/>
      <c r="Q48" s="18"/>
      <c r="R48" s="18"/>
      <c r="S48" s="18"/>
      <c r="T48" s="18"/>
      <c r="U48" s="18"/>
      <c r="V48" s="18"/>
      <c r="W48" s="18"/>
      <c r="X48" s="67"/>
      <c r="Y48" s="23"/>
    </row>
    <row r="49" spans="1:25" s="33" customFormat="1" ht="46.5" customHeight="1" thickBot="1">
      <c r="A49" s="32"/>
      <c r="B49" s="14"/>
      <c r="C49" s="428"/>
      <c r="D49" s="519"/>
      <c r="E49" s="519"/>
      <c r="F49" s="519"/>
      <c r="G49" s="258"/>
      <c r="H49" s="259"/>
      <c r="I49" s="260"/>
      <c r="J49" s="260"/>
      <c r="K49" s="260"/>
      <c r="L49" s="261"/>
      <c r="M49" s="260"/>
      <c r="N49" s="519"/>
      <c r="O49" s="520"/>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25" t="s">
        <v>885</v>
      </c>
      <c r="D53" s="526"/>
      <c r="E53" s="526"/>
      <c r="F53" s="526"/>
      <c r="G53" s="526"/>
      <c r="H53" s="526"/>
      <c r="I53" s="527"/>
      <c r="J53" s="5"/>
      <c r="K53" s="11"/>
      <c r="L53" s="12"/>
      <c r="M53" s="12"/>
      <c r="N53" s="12"/>
      <c r="O53" s="12"/>
      <c r="P53" s="12"/>
      <c r="Q53" s="18"/>
      <c r="R53" s="18"/>
      <c r="S53" s="18"/>
      <c r="T53" s="18"/>
      <c r="U53" s="18"/>
      <c r="V53" s="18"/>
      <c r="W53" s="18"/>
      <c r="X53" s="67"/>
      <c r="Y53" s="23"/>
    </row>
    <row r="54" spans="1:25" s="3" customFormat="1" ht="18" customHeight="1">
      <c r="A54" s="13"/>
      <c r="B54" s="14"/>
      <c r="C54" s="528"/>
      <c r="D54" s="529"/>
      <c r="E54" s="529"/>
      <c r="F54" s="529"/>
      <c r="G54" s="529"/>
      <c r="H54" s="529"/>
      <c r="I54" s="530"/>
      <c r="J54" s="5"/>
      <c r="K54" s="11"/>
      <c r="L54" s="12"/>
      <c r="M54" s="12"/>
      <c r="N54" s="12"/>
      <c r="O54" s="12"/>
      <c r="P54" s="12"/>
      <c r="Q54" s="18"/>
      <c r="R54" s="18"/>
      <c r="S54" s="18"/>
      <c r="T54" s="18"/>
      <c r="U54" s="18"/>
      <c r="V54" s="18"/>
      <c r="W54" s="18"/>
      <c r="X54" s="67"/>
      <c r="Y54" s="23"/>
    </row>
    <row r="55" spans="1:25" s="3" customFormat="1" ht="18" customHeight="1">
      <c r="A55" s="13"/>
      <c r="B55" s="14"/>
      <c r="C55" s="528"/>
      <c r="D55" s="529"/>
      <c r="E55" s="529"/>
      <c r="F55" s="529"/>
      <c r="G55" s="529"/>
      <c r="H55" s="529"/>
      <c r="I55" s="530"/>
      <c r="J55" s="5"/>
      <c r="K55" s="11"/>
      <c r="L55" s="12"/>
      <c r="M55" s="12"/>
      <c r="N55" s="12"/>
      <c r="O55" s="12"/>
      <c r="P55" s="12"/>
      <c r="Q55" s="18"/>
      <c r="R55" s="18"/>
      <c r="S55" s="18"/>
      <c r="T55" s="18"/>
      <c r="U55" s="18"/>
      <c r="V55" s="18"/>
      <c r="W55" s="18"/>
      <c r="X55" s="67"/>
      <c r="Y55" s="23"/>
    </row>
    <row r="56" spans="1:25" s="3" customFormat="1" ht="18" customHeight="1">
      <c r="A56" s="13"/>
      <c r="B56" s="14"/>
      <c r="C56" s="528"/>
      <c r="D56" s="529"/>
      <c r="E56" s="529"/>
      <c r="F56" s="529"/>
      <c r="G56" s="529"/>
      <c r="H56" s="529"/>
      <c r="I56" s="530"/>
      <c r="J56" s="5"/>
      <c r="K56" s="11"/>
      <c r="L56" s="12"/>
      <c r="M56" s="12"/>
      <c r="N56" s="12"/>
      <c r="O56" s="12"/>
      <c r="P56" s="12"/>
      <c r="Q56" s="18"/>
      <c r="R56" s="18"/>
      <c r="S56" s="18"/>
      <c r="T56" s="18"/>
      <c r="U56" s="18"/>
      <c r="V56" s="18"/>
      <c r="W56" s="18"/>
      <c r="X56" s="67"/>
      <c r="Y56" s="23"/>
    </row>
    <row r="57" spans="1:25" s="3" customFormat="1" ht="18" customHeight="1" thickBot="1">
      <c r="A57" s="13"/>
      <c r="B57" s="14"/>
      <c r="C57" s="531"/>
      <c r="D57" s="532"/>
      <c r="E57" s="532"/>
      <c r="F57" s="532"/>
      <c r="G57" s="532"/>
      <c r="H57" s="532"/>
      <c r="I57" s="533"/>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c r="A62" s="13"/>
      <c r="B62" s="14"/>
      <c r="C62" s="48" t="s">
        <v>26</v>
      </c>
      <c r="D62" s="328" t="s">
        <v>39</v>
      </c>
      <c r="E62" s="328" t="s">
        <v>38</v>
      </c>
      <c r="F62" s="328" t="s">
        <v>37</v>
      </c>
      <c r="G62" s="328" t="s">
        <v>43</v>
      </c>
      <c r="H62" s="328" t="s">
        <v>579</v>
      </c>
      <c r="I62" s="538" t="s">
        <v>36</v>
      </c>
      <c r="J62" s="539"/>
      <c r="K62" s="521" t="s">
        <v>45</v>
      </c>
      <c r="L62" s="522"/>
      <c r="M62" s="328" t="s">
        <v>20</v>
      </c>
      <c r="N62" s="328" t="s">
        <v>24</v>
      </c>
      <c r="O62" s="328" t="s">
        <v>22</v>
      </c>
      <c r="P62" s="328" t="s">
        <v>18</v>
      </c>
      <c r="Q62" s="328" t="s">
        <v>42</v>
      </c>
      <c r="R62" s="328" t="s">
        <v>667</v>
      </c>
      <c r="S62" s="538" t="s">
        <v>8</v>
      </c>
      <c r="T62" s="540"/>
      <c r="U62" s="358"/>
      <c r="V62" s="358"/>
      <c r="W62" s="358"/>
      <c r="X62" s="29"/>
      <c r="Y62" s="23"/>
    </row>
    <row r="63" spans="1:25" s="3" customFormat="1" ht="47.25" customHeight="1">
      <c r="A63" s="13"/>
      <c r="B63" s="14"/>
      <c r="C63" s="253" t="s">
        <v>16</v>
      </c>
      <c r="D63" s="327"/>
      <c r="E63" s="327"/>
      <c r="F63" s="243"/>
      <c r="G63" s="327"/>
      <c r="H63" s="243"/>
      <c r="I63" s="536" t="s">
        <v>888</v>
      </c>
      <c r="J63" s="537"/>
      <c r="K63" s="523"/>
      <c r="L63" s="524"/>
      <c r="M63" s="327"/>
      <c r="N63" s="327" t="s">
        <v>832</v>
      </c>
      <c r="O63" s="327"/>
      <c r="P63" s="244"/>
      <c r="Q63" s="244"/>
      <c r="R63" s="327"/>
      <c r="S63" s="536" t="s">
        <v>889</v>
      </c>
      <c r="T63" s="580"/>
      <c r="U63" s="359"/>
      <c r="V63" s="359"/>
      <c r="W63" s="359"/>
      <c r="X63" s="29"/>
      <c r="Y63" s="23"/>
    </row>
    <row r="64" spans="1:25" s="3" customFormat="1" ht="47.25" customHeight="1">
      <c r="A64" s="13"/>
      <c r="B64" s="14"/>
      <c r="C64" s="253" t="s">
        <v>16</v>
      </c>
      <c r="D64" s="325"/>
      <c r="E64" s="325"/>
      <c r="F64" s="245"/>
      <c r="G64" s="325"/>
      <c r="H64" s="245"/>
      <c r="I64" s="514" t="s">
        <v>888</v>
      </c>
      <c r="J64" s="515"/>
      <c r="K64" s="516"/>
      <c r="L64" s="516"/>
      <c r="M64" s="325"/>
      <c r="N64" s="325" t="s">
        <v>832</v>
      </c>
      <c r="O64" s="325" t="s">
        <v>892</v>
      </c>
      <c r="P64" s="246"/>
      <c r="Q64" s="246"/>
      <c r="R64" s="325" t="s">
        <v>890</v>
      </c>
      <c r="S64" s="581" t="s">
        <v>891</v>
      </c>
      <c r="T64" s="582"/>
      <c r="U64" s="360"/>
      <c r="V64" s="360"/>
      <c r="W64" s="360"/>
      <c r="X64" s="29"/>
      <c r="Y64" s="23"/>
    </row>
    <row r="65" spans="1:25" s="3" customFormat="1" ht="47.25" customHeight="1">
      <c r="A65" s="13"/>
      <c r="B65" s="14"/>
      <c r="C65" s="253"/>
      <c r="D65" s="325"/>
      <c r="E65" s="325"/>
      <c r="F65" s="245"/>
      <c r="G65" s="325"/>
      <c r="H65" s="245"/>
      <c r="I65" s="514"/>
      <c r="J65" s="515"/>
      <c r="K65" s="516"/>
      <c r="L65" s="516"/>
      <c r="M65" s="325"/>
      <c r="N65" s="325"/>
      <c r="O65" s="325"/>
      <c r="P65" s="246"/>
      <c r="Q65" s="246"/>
      <c r="R65" s="325"/>
      <c r="S65" s="583"/>
      <c r="T65" s="582"/>
      <c r="U65" s="360"/>
      <c r="V65" s="360"/>
      <c r="W65" s="360"/>
      <c r="X65" s="29"/>
      <c r="Y65" s="23"/>
    </row>
    <row r="66" spans="1:25" s="3" customFormat="1" ht="47.25" customHeight="1">
      <c r="A66" s="13"/>
      <c r="B66" s="14"/>
      <c r="C66" s="253"/>
      <c r="D66" s="325"/>
      <c r="E66" s="325"/>
      <c r="F66" s="245"/>
      <c r="G66" s="325"/>
      <c r="H66" s="245"/>
      <c r="I66" s="514"/>
      <c r="J66" s="515"/>
      <c r="K66" s="516"/>
      <c r="L66" s="516"/>
      <c r="M66" s="325"/>
      <c r="N66" s="325"/>
      <c r="O66" s="325"/>
      <c r="P66" s="246"/>
      <c r="Q66" s="246"/>
      <c r="R66" s="325"/>
      <c r="S66" s="583"/>
      <c r="T66" s="582"/>
      <c r="U66" s="360"/>
      <c r="V66" s="360"/>
      <c r="W66" s="360"/>
      <c r="X66" s="29"/>
      <c r="Y66" s="23"/>
    </row>
    <row r="67" spans="1:25" s="3" customFormat="1" ht="47.25" customHeight="1">
      <c r="A67" s="13"/>
      <c r="B67" s="14"/>
      <c r="C67" s="253"/>
      <c r="D67" s="325"/>
      <c r="E67" s="325"/>
      <c r="F67" s="245"/>
      <c r="G67" s="325"/>
      <c r="H67" s="245"/>
      <c r="I67" s="514"/>
      <c r="J67" s="515"/>
      <c r="K67" s="516"/>
      <c r="L67" s="516"/>
      <c r="M67" s="325"/>
      <c r="N67" s="325"/>
      <c r="O67" s="325"/>
      <c r="P67" s="246"/>
      <c r="Q67" s="246"/>
      <c r="R67" s="325"/>
      <c r="S67" s="583"/>
      <c r="T67" s="582"/>
      <c r="U67" s="360"/>
      <c r="V67" s="360"/>
      <c r="W67" s="360"/>
      <c r="X67" s="29"/>
      <c r="Y67" s="23"/>
    </row>
    <row r="68" spans="1:25" s="3" customFormat="1" ht="47.25" customHeight="1">
      <c r="A68" s="13"/>
      <c r="B68" s="14"/>
      <c r="C68" s="253"/>
      <c r="D68" s="325"/>
      <c r="E68" s="325"/>
      <c r="F68" s="245"/>
      <c r="G68" s="325"/>
      <c r="H68" s="245"/>
      <c r="I68" s="514"/>
      <c r="J68" s="515"/>
      <c r="K68" s="516"/>
      <c r="L68" s="516"/>
      <c r="M68" s="325"/>
      <c r="N68" s="325"/>
      <c r="O68" s="325"/>
      <c r="P68" s="246"/>
      <c r="Q68" s="246"/>
      <c r="R68" s="325"/>
      <c r="S68" s="583"/>
      <c r="T68" s="582"/>
      <c r="U68" s="360"/>
      <c r="V68" s="360"/>
      <c r="W68" s="360"/>
      <c r="X68" s="29"/>
      <c r="Y68" s="23"/>
    </row>
    <row r="69" spans="1:25" s="3" customFormat="1" ht="47.25" customHeight="1">
      <c r="A69" s="13"/>
      <c r="B69" s="14"/>
      <c r="C69" s="253"/>
      <c r="D69" s="325"/>
      <c r="E69" s="325"/>
      <c r="F69" s="245"/>
      <c r="G69" s="325"/>
      <c r="H69" s="245"/>
      <c r="I69" s="514"/>
      <c r="J69" s="515"/>
      <c r="K69" s="516"/>
      <c r="L69" s="516"/>
      <c r="M69" s="325"/>
      <c r="N69" s="325"/>
      <c r="O69" s="325"/>
      <c r="P69" s="246"/>
      <c r="Q69" s="246"/>
      <c r="R69" s="325"/>
      <c r="S69" s="583"/>
      <c r="T69" s="582"/>
      <c r="U69" s="360"/>
      <c r="V69" s="360"/>
      <c r="W69" s="360"/>
      <c r="X69" s="29"/>
      <c r="Y69" s="23"/>
    </row>
    <row r="70" spans="1:25" s="3" customFormat="1" ht="47.25" customHeight="1">
      <c r="A70" s="13"/>
      <c r="B70" s="14"/>
      <c r="C70" s="253"/>
      <c r="D70" s="325"/>
      <c r="E70" s="325"/>
      <c r="F70" s="245"/>
      <c r="G70" s="325"/>
      <c r="H70" s="245"/>
      <c r="I70" s="514"/>
      <c r="J70" s="515"/>
      <c r="K70" s="516"/>
      <c r="L70" s="516"/>
      <c r="M70" s="325"/>
      <c r="N70" s="325"/>
      <c r="O70" s="325"/>
      <c r="P70" s="246"/>
      <c r="Q70" s="246"/>
      <c r="R70" s="325"/>
      <c r="S70" s="583"/>
      <c r="T70" s="582"/>
      <c r="U70" s="360"/>
      <c r="V70" s="360"/>
      <c r="W70" s="360"/>
      <c r="X70" s="29"/>
      <c r="Y70" s="23"/>
    </row>
    <row r="71" spans="1:25" s="3" customFormat="1" ht="47.25" customHeight="1">
      <c r="A71" s="13"/>
      <c r="B71" s="14"/>
      <c r="C71" s="253"/>
      <c r="D71" s="325"/>
      <c r="E71" s="325"/>
      <c r="F71" s="245"/>
      <c r="G71" s="325"/>
      <c r="H71" s="245"/>
      <c r="I71" s="514"/>
      <c r="J71" s="515"/>
      <c r="K71" s="516"/>
      <c r="L71" s="516"/>
      <c r="M71" s="325"/>
      <c r="N71" s="325"/>
      <c r="O71" s="325"/>
      <c r="P71" s="246"/>
      <c r="Q71" s="246"/>
      <c r="R71" s="325"/>
      <c r="S71" s="583"/>
      <c r="T71" s="582"/>
      <c r="U71" s="360"/>
      <c r="V71" s="360"/>
      <c r="W71" s="360"/>
      <c r="X71" s="29"/>
      <c r="Y71" s="23"/>
    </row>
    <row r="72" spans="1:25" s="3" customFormat="1" ht="47.25" customHeight="1">
      <c r="A72" s="13"/>
      <c r="B72" s="14"/>
      <c r="C72" s="253"/>
      <c r="D72" s="325"/>
      <c r="E72" s="325"/>
      <c r="F72" s="245"/>
      <c r="G72" s="325"/>
      <c r="H72" s="245"/>
      <c r="I72" s="514"/>
      <c r="J72" s="515"/>
      <c r="K72" s="516"/>
      <c r="L72" s="516"/>
      <c r="M72" s="325"/>
      <c r="N72" s="325"/>
      <c r="O72" s="325"/>
      <c r="P72" s="246"/>
      <c r="Q72" s="246"/>
      <c r="R72" s="325"/>
      <c r="S72" s="583"/>
      <c r="T72" s="582"/>
      <c r="U72" s="360"/>
      <c r="V72" s="360"/>
      <c r="W72" s="360"/>
      <c r="X72" s="29"/>
      <c r="Y72" s="23"/>
    </row>
    <row r="73" spans="1:25" s="3" customFormat="1" ht="47.25" customHeight="1">
      <c r="A73" s="13"/>
      <c r="B73" s="14"/>
      <c r="C73" s="253"/>
      <c r="D73" s="325"/>
      <c r="E73" s="325"/>
      <c r="F73" s="245"/>
      <c r="G73" s="325"/>
      <c r="H73" s="245"/>
      <c r="I73" s="514"/>
      <c r="J73" s="515"/>
      <c r="K73" s="516"/>
      <c r="L73" s="516"/>
      <c r="M73" s="325"/>
      <c r="N73" s="325"/>
      <c r="O73" s="325"/>
      <c r="P73" s="246"/>
      <c r="Q73" s="246"/>
      <c r="R73" s="325"/>
      <c r="S73" s="583"/>
      <c r="T73" s="582"/>
      <c r="U73" s="360"/>
      <c r="V73" s="360"/>
      <c r="W73" s="360"/>
      <c r="X73" s="29"/>
      <c r="Y73" s="23"/>
    </row>
    <row r="74" spans="1:25" s="3" customFormat="1" ht="46.05" customHeight="1">
      <c r="A74" s="13"/>
      <c r="B74" s="14"/>
      <c r="C74" s="253"/>
      <c r="D74" s="325"/>
      <c r="E74" s="325"/>
      <c r="F74" s="245"/>
      <c r="G74" s="325"/>
      <c r="H74" s="245"/>
      <c r="I74" s="514"/>
      <c r="J74" s="515"/>
      <c r="K74" s="516"/>
      <c r="L74" s="516"/>
      <c r="M74" s="325"/>
      <c r="N74" s="325"/>
      <c r="O74" s="325"/>
      <c r="P74" s="246"/>
      <c r="Q74" s="246"/>
      <c r="R74" s="325"/>
      <c r="S74" s="583"/>
      <c r="T74" s="582"/>
      <c r="U74" s="360"/>
      <c r="V74" s="360"/>
      <c r="W74" s="360"/>
      <c r="X74" s="29"/>
      <c r="Y74" s="23"/>
    </row>
    <row r="75" spans="1:25" s="3" customFormat="1" ht="51.75" customHeight="1">
      <c r="A75" s="13"/>
      <c r="B75" s="14"/>
      <c r="C75" s="253"/>
      <c r="D75" s="325"/>
      <c r="E75" s="325"/>
      <c r="F75" s="245"/>
      <c r="G75" s="325"/>
      <c r="H75" s="245"/>
      <c r="I75" s="514"/>
      <c r="J75" s="515"/>
      <c r="K75" s="516"/>
      <c r="L75" s="516"/>
      <c r="M75" s="325"/>
      <c r="N75" s="325"/>
      <c r="O75" s="325"/>
      <c r="P75" s="246"/>
      <c r="Q75" s="246"/>
      <c r="R75" s="325"/>
      <c r="S75" s="583"/>
      <c r="T75" s="582"/>
      <c r="U75" s="360"/>
      <c r="V75" s="360"/>
      <c r="W75" s="360"/>
      <c r="X75" s="29"/>
      <c r="Y75" s="23"/>
    </row>
    <row r="76" spans="1:25" s="3" customFormat="1" ht="51.75" customHeight="1">
      <c r="A76" s="13"/>
      <c r="B76" s="14"/>
      <c r="C76" s="253"/>
      <c r="D76" s="325"/>
      <c r="E76" s="325"/>
      <c r="F76" s="245"/>
      <c r="G76" s="325"/>
      <c r="H76" s="245"/>
      <c r="I76" s="514"/>
      <c r="J76" s="515"/>
      <c r="K76" s="516"/>
      <c r="L76" s="516"/>
      <c r="M76" s="325"/>
      <c r="N76" s="325"/>
      <c r="O76" s="325"/>
      <c r="P76" s="246"/>
      <c r="Q76" s="246"/>
      <c r="R76" s="325"/>
      <c r="S76" s="583"/>
      <c r="T76" s="582"/>
      <c r="U76" s="360"/>
      <c r="V76" s="360"/>
      <c r="W76" s="360"/>
      <c r="X76" s="29"/>
      <c r="Y76" s="23"/>
    </row>
    <row r="77" spans="1:25" s="3" customFormat="1" ht="51.75" customHeight="1">
      <c r="A77" s="13"/>
      <c r="B77" s="14"/>
      <c r="C77" s="253"/>
      <c r="D77" s="325"/>
      <c r="E77" s="325"/>
      <c r="F77" s="245"/>
      <c r="G77" s="325"/>
      <c r="H77" s="245"/>
      <c r="I77" s="514"/>
      <c r="J77" s="515"/>
      <c r="K77" s="516"/>
      <c r="L77" s="516"/>
      <c r="M77" s="325"/>
      <c r="N77" s="325"/>
      <c r="O77" s="325"/>
      <c r="P77" s="246"/>
      <c r="Q77" s="246"/>
      <c r="R77" s="325"/>
      <c r="S77" s="583"/>
      <c r="T77" s="582"/>
      <c r="U77" s="360"/>
      <c r="V77" s="360"/>
      <c r="W77" s="360"/>
      <c r="X77" s="29"/>
      <c r="Y77" s="23"/>
    </row>
    <row r="78" spans="1:25" s="3" customFormat="1" ht="51.75" customHeight="1">
      <c r="A78" s="13"/>
      <c r="B78" s="14"/>
      <c r="C78" s="253"/>
      <c r="D78" s="325"/>
      <c r="E78" s="325"/>
      <c r="F78" s="245"/>
      <c r="G78" s="325"/>
      <c r="H78" s="245"/>
      <c r="I78" s="514"/>
      <c r="J78" s="515"/>
      <c r="K78" s="516"/>
      <c r="L78" s="516"/>
      <c r="M78" s="325"/>
      <c r="N78" s="325"/>
      <c r="O78" s="325"/>
      <c r="P78" s="246"/>
      <c r="Q78" s="246"/>
      <c r="R78" s="325"/>
      <c r="S78" s="583"/>
      <c r="T78" s="582"/>
      <c r="U78" s="360"/>
      <c r="V78" s="360"/>
      <c r="W78" s="360"/>
      <c r="X78" s="29"/>
      <c r="Y78" s="23"/>
    </row>
    <row r="79" spans="1:25" s="3" customFormat="1" ht="51.75" customHeight="1">
      <c r="A79" s="13"/>
      <c r="B79" s="14"/>
      <c r="C79" s="253"/>
      <c r="D79" s="325"/>
      <c r="E79" s="325"/>
      <c r="F79" s="245"/>
      <c r="G79" s="325"/>
      <c r="H79" s="245"/>
      <c r="I79" s="514"/>
      <c r="J79" s="515"/>
      <c r="K79" s="516"/>
      <c r="L79" s="516"/>
      <c r="M79" s="325"/>
      <c r="N79" s="325"/>
      <c r="O79" s="325"/>
      <c r="P79" s="246"/>
      <c r="Q79" s="246"/>
      <c r="R79" s="325"/>
      <c r="S79" s="583"/>
      <c r="T79" s="582"/>
      <c r="U79" s="360"/>
      <c r="V79" s="360"/>
      <c r="W79" s="360"/>
      <c r="X79" s="29"/>
      <c r="Y79" s="23"/>
    </row>
    <row r="80" spans="1:25" s="3" customFormat="1" ht="47.25" customHeight="1">
      <c r="A80" s="13"/>
      <c r="B80" s="14"/>
      <c r="C80" s="253"/>
      <c r="D80" s="325"/>
      <c r="E80" s="325"/>
      <c r="F80" s="245"/>
      <c r="G80" s="325"/>
      <c r="H80" s="245"/>
      <c r="I80" s="514"/>
      <c r="J80" s="515"/>
      <c r="K80" s="516"/>
      <c r="L80" s="516"/>
      <c r="M80" s="325"/>
      <c r="N80" s="325"/>
      <c r="O80" s="325"/>
      <c r="P80" s="246"/>
      <c r="Q80" s="246"/>
      <c r="R80" s="325"/>
      <c r="S80" s="583"/>
      <c r="T80" s="582"/>
      <c r="U80" s="360"/>
      <c r="V80" s="360"/>
      <c r="W80" s="360"/>
      <c r="X80" s="29"/>
      <c r="Y80" s="23"/>
    </row>
    <row r="81" spans="1:25" s="3" customFormat="1" ht="47.25" customHeight="1">
      <c r="A81" s="13"/>
      <c r="B81" s="14"/>
      <c r="C81" s="253"/>
      <c r="D81" s="325"/>
      <c r="E81" s="325"/>
      <c r="F81" s="245"/>
      <c r="G81" s="325"/>
      <c r="H81" s="245"/>
      <c r="I81" s="514"/>
      <c r="J81" s="515"/>
      <c r="K81" s="516"/>
      <c r="L81" s="516"/>
      <c r="M81" s="325"/>
      <c r="N81" s="325"/>
      <c r="O81" s="325"/>
      <c r="P81" s="246"/>
      <c r="Q81" s="246"/>
      <c r="R81" s="325"/>
      <c r="S81" s="583"/>
      <c r="T81" s="582"/>
      <c r="U81" s="360"/>
      <c r="V81" s="360"/>
      <c r="W81" s="360"/>
      <c r="X81" s="29"/>
      <c r="Y81" s="23"/>
    </row>
    <row r="82" spans="1:25" s="3" customFormat="1" ht="47.25" customHeight="1">
      <c r="A82" s="13"/>
      <c r="B82" s="14"/>
      <c r="C82" s="253"/>
      <c r="D82" s="325"/>
      <c r="E82" s="325"/>
      <c r="F82" s="245"/>
      <c r="G82" s="325"/>
      <c r="H82" s="245"/>
      <c r="I82" s="514"/>
      <c r="J82" s="515"/>
      <c r="K82" s="516"/>
      <c r="L82" s="516"/>
      <c r="M82" s="325"/>
      <c r="N82" s="325"/>
      <c r="O82" s="325"/>
      <c r="P82" s="246"/>
      <c r="Q82" s="246"/>
      <c r="R82" s="325"/>
      <c r="S82" s="583"/>
      <c r="T82" s="582"/>
      <c r="U82" s="360"/>
      <c r="V82" s="360"/>
      <c r="W82" s="360"/>
      <c r="X82" s="29"/>
      <c r="Y82" s="23"/>
    </row>
    <row r="83" spans="1:25" s="3" customFormat="1" ht="47.25" customHeight="1">
      <c r="A83" s="13"/>
      <c r="B83" s="14"/>
      <c r="C83" s="253"/>
      <c r="D83" s="325"/>
      <c r="E83" s="325"/>
      <c r="F83" s="245"/>
      <c r="G83" s="325"/>
      <c r="H83" s="245"/>
      <c r="I83" s="514"/>
      <c r="J83" s="515"/>
      <c r="K83" s="516"/>
      <c r="L83" s="516"/>
      <c r="M83" s="325"/>
      <c r="N83" s="325"/>
      <c r="O83" s="325"/>
      <c r="P83" s="246"/>
      <c r="Q83" s="246"/>
      <c r="R83" s="325"/>
      <c r="S83" s="583"/>
      <c r="T83" s="582"/>
      <c r="U83" s="360"/>
      <c r="V83" s="360"/>
      <c r="W83" s="360"/>
      <c r="X83" s="29"/>
      <c r="Y83" s="23"/>
    </row>
    <row r="84" spans="1:25" s="3" customFormat="1" ht="47.25" customHeight="1">
      <c r="A84" s="13"/>
      <c r="B84" s="14"/>
      <c r="C84" s="253"/>
      <c r="D84" s="325"/>
      <c r="E84" s="325"/>
      <c r="F84" s="245"/>
      <c r="G84" s="325"/>
      <c r="H84" s="245"/>
      <c r="I84" s="514"/>
      <c r="J84" s="515"/>
      <c r="K84" s="516"/>
      <c r="L84" s="516"/>
      <c r="M84" s="325"/>
      <c r="N84" s="325"/>
      <c r="O84" s="325"/>
      <c r="P84" s="246"/>
      <c r="Q84" s="246"/>
      <c r="R84" s="325"/>
      <c r="S84" s="583"/>
      <c r="T84" s="582"/>
      <c r="U84" s="360"/>
      <c r="V84" s="360"/>
      <c r="W84" s="360"/>
      <c r="X84" s="29"/>
      <c r="Y84" s="23"/>
    </row>
    <row r="85" spans="1:25" s="3" customFormat="1" ht="47.25" customHeight="1">
      <c r="A85" s="13"/>
      <c r="B85" s="14"/>
      <c r="C85" s="253"/>
      <c r="D85" s="325"/>
      <c r="E85" s="325"/>
      <c r="F85" s="245"/>
      <c r="G85" s="325"/>
      <c r="H85" s="245"/>
      <c r="I85" s="514"/>
      <c r="J85" s="515"/>
      <c r="K85" s="516"/>
      <c r="L85" s="516"/>
      <c r="M85" s="325"/>
      <c r="N85" s="325"/>
      <c r="O85" s="325"/>
      <c r="P85" s="246"/>
      <c r="Q85" s="246"/>
      <c r="R85" s="325"/>
      <c r="S85" s="583"/>
      <c r="T85" s="582"/>
      <c r="U85" s="360"/>
      <c r="V85" s="360"/>
      <c r="W85" s="360"/>
      <c r="X85" s="29"/>
      <c r="Y85" s="23"/>
    </row>
    <row r="86" spans="1:25" s="3" customFormat="1" ht="47.25" customHeight="1">
      <c r="A86" s="13"/>
      <c r="B86" s="14"/>
      <c r="C86" s="253"/>
      <c r="D86" s="325"/>
      <c r="E86" s="325"/>
      <c r="F86" s="245"/>
      <c r="G86" s="325"/>
      <c r="H86" s="245"/>
      <c r="I86" s="514"/>
      <c r="J86" s="515"/>
      <c r="K86" s="516"/>
      <c r="L86" s="516"/>
      <c r="M86" s="325"/>
      <c r="N86" s="325"/>
      <c r="O86" s="325"/>
      <c r="P86" s="246"/>
      <c r="Q86" s="246"/>
      <c r="R86" s="325"/>
      <c r="S86" s="583"/>
      <c r="T86" s="582"/>
      <c r="U86" s="360"/>
      <c r="V86" s="360"/>
      <c r="W86" s="360"/>
      <c r="X86" s="29"/>
      <c r="Y86" s="23"/>
    </row>
    <row r="87" spans="1:25" s="3" customFormat="1" ht="51.75" customHeight="1">
      <c r="A87" s="13"/>
      <c r="B87" s="14"/>
      <c r="C87" s="253"/>
      <c r="D87" s="325"/>
      <c r="E87" s="325"/>
      <c r="F87" s="245"/>
      <c r="G87" s="325"/>
      <c r="H87" s="245"/>
      <c r="I87" s="514"/>
      <c r="J87" s="515"/>
      <c r="K87" s="516"/>
      <c r="L87" s="516"/>
      <c r="M87" s="325"/>
      <c r="N87" s="325"/>
      <c r="O87" s="325"/>
      <c r="P87" s="246"/>
      <c r="Q87" s="246"/>
      <c r="R87" s="325"/>
      <c r="S87" s="583"/>
      <c r="T87" s="582"/>
      <c r="U87" s="360"/>
      <c r="V87" s="360"/>
      <c r="W87" s="360"/>
      <c r="X87" s="29"/>
      <c r="Y87" s="23"/>
    </row>
    <row r="88" spans="1:25" s="3" customFormat="1" ht="51.75" customHeight="1">
      <c r="A88" s="13"/>
      <c r="B88" s="14"/>
      <c r="C88" s="253"/>
      <c r="D88" s="325"/>
      <c r="E88" s="325"/>
      <c r="F88" s="245"/>
      <c r="G88" s="325"/>
      <c r="H88" s="245"/>
      <c r="I88" s="514"/>
      <c r="J88" s="515"/>
      <c r="K88" s="516"/>
      <c r="L88" s="516"/>
      <c r="M88" s="325"/>
      <c r="N88" s="325"/>
      <c r="O88" s="325"/>
      <c r="P88" s="246"/>
      <c r="Q88" s="246"/>
      <c r="R88" s="325"/>
      <c r="S88" s="583"/>
      <c r="T88" s="582"/>
      <c r="U88" s="360"/>
      <c r="V88" s="360"/>
      <c r="W88" s="360"/>
      <c r="X88" s="29"/>
      <c r="Y88" s="23"/>
    </row>
    <row r="89" spans="1:25" s="3" customFormat="1" ht="47.25" customHeight="1">
      <c r="A89" s="13"/>
      <c r="B89" s="14"/>
      <c r="C89" s="253"/>
      <c r="D89" s="325"/>
      <c r="E89" s="325"/>
      <c r="F89" s="245"/>
      <c r="G89" s="325"/>
      <c r="H89" s="245"/>
      <c r="I89" s="514"/>
      <c r="J89" s="515"/>
      <c r="K89" s="516"/>
      <c r="L89" s="516"/>
      <c r="M89" s="325"/>
      <c r="N89" s="325"/>
      <c r="O89" s="325"/>
      <c r="P89" s="246"/>
      <c r="Q89" s="246"/>
      <c r="R89" s="325"/>
      <c r="S89" s="583"/>
      <c r="T89" s="582"/>
      <c r="U89" s="360"/>
      <c r="V89" s="360"/>
      <c r="W89" s="360"/>
      <c r="X89" s="29"/>
      <c r="Y89" s="23"/>
    </row>
    <row r="90" spans="1:25" s="3" customFormat="1" ht="51.75" customHeight="1">
      <c r="A90" s="13"/>
      <c r="B90" s="14"/>
      <c r="C90" s="253"/>
      <c r="D90" s="325"/>
      <c r="E90" s="325"/>
      <c r="F90" s="245"/>
      <c r="G90" s="325"/>
      <c r="H90" s="245"/>
      <c r="I90" s="514"/>
      <c r="J90" s="515"/>
      <c r="K90" s="516"/>
      <c r="L90" s="516"/>
      <c r="M90" s="325"/>
      <c r="N90" s="325"/>
      <c r="O90" s="325"/>
      <c r="P90" s="246"/>
      <c r="Q90" s="246"/>
      <c r="R90" s="325"/>
      <c r="S90" s="583"/>
      <c r="T90" s="582"/>
      <c r="U90" s="360"/>
      <c r="V90" s="360"/>
      <c r="W90" s="360"/>
      <c r="X90" s="29"/>
      <c r="Y90" s="23"/>
    </row>
    <row r="91" spans="1:25" s="3" customFormat="1" ht="47.25" customHeight="1">
      <c r="A91" s="13"/>
      <c r="B91" s="14"/>
      <c r="C91" s="253"/>
      <c r="D91" s="325"/>
      <c r="E91" s="325"/>
      <c r="F91" s="245"/>
      <c r="G91" s="325"/>
      <c r="H91" s="245"/>
      <c r="I91" s="514"/>
      <c r="J91" s="515"/>
      <c r="K91" s="516"/>
      <c r="L91" s="516"/>
      <c r="M91" s="325"/>
      <c r="N91" s="325"/>
      <c r="O91" s="325"/>
      <c r="P91" s="246"/>
      <c r="Q91" s="246"/>
      <c r="R91" s="325"/>
      <c r="S91" s="583"/>
      <c r="T91" s="582"/>
      <c r="U91" s="360"/>
      <c r="V91" s="360"/>
      <c r="W91" s="360"/>
      <c r="X91" s="29"/>
      <c r="Y91" s="23"/>
    </row>
    <row r="92" spans="1:25" s="3" customFormat="1" ht="47.25" customHeight="1">
      <c r="A92" s="13"/>
      <c r="B92" s="14"/>
      <c r="C92" s="253"/>
      <c r="D92" s="325"/>
      <c r="E92" s="325"/>
      <c r="F92" s="245"/>
      <c r="G92" s="325"/>
      <c r="H92" s="245"/>
      <c r="I92" s="514"/>
      <c r="J92" s="515"/>
      <c r="K92" s="516"/>
      <c r="L92" s="516"/>
      <c r="M92" s="325"/>
      <c r="N92" s="325"/>
      <c r="O92" s="325"/>
      <c r="P92" s="246"/>
      <c r="Q92" s="246"/>
      <c r="R92" s="325"/>
      <c r="S92" s="583"/>
      <c r="T92" s="582"/>
      <c r="U92" s="360"/>
      <c r="V92" s="360"/>
      <c r="W92" s="360"/>
      <c r="X92" s="29"/>
      <c r="Y92" s="23"/>
    </row>
    <row r="93" spans="1:25" s="3" customFormat="1" ht="51.75" customHeight="1">
      <c r="A93" s="13"/>
      <c r="B93" s="14"/>
      <c r="C93" s="253"/>
      <c r="D93" s="325"/>
      <c r="E93" s="325"/>
      <c r="F93" s="245"/>
      <c r="G93" s="325"/>
      <c r="H93" s="245"/>
      <c r="I93" s="514"/>
      <c r="J93" s="515"/>
      <c r="K93" s="516"/>
      <c r="L93" s="516"/>
      <c r="M93" s="325"/>
      <c r="N93" s="325"/>
      <c r="O93" s="325"/>
      <c r="P93" s="246"/>
      <c r="Q93" s="246"/>
      <c r="R93" s="325"/>
      <c r="S93" s="583"/>
      <c r="T93" s="582"/>
      <c r="U93" s="360"/>
      <c r="V93" s="360"/>
      <c r="W93" s="360"/>
      <c r="X93" s="29"/>
      <c r="Y93" s="23"/>
    </row>
    <row r="94" spans="1:25" s="3" customFormat="1" ht="47.25" customHeight="1">
      <c r="A94" s="13"/>
      <c r="B94" s="14"/>
      <c r="C94" s="253"/>
      <c r="D94" s="325"/>
      <c r="E94" s="325"/>
      <c r="F94" s="245"/>
      <c r="G94" s="325"/>
      <c r="H94" s="245"/>
      <c r="I94" s="514"/>
      <c r="J94" s="515"/>
      <c r="K94" s="516"/>
      <c r="L94" s="516"/>
      <c r="M94" s="325"/>
      <c r="N94" s="325"/>
      <c r="O94" s="325"/>
      <c r="P94" s="246"/>
      <c r="Q94" s="246"/>
      <c r="R94" s="325"/>
      <c r="S94" s="583"/>
      <c r="T94" s="582"/>
      <c r="U94" s="360"/>
      <c r="V94" s="360"/>
      <c r="W94" s="360"/>
      <c r="X94" s="29"/>
      <c r="Y94" s="23"/>
    </row>
    <row r="95" spans="1:25" s="3" customFormat="1" ht="47.25" customHeight="1">
      <c r="A95" s="13"/>
      <c r="B95" s="14"/>
      <c r="C95" s="253"/>
      <c r="D95" s="325"/>
      <c r="E95" s="325"/>
      <c r="F95" s="245"/>
      <c r="G95" s="325"/>
      <c r="H95" s="245"/>
      <c r="I95" s="514"/>
      <c r="J95" s="515"/>
      <c r="K95" s="516"/>
      <c r="L95" s="516"/>
      <c r="M95" s="325"/>
      <c r="N95" s="325"/>
      <c r="O95" s="325"/>
      <c r="P95" s="246"/>
      <c r="Q95" s="246"/>
      <c r="R95" s="325"/>
      <c r="S95" s="583"/>
      <c r="T95" s="582"/>
      <c r="U95" s="360"/>
      <c r="V95" s="360"/>
      <c r="W95" s="360"/>
      <c r="X95" s="29"/>
      <c r="Y95" s="23"/>
    </row>
    <row r="96" spans="1:25" s="3" customFormat="1" ht="47.25" customHeight="1">
      <c r="A96" s="13"/>
      <c r="B96" s="14"/>
      <c r="C96" s="253"/>
      <c r="D96" s="325"/>
      <c r="E96" s="325"/>
      <c r="F96" s="245"/>
      <c r="G96" s="325"/>
      <c r="H96" s="245"/>
      <c r="I96" s="514"/>
      <c r="J96" s="515"/>
      <c r="K96" s="516"/>
      <c r="L96" s="516"/>
      <c r="M96" s="325"/>
      <c r="N96" s="325"/>
      <c r="O96" s="325"/>
      <c r="P96" s="246"/>
      <c r="Q96" s="246"/>
      <c r="R96" s="325"/>
      <c r="S96" s="583"/>
      <c r="T96" s="582"/>
      <c r="U96" s="360"/>
      <c r="V96" s="360"/>
      <c r="W96" s="360"/>
      <c r="X96" s="29"/>
      <c r="Y96" s="23"/>
    </row>
    <row r="97" spans="1:25" s="3" customFormat="1" ht="47.25" customHeight="1">
      <c r="A97" s="13"/>
      <c r="B97" s="14"/>
      <c r="C97" s="253"/>
      <c r="D97" s="325"/>
      <c r="E97" s="325"/>
      <c r="F97" s="245"/>
      <c r="G97" s="325"/>
      <c r="H97" s="245"/>
      <c r="I97" s="514"/>
      <c r="J97" s="515"/>
      <c r="K97" s="516"/>
      <c r="L97" s="516"/>
      <c r="M97" s="325"/>
      <c r="N97" s="325"/>
      <c r="O97" s="325"/>
      <c r="P97" s="246"/>
      <c r="Q97" s="246"/>
      <c r="R97" s="325"/>
      <c r="S97" s="583"/>
      <c r="T97" s="582"/>
      <c r="U97" s="360"/>
      <c r="V97" s="360"/>
      <c r="W97" s="360"/>
      <c r="X97" s="29"/>
      <c r="Y97" s="23"/>
    </row>
    <row r="98" spans="1:25" s="3" customFormat="1" ht="47.25" customHeight="1">
      <c r="A98" s="13"/>
      <c r="B98" s="14"/>
      <c r="C98" s="253"/>
      <c r="D98" s="325"/>
      <c r="E98" s="325"/>
      <c r="F98" s="245"/>
      <c r="G98" s="325"/>
      <c r="H98" s="245"/>
      <c r="I98" s="514"/>
      <c r="J98" s="515"/>
      <c r="K98" s="516"/>
      <c r="L98" s="516"/>
      <c r="M98" s="325"/>
      <c r="N98" s="325"/>
      <c r="O98" s="325"/>
      <c r="P98" s="246"/>
      <c r="Q98" s="246"/>
      <c r="R98" s="325"/>
      <c r="S98" s="583"/>
      <c r="T98" s="582"/>
      <c r="U98" s="360"/>
      <c r="V98" s="360"/>
      <c r="W98" s="360"/>
      <c r="X98" s="29"/>
      <c r="Y98" s="23"/>
    </row>
    <row r="99" spans="1:25" s="3" customFormat="1" ht="47.25" customHeight="1">
      <c r="A99" s="13"/>
      <c r="B99" s="14"/>
      <c r="C99" s="253"/>
      <c r="D99" s="325"/>
      <c r="E99" s="325"/>
      <c r="F99" s="245"/>
      <c r="G99" s="325"/>
      <c r="H99" s="245"/>
      <c r="I99" s="514"/>
      <c r="J99" s="515"/>
      <c r="K99" s="516"/>
      <c r="L99" s="516"/>
      <c r="M99" s="325"/>
      <c r="N99" s="325"/>
      <c r="O99" s="325"/>
      <c r="P99" s="246"/>
      <c r="Q99" s="246"/>
      <c r="R99" s="325"/>
      <c r="S99" s="583"/>
      <c r="T99" s="582"/>
      <c r="U99" s="360"/>
      <c r="V99" s="360"/>
      <c r="W99" s="360"/>
      <c r="X99" s="29"/>
      <c r="Y99" s="23"/>
    </row>
    <row r="100" spans="1:25" s="3" customFormat="1" ht="47.25" customHeight="1">
      <c r="A100" s="13"/>
      <c r="B100" s="14"/>
      <c r="C100" s="253"/>
      <c r="D100" s="325"/>
      <c r="E100" s="325"/>
      <c r="F100" s="245"/>
      <c r="G100" s="325"/>
      <c r="H100" s="245"/>
      <c r="I100" s="514"/>
      <c r="J100" s="515"/>
      <c r="K100" s="516"/>
      <c r="L100" s="516"/>
      <c r="M100" s="325"/>
      <c r="N100" s="325"/>
      <c r="O100" s="325"/>
      <c r="P100" s="246"/>
      <c r="Q100" s="246"/>
      <c r="R100" s="325"/>
      <c r="S100" s="583"/>
      <c r="T100" s="582"/>
      <c r="U100" s="360"/>
      <c r="V100" s="360"/>
      <c r="W100" s="360"/>
      <c r="X100" s="29"/>
      <c r="Y100" s="23"/>
    </row>
    <row r="101" spans="1:25" s="3" customFormat="1" ht="47.25" customHeight="1">
      <c r="A101" s="13"/>
      <c r="B101" s="14"/>
      <c r="C101" s="253"/>
      <c r="D101" s="325"/>
      <c r="E101" s="325"/>
      <c r="F101" s="245"/>
      <c r="G101" s="325"/>
      <c r="H101" s="245"/>
      <c r="I101" s="514"/>
      <c r="J101" s="515"/>
      <c r="K101" s="516"/>
      <c r="L101" s="516"/>
      <c r="M101" s="325"/>
      <c r="N101" s="325"/>
      <c r="O101" s="325"/>
      <c r="P101" s="246"/>
      <c r="Q101" s="246"/>
      <c r="R101" s="325"/>
      <c r="S101" s="583"/>
      <c r="T101" s="582"/>
      <c r="U101" s="360"/>
      <c r="V101" s="360"/>
      <c r="W101" s="360"/>
      <c r="X101" s="29"/>
      <c r="Y101" s="23"/>
    </row>
    <row r="102" spans="1:25" s="3" customFormat="1" ht="47.25" customHeight="1" thickBot="1">
      <c r="A102" s="13"/>
      <c r="B102" s="14"/>
      <c r="C102" s="428"/>
      <c r="D102" s="326"/>
      <c r="E102" s="326"/>
      <c r="F102" s="247"/>
      <c r="G102" s="326"/>
      <c r="H102" s="247"/>
      <c r="I102" s="534"/>
      <c r="J102" s="535"/>
      <c r="K102" s="584"/>
      <c r="L102" s="584"/>
      <c r="M102" s="326"/>
      <c r="N102" s="326"/>
      <c r="O102" s="326"/>
      <c r="P102" s="248"/>
      <c r="Q102" s="248"/>
      <c r="R102" s="326"/>
      <c r="S102" s="583"/>
      <c r="T102" s="582"/>
      <c r="U102" s="360"/>
      <c r="V102" s="360"/>
      <c r="W102" s="360"/>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25"/>
      <c r="D106" s="526"/>
      <c r="E106" s="526"/>
      <c r="F106" s="526"/>
      <c r="G106" s="526"/>
      <c r="H106" s="526"/>
      <c r="I106" s="527"/>
      <c r="J106" s="18"/>
      <c r="K106" s="18"/>
      <c r="L106" s="18"/>
      <c r="M106" s="18"/>
      <c r="N106" s="18"/>
      <c r="O106" s="18"/>
      <c r="P106" s="18"/>
      <c r="Q106" s="18"/>
      <c r="R106" s="18"/>
      <c r="S106" s="18"/>
      <c r="T106" s="18"/>
      <c r="U106" s="18"/>
      <c r="V106" s="18"/>
      <c r="W106" s="18"/>
      <c r="X106" s="29"/>
    </row>
    <row r="107" spans="1:25" s="16" customFormat="1" ht="18" customHeight="1">
      <c r="B107" s="14"/>
      <c r="C107" s="528"/>
      <c r="D107" s="529"/>
      <c r="E107" s="529"/>
      <c r="F107" s="529"/>
      <c r="G107" s="529"/>
      <c r="H107" s="529"/>
      <c r="I107" s="530"/>
      <c r="J107" s="18"/>
      <c r="K107" s="18"/>
      <c r="L107" s="18"/>
      <c r="M107" s="18"/>
      <c r="N107" s="18"/>
      <c r="O107" s="18"/>
      <c r="P107" s="18"/>
      <c r="Q107" s="18"/>
      <c r="R107" s="18"/>
      <c r="S107" s="18"/>
      <c r="T107" s="18"/>
      <c r="U107" s="18"/>
      <c r="V107" s="18"/>
      <c r="W107" s="18"/>
      <c r="X107" s="29"/>
    </row>
    <row r="108" spans="1:25" s="16" customFormat="1" ht="18" customHeight="1">
      <c r="B108" s="14"/>
      <c r="C108" s="528"/>
      <c r="D108" s="529"/>
      <c r="E108" s="529"/>
      <c r="F108" s="529"/>
      <c r="G108" s="529"/>
      <c r="H108" s="529"/>
      <c r="I108" s="530"/>
      <c r="J108" s="18"/>
      <c r="K108" s="18"/>
      <c r="L108" s="18"/>
      <c r="M108" s="18"/>
      <c r="N108" s="18"/>
      <c r="O108" s="18"/>
      <c r="P108" s="18"/>
      <c r="Q108" s="18"/>
      <c r="R108" s="18"/>
      <c r="S108" s="18"/>
      <c r="T108" s="18"/>
      <c r="U108" s="18"/>
      <c r="V108" s="18"/>
      <c r="W108" s="18"/>
      <c r="X108" s="29"/>
    </row>
    <row r="109" spans="1:25" s="16" customFormat="1" ht="18" customHeight="1">
      <c r="B109" s="14"/>
      <c r="C109" s="528"/>
      <c r="D109" s="529"/>
      <c r="E109" s="529"/>
      <c r="F109" s="529"/>
      <c r="G109" s="529"/>
      <c r="H109" s="529"/>
      <c r="I109" s="530"/>
      <c r="J109" s="18"/>
      <c r="K109" s="18"/>
      <c r="L109" s="18"/>
      <c r="M109" s="18"/>
      <c r="N109" s="18"/>
      <c r="O109" s="18"/>
      <c r="P109" s="18"/>
      <c r="Q109" s="18"/>
      <c r="R109" s="18"/>
      <c r="S109" s="18"/>
      <c r="T109" s="18"/>
      <c r="U109" s="18"/>
      <c r="V109" s="18"/>
      <c r="W109" s="18"/>
      <c r="X109" s="29"/>
    </row>
    <row r="110" spans="1:25" ht="18.399999999999999" thickBot="1">
      <c r="A110" s="1"/>
      <c r="B110" s="30"/>
      <c r="C110" s="531"/>
      <c r="D110" s="532"/>
      <c r="E110" s="532"/>
      <c r="F110" s="532"/>
      <c r="G110" s="532"/>
      <c r="H110" s="532"/>
      <c r="I110" s="533"/>
      <c r="J110" s="18"/>
      <c r="K110" s="18"/>
      <c r="L110" s="18"/>
      <c r="M110" s="18"/>
      <c r="N110" s="18"/>
      <c r="O110" s="18"/>
      <c r="P110" s="18"/>
      <c r="Q110" s="18"/>
      <c r="R110" s="18"/>
      <c r="S110" s="18"/>
      <c r="T110" s="18"/>
      <c r="U110" s="18"/>
      <c r="V110" s="18"/>
      <c r="W110" s="18"/>
      <c r="X110" s="29"/>
    </row>
    <row r="111" spans="1:25" ht="18">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399999999999999"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05" customHeight="1" thickBot="1">
      <c r="A115" s="1"/>
      <c r="B115" s="30"/>
      <c r="C115" s="543" t="s">
        <v>669</v>
      </c>
      <c r="D115" s="540"/>
      <c r="E115" s="543" t="s">
        <v>670</v>
      </c>
      <c r="F115" s="544"/>
      <c r="G115" s="544"/>
      <c r="H115" s="540"/>
      <c r="I115" s="332" t="s">
        <v>23</v>
      </c>
      <c r="J115" s="334" t="s">
        <v>48</v>
      </c>
      <c r="K115" s="334" t="s">
        <v>49</v>
      </c>
      <c r="L115" s="334" t="s">
        <v>50</v>
      </c>
      <c r="M115" s="334" t="s">
        <v>51</v>
      </c>
      <c r="N115" s="334" t="s">
        <v>21</v>
      </c>
      <c r="O115" s="54" t="s">
        <v>8</v>
      </c>
      <c r="P115" s="18"/>
      <c r="Q115" s="18"/>
      <c r="R115" s="18"/>
      <c r="S115" s="18"/>
      <c r="T115" s="18"/>
      <c r="U115" s="18"/>
      <c r="V115" s="18"/>
      <c r="W115" s="18"/>
      <c r="X115" s="29"/>
    </row>
    <row r="116" spans="1:24" ht="47.25" customHeight="1" thickBot="1">
      <c r="A116" s="1"/>
      <c r="B116" s="30"/>
      <c r="C116" s="585" t="s">
        <v>853</v>
      </c>
      <c r="D116" s="586"/>
      <c r="E116" s="576" t="s">
        <v>887</v>
      </c>
      <c r="F116" s="576"/>
      <c r="G116" s="576"/>
      <c r="H116" s="576"/>
      <c r="I116" s="333" t="s">
        <v>850</v>
      </c>
      <c r="J116" s="333" t="s">
        <v>849</v>
      </c>
      <c r="K116" s="333">
        <v>0</v>
      </c>
      <c r="L116" s="333" t="s">
        <v>847</v>
      </c>
      <c r="M116" s="333" t="s">
        <v>848</v>
      </c>
      <c r="N116" s="333" t="s">
        <v>886</v>
      </c>
      <c r="O116" s="427" t="s">
        <v>846</v>
      </c>
      <c r="P116" s="18"/>
      <c r="Q116" s="18"/>
      <c r="R116" s="18"/>
      <c r="S116" s="18"/>
      <c r="T116" s="18"/>
      <c r="U116" s="18"/>
      <c r="V116" s="18"/>
      <c r="W116" s="18"/>
      <c r="X116" s="29"/>
    </row>
    <row r="117" spans="1:24" ht="47.25" customHeight="1" thickBot="1">
      <c r="A117" s="1"/>
      <c r="B117" s="30"/>
      <c r="C117" s="585"/>
      <c r="D117" s="586"/>
      <c r="E117" s="577"/>
      <c r="F117" s="578"/>
      <c r="G117" s="578"/>
      <c r="H117" s="579"/>
      <c r="I117" s="330"/>
      <c r="J117" s="330"/>
      <c r="K117" s="330"/>
      <c r="L117" s="330"/>
      <c r="M117" s="330"/>
      <c r="N117" s="330"/>
      <c r="O117" s="322"/>
      <c r="P117" s="18"/>
      <c r="Q117" s="18"/>
      <c r="R117" s="18"/>
      <c r="S117" s="18"/>
      <c r="T117" s="18"/>
      <c r="U117" s="18"/>
      <c r="V117" s="18"/>
      <c r="W117" s="18"/>
      <c r="X117" s="29"/>
    </row>
    <row r="118" spans="1:24" ht="47.25" customHeight="1" thickBot="1">
      <c r="A118" s="1"/>
      <c r="B118" s="30"/>
      <c r="C118" s="585"/>
      <c r="D118" s="586"/>
      <c r="E118" s="549"/>
      <c r="F118" s="550"/>
      <c r="G118" s="550"/>
      <c r="H118" s="551"/>
      <c r="I118" s="330"/>
      <c r="J118" s="330"/>
      <c r="K118" s="330"/>
      <c r="L118" s="330"/>
      <c r="M118" s="330"/>
      <c r="N118" s="330"/>
      <c r="O118" s="322"/>
      <c r="P118" s="18"/>
      <c r="Q118" s="18"/>
      <c r="R118" s="18"/>
      <c r="S118" s="18"/>
      <c r="T118" s="18"/>
      <c r="U118" s="18"/>
      <c r="V118" s="18"/>
      <c r="W118" s="18"/>
      <c r="X118" s="29"/>
    </row>
    <row r="119" spans="1:24" ht="47.25" customHeight="1" thickBot="1">
      <c r="A119" s="1"/>
      <c r="B119" s="30"/>
      <c r="C119" s="585"/>
      <c r="D119" s="586"/>
      <c r="E119" s="549"/>
      <c r="F119" s="550"/>
      <c r="G119" s="550"/>
      <c r="H119" s="551"/>
      <c r="I119" s="330"/>
      <c r="J119" s="330"/>
      <c r="K119" s="330"/>
      <c r="L119" s="330"/>
      <c r="M119" s="330"/>
      <c r="N119" s="330"/>
      <c r="O119" s="322"/>
      <c r="P119" s="18"/>
      <c r="Q119" s="18"/>
      <c r="R119" s="18"/>
      <c r="S119" s="18"/>
      <c r="T119" s="18"/>
      <c r="U119" s="18"/>
      <c r="V119" s="18"/>
      <c r="W119" s="18"/>
      <c r="X119" s="29"/>
    </row>
    <row r="120" spans="1:24" ht="47.25" customHeight="1" thickBot="1">
      <c r="A120" s="1"/>
      <c r="B120" s="30"/>
      <c r="C120" s="585"/>
      <c r="D120" s="586"/>
      <c r="E120" s="549"/>
      <c r="F120" s="550"/>
      <c r="G120" s="550"/>
      <c r="H120" s="551"/>
      <c r="I120" s="330"/>
      <c r="J120" s="330"/>
      <c r="K120" s="330"/>
      <c r="L120" s="330"/>
      <c r="M120" s="330"/>
      <c r="N120" s="330"/>
      <c r="O120" s="322"/>
      <c r="P120" s="18"/>
      <c r="Q120" s="18"/>
      <c r="R120" s="18"/>
      <c r="S120" s="18"/>
      <c r="T120" s="18"/>
      <c r="U120" s="18"/>
      <c r="V120" s="18"/>
      <c r="W120" s="18"/>
      <c r="X120" s="29"/>
    </row>
    <row r="121" spans="1:24" ht="47.25" customHeight="1" thickBot="1">
      <c r="A121" s="1"/>
      <c r="B121" s="30"/>
      <c r="C121" s="585"/>
      <c r="D121" s="586"/>
      <c r="E121" s="549"/>
      <c r="F121" s="550"/>
      <c r="G121" s="550"/>
      <c r="H121" s="551"/>
      <c r="I121" s="330"/>
      <c r="J121" s="330"/>
      <c r="K121" s="330"/>
      <c r="L121" s="330"/>
      <c r="M121" s="330"/>
      <c r="N121" s="330"/>
      <c r="O121" s="322"/>
      <c r="P121" s="18"/>
      <c r="Q121" s="18"/>
      <c r="R121" s="18"/>
      <c r="S121" s="18"/>
      <c r="T121" s="18"/>
      <c r="U121" s="18"/>
      <c r="V121" s="18"/>
      <c r="W121" s="18"/>
      <c r="X121" s="29"/>
    </row>
    <row r="122" spans="1:24" ht="47.25" customHeight="1" thickBot="1">
      <c r="A122" s="1"/>
      <c r="B122" s="30"/>
      <c r="C122" s="585"/>
      <c r="D122" s="586"/>
      <c r="E122" s="549"/>
      <c r="F122" s="550"/>
      <c r="G122" s="550"/>
      <c r="H122" s="551"/>
      <c r="I122" s="330"/>
      <c r="J122" s="330"/>
      <c r="K122" s="330"/>
      <c r="L122" s="330"/>
      <c r="M122" s="330"/>
      <c r="N122" s="330"/>
      <c r="O122" s="322"/>
      <c r="P122" s="18"/>
      <c r="Q122" s="18"/>
      <c r="R122" s="18"/>
      <c r="S122" s="18"/>
      <c r="T122" s="18"/>
      <c r="U122" s="18"/>
      <c r="V122" s="18"/>
      <c r="W122" s="18"/>
      <c r="X122" s="29"/>
    </row>
    <row r="123" spans="1:24" ht="47.25" customHeight="1" thickBot="1">
      <c r="A123" s="1"/>
      <c r="B123" s="30"/>
      <c r="C123" s="585"/>
      <c r="D123" s="586"/>
      <c r="E123" s="549"/>
      <c r="F123" s="550"/>
      <c r="G123" s="550"/>
      <c r="H123" s="551"/>
      <c r="I123" s="330"/>
      <c r="J123" s="330"/>
      <c r="K123" s="330"/>
      <c r="L123" s="330"/>
      <c r="M123" s="330"/>
      <c r="N123" s="330"/>
      <c r="O123" s="322"/>
      <c r="P123" s="18"/>
      <c r="Q123" s="18"/>
      <c r="R123" s="18"/>
      <c r="S123" s="18"/>
      <c r="T123" s="18"/>
      <c r="U123" s="18"/>
      <c r="V123" s="18"/>
      <c r="W123" s="18"/>
      <c r="X123" s="29"/>
    </row>
    <row r="124" spans="1:24" ht="47.25" customHeight="1" thickBot="1">
      <c r="B124" s="30"/>
      <c r="C124" s="585"/>
      <c r="D124" s="586"/>
      <c r="E124" s="549"/>
      <c r="F124" s="550"/>
      <c r="G124" s="550"/>
      <c r="H124" s="551"/>
      <c r="I124" s="330"/>
      <c r="J124" s="330"/>
      <c r="K124" s="330"/>
      <c r="L124" s="330"/>
      <c r="M124" s="330"/>
      <c r="N124" s="330"/>
      <c r="O124" s="322"/>
      <c r="P124" s="18"/>
      <c r="Q124" s="18"/>
      <c r="R124" s="18"/>
      <c r="S124" s="18"/>
      <c r="T124" s="18"/>
      <c r="U124" s="18"/>
      <c r="V124" s="18"/>
      <c r="W124" s="18"/>
      <c r="X124" s="29"/>
    </row>
    <row r="125" spans="1:24" ht="47.25" customHeight="1" thickBot="1">
      <c r="B125" s="30"/>
      <c r="C125" s="585"/>
      <c r="D125" s="586"/>
      <c r="E125" s="549"/>
      <c r="F125" s="550"/>
      <c r="G125" s="550"/>
      <c r="H125" s="551"/>
      <c r="I125" s="330"/>
      <c r="J125" s="330"/>
      <c r="K125" s="330"/>
      <c r="L125" s="330"/>
      <c r="M125" s="330"/>
      <c r="N125" s="330"/>
      <c r="O125" s="322"/>
      <c r="P125" s="18"/>
      <c r="Q125" s="18"/>
      <c r="R125" s="18"/>
      <c r="S125" s="18"/>
      <c r="T125" s="18"/>
      <c r="U125" s="18"/>
      <c r="V125" s="18"/>
      <c r="W125" s="18"/>
      <c r="X125" s="29"/>
    </row>
    <row r="126" spans="1:24" ht="47.25" customHeight="1" thickBot="1">
      <c r="B126" s="30"/>
      <c r="C126" s="585"/>
      <c r="D126" s="586"/>
      <c r="E126" s="549"/>
      <c r="F126" s="550"/>
      <c r="G126" s="550"/>
      <c r="H126" s="551"/>
      <c r="I126" s="330"/>
      <c r="J126" s="330"/>
      <c r="K126" s="330"/>
      <c r="L126" s="330"/>
      <c r="M126" s="330"/>
      <c r="N126" s="330"/>
      <c r="O126" s="322"/>
      <c r="P126" s="18"/>
      <c r="Q126" s="18"/>
      <c r="R126" s="18"/>
      <c r="S126" s="18"/>
      <c r="T126" s="18"/>
      <c r="U126" s="18"/>
      <c r="V126" s="18"/>
      <c r="W126" s="18"/>
      <c r="X126" s="29"/>
    </row>
    <row r="127" spans="1:24" ht="47.25" customHeight="1" thickBot="1">
      <c r="B127" s="30"/>
      <c r="C127" s="585"/>
      <c r="D127" s="586"/>
      <c r="E127" s="549"/>
      <c r="F127" s="550"/>
      <c r="G127" s="550"/>
      <c r="H127" s="551"/>
      <c r="I127" s="330"/>
      <c r="J127" s="330"/>
      <c r="K127" s="330"/>
      <c r="L127" s="330"/>
      <c r="M127" s="330"/>
      <c r="N127" s="330"/>
      <c r="O127" s="322"/>
      <c r="P127" s="18"/>
      <c r="Q127" s="18"/>
      <c r="R127" s="18"/>
      <c r="S127" s="18"/>
      <c r="T127" s="18"/>
      <c r="U127" s="18"/>
      <c r="V127" s="18"/>
      <c r="W127" s="18"/>
      <c r="X127" s="29"/>
    </row>
    <row r="128" spans="1:24" ht="47.25" customHeight="1" thickBot="1">
      <c r="B128" s="30"/>
      <c r="C128" s="585"/>
      <c r="D128" s="586"/>
      <c r="E128" s="549"/>
      <c r="F128" s="550"/>
      <c r="G128" s="550"/>
      <c r="H128" s="551"/>
      <c r="I128" s="330"/>
      <c r="J128" s="330"/>
      <c r="K128" s="330"/>
      <c r="L128" s="330"/>
      <c r="M128" s="330"/>
      <c r="N128" s="330"/>
      <c r="O128" s="322"/>
      <c r="P128" s="18"/>
      <c r="Q128" s="18"/>
      <c r="R128" s="18"/>
      <c r="S128" s="18"/>
      <c r="T128" s="18"/>
      <c r="U128" s="18"/>
      <c r="V128" s="18"/>
      <c r="W128" s="18"/>
      <c r="X128" s="29"/>
    </row>
    <row r="129" spans="2:24" ht="47.25" customHeight="1" thickBot="1">
      <c r="B129" s="30"/>
      <c r="C129" s="585"/>
      <c r="D129" s="586"/>
      <c r="E129" s="549"/>
      <c r="F129" s="550"/>
      <c r="G129" s="550"/>
      <c r="H129" s="551"/>
      <c r="I129" s="330"/>
      <c r="J129" s="330"/>
      <c r="K129" s="330"/>
      <c r="L129" s="330"/>
      <c r="M129" s="330"/>
      <c r="N129" s="330"/>
      <c r="O129" s="322"/>
      <c r="P129" s="18"/>
      <c r="Q129" s="18"/>
      <c r="R129" s="18"/>
      <c r="S129" s="18"/>
      <c r="T129" s="18"/>
      <c r="U129" s="18"/>
      <c r="V129" s="18"/>
      <c r="W129" s="18"/>
      <c r="X129" s="29"/>
    </row>
    <row r="130" spans="2:24" ht="47.25" customHeight="1" thickBot="1">
      <c r="B130" s="30"/>
      <c r="C130" s="585"/>
      <c r="D130" s="586"/>
      <c r="E130" s="549"/>
      <c r="F130" s="550"/>
      <c r="G130" s="550"/>
      <c r="H130" s="551"/>
      <c r="I130" s="330"/>
      <c r="J130" s="330"/>
      <c r="K130" s="330"/>
      <c r="L130" s="330"/>
      <c r="M130" s="330"/>
      <c r="N130" s="330"/>
      <c r="O130" s="322"/>
      <c r="P130" s="18"/>
      <c r="Q130" s="18"/>
      <c r="R130" s="18"/>
      <c r="S130" s="18"/>
      <c r="T130" s="18"/>
      <c r="U130" s="18"/>
      <c r="V130" s="18"/>
      <c r="W130" s="18"/>
      <c r="X130" s="29"/>
    </row>
    <row r="131" spans="2:24" ht="47.25" customHeight="1" thickBot="1">
      <c r="B131" s="30"/>
      <c r="C131" s="585"/>
      <c r="D131" s="586"/>
      <c r="E131" s="549"/>
      <c r="F131" s="550"/>
      <c r="G131" s="550"/>
      <c r="H131" s="551"/>
      <c r="I131" s="330"/>
      <c r="J131" s="330"/>
      <c r="K131" s="330"/>
      <c r="L131" s="330"/>
      <c r="M131" s="330"/>
      <c r="N131" s="330"/>
      <c r="O131" s="322"/>
      <c r="P131" s="18"/>
      <c r="Q131" s="18"/>
      <c r="R131" s="18"/>
      <c r="S131" s="18"/>
      <c r="T131" s="18"/>
      <c r="U131" s="18"/>
      <c r="V131" s="18"/>
      <c r="W131" s="18"/>
      <c r="X131" s="29"/>
    </row>
    <row r="132" spans="2:24" ht="47.25" customHeight="1" thickBot="1">
      <c r="B132" s="30"/>
      <c r="C132" s="585"/>
      <c r="D132" s="586"/>
      <c r="E132" s="549"/>
      <c r="F132" s="550"/>
      <c r="G132" s="550"/>
      <c r="H132" s="551"/>
      <c r="I132" s="330"/>
      <c r="J132" s="330"/>
      <c r="K132" s="330"/>
      <c r="L132" s="330"/>
      <c r="M132" s="330"/>
      <c r="N132" s="330"/>
      <c r="O132" s="322"/>
      <c r="P132" s="18"/>
      <c r="Q132" s="18"/>
      <c r="R132" s="18"/>
      <c r="S132" s="18"/>
      <c r="T132" s="18"/>
      <c r="U132" s="18"/>
      <c r="V132" s="18"/>
      <c r="W132" s="18"/>
      <c r="X132" s="29"/>
    </row>
    <row r="133" spans="2:24" ht="47.25" customHeight="1" thickBot="1">
      <c r="B133" s="30"/>
      <c r="C133" s="585"/>
      <c r="D133" s="586"/>
      <c r="E133" s="546"/>
      <c r="F133" s="547"/>
      <c r="G133" s="547"/>
      <c r="H133" s="548"/>
      <c r="I133" s="331"/>
      <c r="J133" s="331"/>
      <c r="K133" s="331"/>
      <c r="L133" s="331"/>
      <c r="M133" s="331"/>
      <c r="N133" s="331"/>
      <c r="O133" s="323"/>
      <c r="P133" s="18"/>
      <c r="Q133" s="18"/>
      <c r="R133" s="18"/>
      <c r="S133" s="18"/>
      <c r="T133" s="18"/>
      <c r="U133" s="18"/>
      <c r="V133" s="18"/>
      <c r="W133" s="18"/>
      <c r="X133" s="29"/>
    </row>
    <row r="134" spans="2:24" ht="18">
      <c r="B134" s="36"/>
      <c r="C134" s="367"/>
      <c r="D134" s="367"/>
      <c r="E134" s="367"/>
      <c r="F134" s="367"/>
      <c r="G134" s="367"/>
      <c r="H134" s="367"/>
      <c r="I134" s="367"/>
      <c r="J134" s="367"/>
      <c r="K134" s="367"/>
      <c r="L134" s="367"/>
      <c r="M134" s="367"/>
      <c r="N134" s="367"/>
      <c r="O134" s="367"/>
      <c r="P134" s="35"/>
      <c r="Q134" s="35"/>
      <c r="R134" s="35"/>
      <c r="S134" s="35"/>
      <c r="T134" s="35"/>
      <c r="U134" s="35"/>
      <c r="V134" s="35"/>
      <c r="W134" s="35"/>
      <c r="X134" s="52"/>
    </row>
    <row r="135" spans="2:24">
      <c r="C135" s="368"/>
      <c r="D135" s="368"/>
      <c r="E135" s="368"/>
      <c r="F135" s="368"/>
      <c r="G135" s="368"/>
      <c r="H135" s="368"/>
      <c r="I135" s="368"/>
      <c r="J135" s="368"/>
      <c r="K135" s="369"/>
      <c r="L135" s="369"/>
      <c r="M135" s="369"/>
      <c r="N135" s="369"/>
      <c r="O135" s="369"/>
    </row>
    <row r="136" spans="2:24" ht="14.65" thickBot="1">
      <c r="C136" s="368"/>
      <c r="D136" s="368"/>
      <c r="E136" s="368"/>
      <c r="F136" s="368"/>
      <c r="G136" s="368"/>
      <c r="H136" s="368"/>
      <c r="I136" s="368"/>
      <c r="J136" s="368"/>
      <c r="K136" s="369"/>
      <c r="L136" s="369"/>
      <c r="M136" s="369"/>
      <c r="N136" s="369"/>
      <c r="O136" s="369"/>
    </row>
    <row r="137" spans="2:24" ht="14.65" thickBot="1">
      <c r="B137" s="68"/>
      <c r="C137" s="552" t="s">
        <v>52</v>
      </c>
      <c r="D137" s="552"/>
      <c r="E137" s="552"/>
      <c r="F137" s="552"/>
      <c r="G137" s="552"/>
      <c r="H137" s="361"/>
      <c r="I137" s="361"/>
      <c r="J137" s="552"/>
      <c r="K137" s="552"/>
      <c r="L137" s="552"/>
      <c r="M137" s="552"/>
      <c r="N137" s="552"/>
      <c r="O137" s="361"/>
      <c r="P137" s="69"/>
      <c r="Q137" s="552"/>
      <c r="R137" s="552"/>
      <c r="S137" s="552"/>
      <c r="T137" s="552"/>
      <c r="U137" s="69"/>
      <c r="V137" s="69"/>
      <c r="W137" s="77"/>
      <c r="X137" s="78"/>
    </row>
    <row r="138" spans="2:24">
      <c r="B138" s="70"/>
      <c r="C138" s="370"/>
      <c r="D138" s="371"/>
      <c r="E138" s="371"/>
      <c r="F138" s="371"/>
      <c r="G138" s="371"/>
      <c r="H138" s="371"/>
      <c r="I138" s="371"/>
      <c r="J138" s="371"/>
      <c r="K138" s="371"/>
      <c r="L138" s="371"/>
      <c r="M138" s="371"/>
      <c r="N138" s="371"/>
      <c r="O138" s="371"/>
      <c r="P138" s="71"/>
      <c r="Q138" s="71"/>
      <c r="R138" s="71"/>
      <c r="S138" s="71"/>
      <c r="T138" s="71"/>
      <c r="U138" s="71"/>
      <c r="V138" s="71"/>
      <c r="W138" s="71"/>
      <c r="X138" s="72"/>
    </row>
    <row r="139" spans="2:24" ht="57">
      <c r="B139" s="70"/>
      <c r="C139" s="370" t="s">
        <v>671</v>
      </c>
      <c r="D139" s="370"/>
      <c r="E139" s="370"/>
      <c r="F139" s="371"/>
      <c r="G139" s="371"/>
      <c r="H139" s="371"/>
      <c r="I139" s="371"/>
      <c r="J139" s="371"/>
      <c r="K139" s="371"/>
      <c r="L139" s="371"/>
      <c r="M139" s="371"/>
      <c r="N139" s="371"/>
      <c r="O139" s="371"/>
      <c r="P139" s="71"/>
      <c r="Q139" s="71"/>
      <c r="R139" s="71"/>
      <c r="S139" s="71"/>
      <c r="T139" s="71"/>
      <c r="U139" s="71"/>
      <c r="V139" s="71"/>
      <c r="W139" s="71"/>
      <c r="X139" s="72"/>
    </row>
    <row r="140" spans="2:24" ht="23.25" customHeight="1" thickBot="1">
      <c r="B140" s="73"/>
      <c r="C140" s="370"/>
      <c r="D140" s="371"/>
      <c r="E140" s="371"/>
      <c r="F140" s="371"/>
      <c r="G140" s="371"/>
      <c r="H140" s="371"/>
      <c r="I140" s="371"/>
      <c r="J140" s="371"/>
      <c r="K140" s="371"/>
      <c r="L140" s="371"/>
      <c r="M140" s="371"/>
      <c r="N140" s="371"/>
      <c r="O140" s="371"/>
      <c r="P140" s="71"/>
      <c r="Q140" s="71"/>
      <c r="R140" s="71"/>
      <c r="S140" s="71"/>
      <c r="T140" s="71"/>
      <c r="U140" s="71"/>
      <c r="V140" s="71"/>
      <c r="W140" s="71"/>
      <c r="X140" s="72"/>
    </row>
    <row r="141" spans="2:24" ht="51.75" customHeight="1">
      <c r="B141" s="73"/>
      <c r="C141" s="262" t="s">
        <v>669</v>
      </c>
      <c r="D141" s="566" t="s">
        <v>53</v>
      </c>
      <c r="E141" s="566"/>
      <c r="F141" s="566"/>
      <c r="G141" s="566"/>
      <c r="H141" s="566"/>
      <c r="I141" s="566" t="s">
        <v>577</v>
      </c>
      <c r="J141" s="566"/>
      <c r="K141" s="566" t="s">
        <v>576</v>
      </c>
      <c r="L141" s="566"/>
      <c r="M141" s="566" t="s">
        <v>8</v>
      </c>
      <c r="N141" s="572"/>
      <c r="O141" s="371"/>
      <c r="P141" s="71"/>
      <c r="Q141" s="71"/>
      <c r="R141" s="71"/>
      <c r="S141" s="71"/>
      <c r="T141" s="71"/>
      <c r="U141" s="71"/>
      <c r="V141" s="71"/>
      <c r="W141" s="71"/>
      <c r="X141" s="72"/>
    </row>
    <row r="142" spans="2:24" ht="47.25" customHeight="1">
      <c r="B142" s="73"/>
      <c r="C142" s="324"/>
      <c r="D142" s="563"/>
      <c r="E142" s="563"/>
      <c r="F142" s="563"/>
      <c r="G142" s="563"/>
      <c r="H142" s="563"/>
      <c r="I142" s="568"/>
      <c r="J142" s="568"/>
      <c r="K142" s="570"/>
      <c r="L142" s="570"/>
      <c r="M142" s="570"/>
      <c r="N142" s="573"/>
      <c r="O142" s="371"/>
      <c r="P142" s="71"/>
      <c r="Q142" s="71"/>
      <c r="R142" s="71"/>
      <c r="S142" s="71"/>
      <c r="T142" s="71"/>
      <c r="U142" s="71"/>
      <c r="V142" s="71"/>
      <c r="W142" s="71"/>
      <c r="X142" s="72"/>
    </row>
    <row r="143" spans="2:24" ht="47.25" customHeight="1">
      <c r="B143" s="73"/>
      <c r="C143" s="429"/>
      <c r="D143" s="564"/>
      <c r="E143" s="564"/>
      <c r="F143" s="564"/>
      <c r="G143" s="564"/>
      <c r="H143" s="564"/>
      <c r="I143" s="567"/>
      <c r="J143" s="567"/>
      <c r="K143" s="569"/>
      <c r="L143" s="569"/>
      <c r="M143" s="569"/>
      <c r="N143" s="574"/>
      <c r="O143" s="371"/>
      <c r="P143" s="71"/>
      <c r="Q143" s="71"/>
      <c r="R143" s="71"/>
      <c r="S143" s="71"/>
      <c r="T143" s="71"/>
      <c r="U143" s="71"/>
      <c r="V143" s="71"/>
      <c r="W143" s="71"/>
      <c r="X143" s="72"/>
    </row>
    <row r="144" spans="2:24" ht="47.25" customHeight="1">
      <c r="B144" s="73"/>
      <c r="C144" s="429"/>
      <c r="D144" s="564"/>
      <c r="E144" s="564"/>
      <c r="F144" s="564"/>
      <c r="G144" s="564"/>
      <c r="H144" s="564"/>
      <c r="I144" s="567"/>
      <c r="J144" s="567"/>
      <c r="K144" s="569"/>
      <c r="L144" s="569"/>
      <c r="M144" s="569"/>
      <c r="N144" s="574"/>
      <c r="O144" s="371"/>
      <c r="P144" s="71"/>
      <c r="Q144" s="71"/>
      <c r="R144" s="71"/>
      <c r="S144" s="71"/>
      <c r="T144" s="71"/>
      <c r="U144" s="71"/>
      <c r="V144" s="71"/>
      <c r="W144" s="71"/>
      <c r="X144" s="72"/>
    </row>
    <row r="145" spans="2:24" ht="47.25" customHeight="1">
      <c r="B145" s="73"/>
      <c r="C145" s="429"/>
      <c r="D145" s="564"/>
      <c r="E145" s="564"/>
      <c r="F145" s="564"/>
      <c r="G145" s="564"/>
      <c r="H145" s="564"/>
      <c r="I145" s="567"/>
      <c r="J145" s="567"/>
      <c r="K145" s="569"/>
      <c r="L145" s="569"/>
      <c r="M145" s="569"/>
      <c r="N145" s="574"/>
      <c r="O145" s="371"/>
      <c r="P145" s="71"/>
      <c r="Q145" s="71"/>
      <c r="R145" s="71"/>
      <c r="S145" s="71"/>
      <c r="T145" s="71"/>
      <c r="U145" s="71"/>
      <c r="V145" s="71"/>
      <c r="W145" s="71"/>
      <c r="X145" s="72"/>
    </row>
    <row r="146" spans="2:24" ht="47.25" customHeight="1">
      <c r="B146" s="73"/>
      <c r="C146" s="429"/>
      <c r="D146" s="564"/>
      <c r="E146" s="564"/>
      <c r="F146" s="564"/>
      <c r="G146" s="564"/>
      <c r="H146" s="564"/>
      <c r="I146" s="567"/>
      <c r="J146" s="567"/>
      <c r="K146" s="569"/>
      <c r="L146" s="569"/>
      <c r="M146" s="569"/>
      <c r="N146" s="574"/>
      <c r="O146" s="371"/>
      <c r="P146" s="71"/>
      <c r="Q146" s="71"/>
      <c r="R146" s="71"/>
      <c r="S146" s="71"/>
      <c r="T146" s="71"/>
      <c r="U146" s="71"/>
      <c r="V146" s="71"/>
      <c r="W146" s="71"/>
      <c r="X146" s="72"/>
    </row>
    <row r="147" spans="2:24" ht="47.25" customHeight="1">
      <c r="B147" s="73"/>
      <c r="C147" s="429"/>
      <c r="D147" s="564"/>
      <c r="E147" s="564"/>
      <c r="F147" s="564"/>
      <c r="G147" s="564"/>
      <c r="H147" s="564"/>
      <c r="I147" s="567"/>
      <c r="J147" s="567"/>
      <c r="K147" s="569"/>
      <c r="L147" s="569"/>
      <c r="M147" s="569"/>
      <c r="N147" s="574"/>
      <c r="O147" s="371"/>
      <c r="P147" s="71"/>
      <c r="Q147" s="71"/>
      <c r="R147" s="71"/>
      <c r="S147" s="71"/>
      <c r="T147" s="71"/>
      <c r="U147" s="71"/>
      <c r="V147" s="71"/>
      <c r="W147" s="71"/>
      <c r="X147" s="72"/>
    </row>
    <row r="148" spans="2:24" ht="47.25" customHeight="1">
      <c r="B148" s="73"/>
      <c r="C148" s="429"/>
      <c r="D148" s="564"/>
      <c r="E148" s="564"/>
      <c r="F148" s="564"/>
      <c r="G148" s="564"/>
      <c r="H148" s="564"/>
      <c r="I148" s="567"/>
      <c r="J148" s="567"/>
      <c r="K148" s="569"/>
      <c r="L148" s="569"/>
      <c r="M148" s="569"/>
      <c r="N148" s="574"/>
      <c r="O148" s="371"/>
      <c r="P148" s="71"/>
      <c r="Q148" s="71"/>
      <c r="R148" s="71"/>
      <c r="S148" s="71"/>
      <c r="T148" s="71"/>
      <c r="U148" s="71"/>
      <c r="V148" s="71"/>
      <c r="W148" s="71"/>
      <c r="X148" s="72"/>
    </row>
    <row r="149" spans="2:24" ht="47.25" customHeight="1">
      <c r="B149" s="73"/>
      <c r="C149" s="429"/>
      <c r="D149" s="564"/>
      <c r="E149" s="564"/>
      <c r="F149" s="564"/>
      <c r="G149" s="564"/>
      <c r="H149" s="564"/>
      <c r="I149" s="567"/>
      <c r="J149" s="567"/>
      <c r="K149" s="569"/>
      <c r="L149" s="569"/>
      <c r="M149" s="569"/>
      <c r="N149" s="574"/>
      <c r="O149" s="371"/>
      <c r="P149" s="71"/>
      <c r="Q149" s="71"/>
      <c r="R149" s="71"/>
      <c r="S149" s="71"/>
      <c r="T149" s="71"/>
      <c r="U149" s="71"/>
      <c r="V149" s="71"/>
      <c r="W149" s="71"/>
      <c r="X149" s="72"/>
    </row>
    <row r="150" spans="2:24" ht="47.25" customHeight="1">
      <c r="B150" s="73"/>
      <c r="C150" s="429"/>
      <c r="D150" s="564"/>
      <c r="E150" s="564"/>
      <c r="F150" s="564"/>
      <c r="G150" s="564"/>
      <c r="H150" s="564"/>
      <c r="I150" s="567"/>
      <c r="J150" s="567"/>
      <c r="K150" s="569"/>
      <c r="L150" s="569"/>
      <c r="M150" s="569"/>
      <c r="N150" s="574"/>
      <c r="O150" s="371"/>
      <c r="P150" s="71"/>
      <c r="Q150" s="71"/>
      <c r="R150" s="71"/>
      <c r="S150" s="71"/>
      <c r="T150" s="71"/>
      <c r="U150" s="71"/>
      <c r="V150" s="71"/>
      <c r="W150" s="71"/>
      <c r="X150" s="72"/>
    </row>
    <row r="151" spans="2:24" ht="47.25" customHeight="1">
      <c r="B151" s="73"/>
      <c r="C151" s="429"/>
      <c r="D151" s="564"/>
      <c r="E151" s="564"/>
      <c r="F151" s="564"/>
      <c r="G151" s="564"/>
      <c r="H151" s="564"/>
      <c r="I151" s="567"/>
      <c r="J151" s="567"/>
      <c r="K151" s="569"/>
      <c r="L151" s="569"/>
      <c r="M151" s="569"/>
      <c r="N151" s="574"/>
      <c r="O151" s="371"/>
      <c r="P151" s="71"/>
      <c r="Q151" s="71"/>
      <c r="R151" s="71"/>
      <c r="S151" s="71"/>
      <c r="T151" s="71"/>
      <c r="U151" s="71"/>
      <c r="V151" s="71"/>
      <c r="W151" s="71"/>
      <c r="X151" s="72"/>
    </row>
    <row r="152" spans="2:24" ht="47.25" customHeight="1">
      <c r="B152" s="73"/>
      <c r="C152" s="429"/>
      <c r="D152" s="564"/>
      <c r="E152" s="564"/>
      <c r="F152" s="564"/>
      <c r="G152" s="564"/>
      <c r="H152" s="564"/>
      <c r="I152" s="567"/>
      <c r="J152" s="567"/>
      <c r="K152" s="569"/>
      <c r="L152" s="569"/>
      <c r="M152" s="569"/>
      <c r="N152" s="574"/>
      <c r="O152" s="371"/>
      <c r="P152" s="71"/>
      <c r="Q152" s="71"/>
      <c r="R152" s="71"/>
      <c r="S152" s="71"/>
      <c r="T152" s="71"/>
      <c r="U152" s="71"/>
      <c r="V152" s="71"/>
      <c r="W152" s="71"/>
      <c r="X152" s="72"/>
    </row>
    <row r="153" spans="2:24" ht="47.25" customHeight="1">
      <c r="B153" s="73"/>
      <c r="C153" s="429"/>
      <c r="D153" s="564"/>
      <c r="E153" s="564"/>
      <c r="F153" s="564"/>
      <c r="G153" s="564"/>
      <c r="H153" s="564"/>
      <c r="I153" s="567"/>
      <c r="J153" s="567"/>
      <c r="K153" s="569"/>
      <c r="L153" s="569"/>
      <c r="M153" s="569"/>
      <c r="N153" s="574"/>
      <c r="O153" s="371"/>
      <c r="P153" s="71"/>
      <c r="Q153" s="71"/>
      <c r="R153" s="71"/>
      <c r="S153" s="71"/>
      <c r="T153" s="71"/>
      <c r="U153" s="71"/>
      <c r="V153" s="71"/>
      <c r="W153" s="71"/>
      <c r="X153" s="72"/>
    </row>
    <row r="154" spans="2:24" ht="47.25" customHeight="1">
      <c r="B154" s="73"/>
      <c r="C154" s="429"/>
      <c r="D154" s="564"/>
      <c r="E154" s="564"/>
      <c r="F154" s="564"/>
      <c r="G154" s="564"/>
      <c r="H154" s="564"/>
      <c r="I154" s="567"/>
      <c r="J154" s="567"/>
      <c r="K154" s="569"/>
      <c r="L154" s="569"/>
      <c r="M154" s="569"/>
      <c r="N154" s="574"/>
      <c r="O154" s="371"/>
      <c r="P154" s="71"/>
      <c r="Q154" s="71"/>
      <c r="R154" s="71"/>
      <c r="S154" s="71"/>
      <c r="T154" s="71"/>
      <c r="U154" s="71"/>
      <c r="V154" s="71"/>
      <c r="W154" s="71"/>
      <c r="X154" s="72"/>
    </row>
    <row r="155" spans="2:24" ht="47.25" customHeight="1">
      <c r="B155" s="73"/>
      <c r="C155" s="429"/>
      <c r="D155" s="564"/>
      <c r="E155" s="564"/>
      <c r="F155" s="564"/>
      <c r="G155" s="564"/>
      <c r="H155" s="564"/>
      <c r="I155" s="567"/>
      <c r="J155" s="567"/>
      <c r="K155" s="569"/>
      <c r="L155" s="569"/>
      <c r="M155" s="569"/>
      <c r="N155" s="574"/>
      <c r="O155" s="371"/>
      <c r="P155" s="71"/>
      <c r="Q155" s="71"/>
      <c r="R155" s="71"/>
      <c r="S155" s="71"/>
      <c r="T155" s="71"/>
      <c r="U155" s="71"/>
      <c r="V155" s="71"/>
      <c r="W155" s="71"/>
      <c r="X155" s="72"/>
    </row>
    <row r="156" spans="2:24" ht="47.25" customHeight="1">
      <c r="B156" s="73"/>
      <c r="C156" s="429"/>
      <c r="D156" s="564"/>
      <c r="E156" s="564"/>
      <c r="F156" s="564"/>
      <c r="G156" s="564"/>
      <c r="H156" s="564"/>
      <c r="I156" s="567"/>
      <c r="J156" s="567"/>
      <c r="K156" s="569"/>
      <c r="L156" s="569"/>
      <c r="M156" s="569"/>
      <c r="N156" s="574"/>
      <c r="O156" s="371"/>
      <c r="P156" s="71"/>
      <c r="Q156" s="71"/>
      <c r="R156" s="71"/>
      <c r="S156" s="71"/>
      <c r="T156" s="71"/>
      <c r="U156" s="71"/>
      <c r="V156" s="71"/>
      <c r="W156" s="71"/>
      <c r="X156" s="72"/>
    </row>
    <row r="157" spans="2:24" ht="47.25" customHeight="1">
      <c r="B157" s="73"/>
      <c r="C157" s="429"/>
      <c r="D157" s="564"/>
      <c r="E157" s="564"/>
      <c r="F157" s="564"/>
      <c r="G157" s="564"/>
      <c r="H157" s="564"/>
      <c r="I157" s="567"/>
      <c r="J157" s="567"/>
      <c r="K157" s="569"/>
      <c r="L157" s="569"/>
      <c r="M157" s="569"/>
      <c r="N157" s="574"/>
      <c r="O157" s="371"/>
      <c r="P157" s="71"/>
      <c r="Q157" s="71"/>
      <c r="R157" s="71"/>
      <c r="S157" s="71"/>
      <c r="T157" s="71"/>
      <c r="U157" s="71"/>
      <c r="V157" s="71"/>
      <c r="W157" s="71"/>
      <c r="X157" s="72"/>
    </row>
    <row r="158" spans="2:24" ht="47.25" customHeight="1">
      <c r="B158" s="73"/>
      <c r="C158" s="429"/>
      <c r="D158" s="564"/>
      <c r="E158" s="564"/>
      <c r="F158" s="564"/>
      <c r="G158" s="564"/>
      <c r="H158" s="564"/>
      <c r="I158" s="567"/>
      <c r="J158" s="567"/>
      <c r="K158" s="569"/>
      <c r="L158" s="569"/>
      <c r="M158" s="569"/>
      <c r="N158" s="574"/>
      <c r="O158" s="371"/>
      <c r="P158" s="71"/>
      <c r="Q158" s="71"/>
      <c r="R158" s="71"/>
      <c r="S158" s="71"/>
      <c r="T158" s="71"/>
      <c r="U158" s="71"/>
      <c r="V158" s="71"/>
      <c r="W158" s="71"/>
      <c r="X158" s="72"/>
    </row>
    <row r="159" spans="2:24" ht="47.25" customHeight="1" thickBot="1">
      <c r="B159" s="73"/>
      <c r="C159" s="429"/>
      <c r="D159" s="565"/>
      <c r="E159" s="565"/>
      <c r="F159" s="565"/>
      <c r="G159" s="565"/>
      <c r="H159" s="565"/>
      <c r="I159" s="553"/>
      <c r="J159" s="553"/>
      <c r="K159" s="571"/>
      <c r="L159" s="571"/>
      <c r="M159" s="571"/>
      <c r="N159" s="575"/>
      <c r="O159" s="371"/>
      <c r="P159" s="71"/>
      <c r="Q159" s="71"/>
      <c r="R159" s="71"/>
      <c r="S159" s="71"/>
      <c r="T159" s="71"/>
      <c r="U159" s="71"/>
      <c r="V159" s="71"/>
      <c r="W159" s="71"/>
      <c r="X159" s="72"/>
    </row>
    <row r="160" spans="2:24">
      <c r="B160" s="73"/>
      <c r="C160" s="371"/>
      <c r="D160" s="371"/>
      <c r="E160" s="371"/>
      <c r="F160" s="371"/>
      <c r="G160" s="371"/>
      <c r="H160" s="371"/>
      <c r="I160" s="371"/>
      <c r="J160" s="371"/>
      <c r="K160" s="371"/>
      <c r="L160" s="371"/>
      <c r="M160" s="371"/>
      <c r="N160" s="371"/>
      <c r="O160" s="371"/>
      <c r="P160" s="71"/>
      <c r="Q160" s="71"/>
      <c r="R160" s="71"/>
      <c r="S160" s="71"/>
      <c r="T160" s="71"/>
      <c r="U160" s="71"/>
      <c r="V160" s="71"/>
      <c r="W160" s="71"/>
      <c r="X160" s="72"/>
    </row>
    <row r="161" spans="2:24">
      <c r="B161" s="73"/>
      <c r="C161" s="371"/>
      <c r="D161" s="371"/>
      <c r="E161" s="371"/>
      <c r="F161" s="371"/>
      <c r="G161" s="371"/>
      <c r="H161" s="371"/>
      <c r="I161" s="371"/>
      <c r="J161" s="371"/>
      <c r="K161" s="371"/>
      <c r="L161" s="371"/>
      <c r="M161" s="371"/>
      <c r="N161" s="371"/>
      <c r="O161" s="371"/>
      <c r="P161" s="71"/>
      <c r="Q161" s="71"/>
      <c r="R161" s="71"/>
      <c r="S161" s="71"/>
      <c r="T161" s="71"/>
      <c r="U161" s="71"/>
      <c r="V161" s="71"/>
      <c r="W161" s="71"/>
      <c r="X161" s="72"/>
    </row>
    <row r="162" spans="2:24" ht="57">
      <c r="B162" s="70"/>
      <c r="C162" s="370" t="s">
        <v>672</v>
      </c>
      <c r="D162" s="371"/>
      <c r="E162" s="371"/>
      <c r="F162" s="371"/>
      <c r="G162" s="371"/>
      <c r="H162" s="371"/>
      <c r="I162" s="371"/>
      <c r="J162" s="371"/>
      <c r="K162" s="371"/>
      <c r="L162" s="371"/>
      <c r="M162" s="371"/>
      <c r="N162" s="371"/>
      <c r="O162" s="371"/>
      <c r="P162" s="71"/>
      <c r="Q162" s="71"/>
      <c r="R162" s="71"/>
      <c r="S162" s="71"/>
      <c r="T162" s="71"/>
      <c r="U162" s="71"/>
      <c r="V162" s="71"/>
      <c r="W162" s="71"/>
      <c r="X162" s="72"/>
    </row>
    <row r="163" spans="2:24" ht="14.65" thickBot="1">
      <c r="B163" s="73"/>
      <c r="C163" s="371"/>
      <c r="D163" s="371"/>
      <c r="E163" s="371"/>
      <c r="F163" s="371"/>
      <c r="G163" s="371"/>
      <c r="H163" s="371"/>
      <c r="I163" s="371"/>
      <c r="J163" s="371"/>
      <c r="K163" s="371"/>
      <c r="L163" s="371"/>
      <c r="M163" s="371"/>
      <c r="N163" s="371"/>
      <c r="O163" s="371"/>
      <c r="P163" s="71"/>
      <c r="Q163" s="71"/>
      <c r="R163" s="71"/>
      <c r="S163" s="71"/>
      <c r="T163" s="71"/>
      <c r="U163" s="71"/>
      <c r="V163" s="71"/>
      <c r="W163" s="71"/>
      <c r="X163" s="72"/>
    </row>
    <row r="164" spans="2:24">
      <c r="B164" s="73"/>
      <c r="C164" s="554"/>
      <c r="D164" s="555"/>
      <c r="E164" s="555"/>
      <c r="F164" s="555"/>
      <c r="G164" s="555"/>
      <c r="H164" s="555"/>
      <c r="I164" s="556"/>
      <c r="J164" s="371"/>
      <c r="K164" s="371"/>
      <c r="L164" s="371"/>
      <c r="M164" s="371"/>
      <c r="N164" s="371"/>
      <c r="O164" s="371"/>
      <c r="P164" s="71"/>
      <c r="Q164" s="71"/>
      <c r="R164" s="71"/>
      <c r="S164" s="71"/>
      <c r="T164" s="71"/>
      <c r="U164" s="71"/>
      <c r="V164" s="71"/>
      <c r="W164" s="71"/>
      <c r="X164" s="72"/>
    </row>
    <row r="165" spans="2:24">
      <c r="B165" s="73"/>
      <c r="C165" s="557"/>
      <c r="D165" s="558"/>
      <c r="E165" s="558"/>
      <c r="F165" s="558"/>
      <c r="G165" s="558"/>
      <c r="H165" s="558"/>
      <c r="I165" s="559"/>
      <c r="J165" s="371"/>
      <c r="K165" s="371"/>
      <c r="L165" s="371"/>
      <c r="M165" s="371"/>
      <c r="N165" s="371"/>
      <c r="O165" s="371"/>
      <c r="P165" s="71"/>
      <c r="Q165" s="71"/>
      <c r="R165" s="71"/>
      <c r="S165" s="71"/>
      <c r="T165" s="71"/>
      <c r="U165" s="71"/>
      <c r="V165" s="71"/>
      <c r="W165" s="71"/>
      <c r="X165" s="72"/>
    </row>
    <row r="166" spans="2:24">
      <c r="B166" s="73"/>
      <c r="C166" s="557"/>
      <c r="D166" s="558"/>
      <c r="E166" s="558"/>
      <c r="F166" s="558"/>
      <c r="G166" s="558"/>
      <c r="H166" s="558"/>
      <c r="I166" s="559"/>
      <c r="J166" s="371"/>
      <c r="K166" s="371"/>
      <c r="L166" s="371"/>
      <c r="M166" s="371"/>
      <c r="N166" s="371"/>
      <c r="O166" s="371"/>
      <c r="P166" s="71"/>
      <c r="Q166" s="71"/>
      <c r="R166" s="71"/>
      <c r="S166" s="71"/>
      <c r="T166" s="71"/>
      <c r="U166" s="71"/>
      <c r="V166" s="71"/>
      <c r="W166" s="71"/>
      <c r="X166" s="72"/>
    </row>
    <row r="167" spans="2:24">
      <c r="B167" s="73"/>
      <c r="C167" s="557"/>
      <c r="D167" s="558"/>
      <c r="E167" s="558"/>
      <c r="F167" s="558"/>
      <c r="G167" s="558"/>
      <c r="H167" s="558"/>
      <c r="I167" s="559"/>
      <c r="J167" s="371"/>
      <c r="K167" s="371"/>
      <c r="L167" s="371"/>
      <c r="M167" s="371"/>
      <c r="N167" s="371"/>
      <c r="O167" s="371"/>
      <c r="P167" s="71"/>
      <c r="Q167" s="71"/>
      <c r="R167" s="71"/>
      <c r="S167" s="71"/>
      <c r="T167" s="71"/>
      <c r="U167" s="71"/>
      <c r="V167" s="71"/>
      <c r="W167" s="71"/>
      <c r="X167" s="72"/>
    </row>
    <row r="168" spans="2:24">
      <c r="B168" s="73"/>
      <c r="C168" s="557"/>
      <c r="D168" s="558"/>
      <c r="E168" s="558"/>
      <c r="F168" s="558"/>
      <c r="G168" s="558"/>
      <c r="H168" s="558"/>
      <c r="I168" s="559"/>
      <c r="J168" s="371"/>
      <c r="K168" s="371"/>
      <c r="L168" s="371"/>
      <c r="M168" s="371"/>
      <c r="N168" s="371"/>
      <c r="O168" s="371"/>
      <c r="P168" s="71"/>
      <c r="Q168" s="71"/>
      <c r="R168" s="71"/>
      <c r="S168" s="71"/>
      <c r="T168" s="71"/>
      <c r="U168" s="71"/>
      <c r="V168" s="71"/>
      <c r="W168" s="71"/>
      <c r="X168" s="72"/>
    </row>
    <row r="169" spans="2:24" ht="14.65" thickBot="1">
      <c r="B169" s="73"/>
      <c r="C169" s="560"/>
      <c r="D169" s="561"/>
      <c r="E169" s="561"/>
      <c r="F169" s="561"/>
      <c r="G169" s="561"/>
      <c r="H169" s="561"/>
      <c r="I169" s="562"/>
      <c r="J169" s="371"/>
      <c r="K169" s="371"/>
      <c r="L169" s="371"/>
      <c r="M169" s="371"/>
      <c r="N169" s="371"/>
      <c r="O169" s="371"/>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35" t="s">
        <v>581</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P17:P24 C24 D14:D15 G30:G49 D63:E102 G63:G102 K30:K49 I30:I49 M30:M49 C22" xr:uid="{00000000-0002-0000-0200-00000C000000}">
      <formula1>#REF!</formula1>
    </dataValidation>
    <dataValidation type="list" sqref="R63:R102" xr:uid="{00000000-0002-0000-0200-000015000000}">
      <formula1>#REF!</formula1>
    </dataValidation>
    <dataValidation type="list" allowBlank="1" showInputMessage="1" showErrorMessage="1" sqref="C30:C49 C63:C102" xr:uid="{3CAC96EE-A2E0-44BC-BB84-D98E515C510B}">
      <formula1>$C$17:$C$24</formula1>
    </dataValidation>
  </dataValidations>
  <hyperlinks>
    <hyperlink ref="O116" r:id="rId2" xr:uid="{158B3BF4-9A59-4E7F-BAC7-51786AACC526}"/>
    <hyperlink ref="S64" r:id="rId3" xr:uid="{C6D53777-0AB3-4E27-8E74-C2B91ADA092F}"/>
  </hyperlinks>
  <pageMargins left="0.70866141732283472" right="0.70866141732283472" top="0.74803149606299213" bottom="0.74803149606299213" header="0.31496062992125984" footer="0.31496062992125984"/>
  <pageSetup paperSize="8" scale="23" orientation="landscape" r:id="rId4"/>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A4977A4-2981-4DE0-B454-44F33E8361A3}">
          <x14:formula1>
            <xm:f>ListsReq!$AI$23:$AI$27</xm:f>
          </x14:formula1>
          <xm:sqref>C142:C159 C116:C133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C45143B5476584FB07D7A71DFF0D4D2" ma:contentTypeVersion="11" ma:contentTypeDescription="Create a new document." ma:contentTypeScope="" ma:versionID="0c1ef9300616f99e47ca6b96c8a459ed">
  <xsd:schema xmlns:xsd="http://www.w3.org/2001/XMLSchema" xmlns:xs="http://www.w3.org/2001/XMLSchema" xmlns:p="http://schemas.microsoft.com/office/2006/metadata/properties" xmlns:ns2="ed605749-6bb4-4d8b-a505-3757c5e813f7" xmlns:ns3="718ebd1a-a121-4931-90b7-8cf03489c81e" targetNamespace="http://schemas.microsoft.com/office/2006/metadata/properties" ma:root="true" ma:fieldsID="cd1ead0740e912e6f4eb51ae9c52c513" ns2:_="" ns3:_="">
    <xsd:import namespace="ed605749-6bb4-4d8b-a505-3757c5e813f7"/>
    <xsd:import namespace="718ebd1a-a121-4931-90b7-8cf03489c81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605749-6bb4-4d8b-a505-3757c5e813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ebd1a-a121-4931-90b7-8cf03489c81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2F683708-8B85-43CE-BEAD-1075737222CF}">
  <ds:schemaRefs>
    <ds:schemaRef ds:uri="http://purl.org/dc/terms/"/>
    <ds:schemaRef ds:uri="http://schemas.openxmlformats.org/package/2006/metadata/core-properties"/>
    <ds:schemaRef ds:uri="ed605749-6bb4-4d8b-a505-3757c5e813f7"/>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18ebd1a-a121-4931-90b7-8cf03489c81e"/>
    <ds:schemaRef ds:uri="http://www.w3.org/XML/1998/namespace"/>
  </ds:schemaRefs>
</ds:datastoreItem>
</file>

<file path=customXml/itemProps3.xml><?xml version="1.0" encoding="utf-8"?>
<ds:datastoreItem xmlns:ds="http://schemas.openxmlformats.org/officeDocument/2006/customXml" ds:itemID="{A3C9A4F1-57BE-4895-928D-FE4D528983DD}">
  <ds:schemaRefs>
    <ds:schemaRef ds:uri="http://schemas.microsoft.com/sharepoint/v3/contenttype/forms"/>
  </ds:schemaRefs>
</ds:datastoreItem>
</file>

<file path=customXml/itemProps4.xml><?xml version="1.0" encoding="utf-8"?>
<ds:datastoreItem xmlns:ds="http://schemas.openxmlformats.org/officeDocument/2006/customXml" ds:itemID="{94D3CD44-9947-4626-BDE2-9B500B32A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605749-6bb4-4d8b-a505-3757c5e813f7"/>
    <ds:schemaRef ds:uri="718ebd1a-a121-4931-90b7-8cf03489c8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Kelly Wiltshire</cp:lastModifiedBy>
  <cp:lastPrinted>2015-07-10T09:39:32Z</cp:lastPrinted>
  <dcterms:created xsi:type="dcterms:W3CDTF">2014-10-29T16:20:01Z</dcterms:created>
  <dcterms:modified xsi:type="dcterms:W3CDTF">2020-11-25T12:40:16Z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0x0101006C45143B5476584FB07D7A71DFF0D4D2</vt:lpwstr>
  </property>
</Properties>
</file>