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
    </mc:Choice>
  </mc:AlternateContent>
  <bookViews>
    <workbookView xWindow="0" yWindow="60" windowWidth="21840" windowHeight="1233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 r:id="rId8"/>
    <externalReference r:id="rId9"/>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Influence'!$A$1:$X$123</definedName>
    <definedName name="_xlnm.Print_Area" localSheetId="0">'Required section'!$A$1:$M$389</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Influence'!$C$59:$W$69</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3" i="7" l="1"/>
  <c r="H122" i="7"/>
  <c r="H121" i="7"/>
  <c r="H120" i="7"/>
  <c r="H119" i="7"/>
  <c r="H118" i="7"/>
  <c r="H117" i="7"/>
  <c r="H116" i="7"/>
  <c r="H115" i="7"/>
  <c r="F103" i="7" s="1"/>
  <c r="E103" i="7" l="1"/>
  <c r="G103" i="7"/>
  <c r="H101" i="7"/>
  <c r="BM4" i="8"/>
  <c r="H103" i="7" l="1"/>
  <c r="K46" i="3" l="1"/>
  <c r="K44" i="3"/>
  <c r="K39" i="3"/>
  <c r="M40" i="3"/>
  <c r="K45" i="3"/>
  <c r="K33" i="3" l="1"/>
  <c r="K32" i="3" l="1"/>
  <c r="K31" i="3"/>
  <c r="I43" i="3"/>
  <c r="K37" i="3"/>
  <c r="K30" i="3"/>
  <c r="K34" i="3"/>
  <c r="K35" i="3"/>
  <c r="D284" i="7" l="1"/>
  <c r="C273" i="7"/>
  <c r="D258" i="7"/>
  <c r="C234" i="7"/>
  <c r="G202" i="7"/>
  <c r="F202" i="7"/>
  <c r="H202" i="7" s="1"/>
  <c r="E202"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G136" i="7"/>
  <c r="F136" i="7"/>
  <c r="H136" i="7" s="1"/>
  <c r="E136" i="7"/>
  <c r="G135" i="7"/>
  <c r="F135" i="7"/>
  <c r="H135" i="7" s="1"/>
  <c r="E135" i="7"/>
  <c r="G134" i="7"/>
  <c r="F134" i="7"/>
  <c r="H134" i="7" s="1"/>
  <c r="E134" i="7"/>
  <c r="G133" i="7"/>
  <c r="F133" i="7"/>
  <c r="H133" i="7" s="1"/>
  <c r="E133" i="7"/>
  <c r="G132" i="7"/>
  <c r="F132" i="7"/>
  <c r="H132" i="7" s="1"/>
  <c r="E132" i="7"/>
  <c r="G131" i="7"/>
  <c r="F131" i="7"/>
  <c r="H131" i="7" s="1"/>
  <c r="E131" i="7"/>
  <c r="G130" i="7"/>
  <c r="F130" i="7"/>
  <c r="H130" i="7" s="1"/>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E120" i="7"/>
  <c r="G119" i="7"/>
  <c r="E119" i="7"/>
  <c r="G116" i="7"/>
  <c r="E116" i="7"/>
  <c r="G115" i="7"/>
  <c r="E115" i="7"/>
  <c r="H109" i="7"/>
  <c r="C109" i="7"/>
  <c r="H108" i="7"/>
  <c r="C108" i="7"/>
  <c r="H107" i="7"/>
  <c r="C107" i="7"/>
  <c r="H106" i="7"/>
  <c r="C106" i="7"/>
  <c r="H105" i="7"/>
  <c r="C105" i="7"/>
  <c r="H104" i="7"/>
  <c r="C104" i="7"/>
  <c r="C103" i="7"/>
  <c r="C102" i="7"/>
  <c r="C101" i="7"/>
  <c r="H100" i="7"/>
  <c r="C100" i="7"/>
  <c r="H99" i="7"/>
  <c r="C99" i="7"/>
  <c r="H98" i="7"/>
  <c r="C98" i="7"/>
  <c r="H97" i="7"/>
  <c r="C97" i="7"/>
  <c r="H96" i="7"/>
  <c r="C96" i="7"/>
  <c r="H95" i="7"/>
  <c r="D95" i="7"/>
  <c r="D96" i="7" s="1"/>
  <c r="D97" i="7" s="1"/>
  <c r="D98" i="7" s="1"/>
  <c r="D99" i="7" s="1"/>
  <c r="D100" i="7" s="1"/>
  <c r="D101" i="7" s="1"/>
  <c r="D102" i="7" s="1"/>
  <c r="D103" i="7" s="1"/>
  <c r="D104" i="7" s="1"/>
  <c r="D105" i="7" s="1"/>
  <c r="D106" i="7" s="1"/>
  <c r="D107" i="7" s="1"/>
  <c r="D108" i="7" s="1"/>
  <c r="D109" i="7" s="1"/>
  <c r="C95" i="7"/>
  <c r="H94" i="7"/>
  <c r="C22" i="7"/>
  <c r="C21" i="7"/>
  <c r="C20" i="7"/>
  <c r="C19" i="7"/>
  <c r="C18" i="7"/>
  <c r="C17" i="7"/>
  <c r="C16" i="7"/>
  <c r="C15" i="7"/>
  <c r="C14" i="7"/>
  <c r="H203" i="7" l="1"/>
  <c r="D3" i="8"/>
  <c r="E3" i="8"/>
  <c r="D4" i="8" s="1"/>
  <c r="F3" i="8"/>
  <c r="E4" i="8" s="1"/>
  <c r="D5" i="8" s="1"/>
  <c r="G3" i="8"/>
  <c r="F4" i="8" s="1"/>
  <c r="E5" i="8" s="1"/>
  <c r="D6" i="8" s="1"/>
  <c r="H3" i="8"/>
  <c r="G4" i="8" s="1"/>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19" i="8"/>
  <c r="E19" i="8"/>
  <c r="F19" i="8"/>
  <c r="G19" i="8"/>
  <c r="H19" i="8"/>
  <c r="I19" i="8"/>
  <c r="H20" i="8" s="1"/>
  <c r="G21" i="8" s="1"/>
  <c r="F22" i="8" s="1"/>
  <c r="E23" i="8" s="1"/>
  <c r="D24" i="8" s="1"/>
  <c r="J19" i="8"/>
  <c r="I20" i="8" s="1"/>
  <c r="H21" i="8" s="1"/>
  <c r="G22" i="8" s="1"/>
  <c r="F23" i="8" s="1"/>
  <c r="E24" i="8" s="1"/>
  <c r="D25" i="8" s="1"/>
  <c r="K19" i="8"/>
  <c r="J20" i="8" s="1"/>
  <c r="I21" i="8" s="1"/>
  <c r="H22" i="8" s="1"/>
  <c r="G23" i="8" s="1"/>
  <c r="F24" i="8" s="1"/>
  <c r="E25" i="8" s="1"/>
  <c r="D26" i="8" s="1"/>
  <c r="L19" i="8"/>
  <c r="M19" i="8"/>
  <c r="N19" i="8"/>
  <c r="O19" i="8"/>
  <c r="P19" i="8"/>
  <c r="Q19" i="8"/>
  <c r="P20" i="8" s="1"/>
  <c r="O21" i="8" s="1"/>
  <c r="N22" i="8" s="1"/>
  <c r="M23" i="8" s="1"/>
  <c r="L24" i="8" s="1"/>
  <c r="K25" i="8" s="1"/>
  <c r="J26" i="8" s="1"/>
  <c r="I27" i="8" s="1"/>
  <c r="H28" i="8" s="1"/>
  <c r="G29" i="8" s="1"/>
  <c r="F30" i="8" s="1"/>
  <c r="E31" i="8" s="1"/>
  <c r="D32" i="8" s="1"/>
  <c r="D20" i="8"/>
  <c r="E20" i="8"/>
  <c r="D21" i="8" s="1"/>
  <c r="O20" i="8" l="1"/>
  <c r="N21" i="8" s="1"/>
  <c r="M22" i="8" s="1"/>
  <c r="L23" i="8" s="1"/>
  <c r="K24" i="8" s="1"/>
  <c r="J25" i="8" s="1"/>
  <c r="I26" i="8" s="1"/>
  <c r="H27" i="8" s="1"/>
  <c r="G28" i="8" s="1"/>
  <c r="F29" i="8" s="1"/>
  <c r="E30" i="8" s="1"/>
  <c r="D31" i="8" s="1"/>
  <c r="K20" i="8"/>
  <c r="J21" i="8" s="1"/>
  <c r="I22" i="8" s="1"/>
  <c r="H23" i="8" s="1"/>
  <c r="G24" i="8" s="1"/>
  <c r="F25" i="8" s="1"/>
  <c r="E26" i="8" s="1"/>
  <c r="D27" i="8" s="1"/>
  <c r="G20" i="8"/>
  <c r="F21" i="8" s="1"/>
  <c r="E22" i="8" s="1"/>
  <c r="D23" i="8" s="1"/>
  <c r="L20" i="8"/>
  <c r="K21" i="8" s="1"/>
  <c r="J22" i="8" s="1"/>
  <c r="I23" i="8" s="1"/>
  <c r="H24" i="8" s="1"/>
  <c r="G25" i="8" s="1"/>
  <c r="F26" i="8" s="1"/>
  <c r="E27" i="8" s="1"/>
  <c r="D28" i="8" s="1"/>
  <c r="N20" i="8"/>
  <c r="M21" i="8" s="1"/>
  <c r="L22" i="8" s="1"/>
  <c r="K23" i="8" s="1"/>
  <c r="J24" i="8" s="1"/>
  <c r="I25" i="8" s="1"/>
  <c r="H26" i="8" s="1"/>
  <c r="G27" i="8" s="1"/>
  <c r="F28" i="8" s="1"/>
  <c r="E29" i="8" s="1"/>
  <c r="D30" i="8" s="1"/>
  <c r="F20" i="8"/>
  <c r="E21" i="8" s="1"/>
  <c r="D22" i="8" s="1"/>
  <c r="M20" i="8"/>
  <c r="L21" i="8" s="1"/>
  <c r="K22" i="8" s="1"/>
  <c r="J23" i="8" s="1"/>
  <c r="I24" i="8" s="1"/>
  <c r="H25" i="8" s="1"/>
  <c r="G26" i="8" s="1"/>
  <c r="F27" i="8" s="1"/>
  <c r="E28" i="8" s="1"/>
  <c r="D29" i="8" s="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1" i="3"/>
  <c r="F22" i="3"/>
  <c r="M19" i="3"/>
  <c r="E19" i="3"/>
  <c r="H21" i="3"/>
  <c r="F20" i="3"/>
  <c r="G19" i="3"/>
  <c r="I20" i="3"/>
  <c r="F23" i="3"/>
  <c r="G22" i="3"/>
  <c r="E20" i="3"/>
  <c r="J21" i="3"/>
  <c r="I21" i="3"/>
  <c r="I23" i="3"/>
  <c r="L21" i="3"/>
  <c r="E23" i="3"/>
  <c r="H22" i="3"/>
  <c r="J23" i="3"/>
  <c r="E22" i="3"/>
  <c r="H23" i="3"/>
  <c r="G20" i="3"/>
  <c r="J19" i="3"/>
  <c r="J18" i="3"/>
  <c r="L18" i="3"/>
  <c r="L20" i="3"/>
  <c r="K19" i="3"/>
  <c r="K21" i="3"/>
  <c r="F18" i="3"/>
  <c r="K23" i="3"/>
  <c r="L19" i="3"/>
  <c r="L23" i="3"/>
  <c r="E21" i="3"/>
  <c r="H18" i="3"/>
  <c r="J20" i="3"/>
  <c r="L22" i="3"/>
  <c r="F19" i="3"/>
  <c r="K18" i="3"/>
  <c r="I22" i="3"/>
  <c r="K22" i="3"/>
  <c r="E18" i="3"/>
  <c r="M23" i="3"/>
  <c r="G18" i="3"/>
  <c r="F21" i="3"/>
  <c r="I18" i="3"/>
  <c r="M18" i="3"/>
  <c r="H20" i="3"/>
  <c r="K20" i="3"/>
  <c r="M20" i="3"/>
  <c r="J22" i="3"/>
  <c r="G23" i="3"/>
  <c r="I19" i="3"/>
  <c r="M22" i="3"/>
  <c r="G21" i="3"/>
  <c r="H19" i="3"/>
</calcChain>
</file>

<file path=xl/sharedStrings.xml><?xml version="1.0" encoding="utf-8"?>
<sst xmlns="http://schemas.openxmlformats.org/spreadsheetml/2006/main" count="4511" uniqueCount="1134">
  <si>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</si>
  <si>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</si>
  <si>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</si>
  <si>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</si>
  <si>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</si>
  <si>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</si>
  <si>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</si>
  <si>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</si>
  <si>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</si>
  <si>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</si>
  <si>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</si>
  <si>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</si>
  <si>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</si>
  <si>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</si>
  <si>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</si>
  <si>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</si>
  <si>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</si>
  <si>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</si>
  <si>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</si>
  <si>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</si>
  <si>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</si>
  <si>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</si>
  <si>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</si>
  <si>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</si>
  <si>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</si>
  <si>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</si>
  <si>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</si>
  <si>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</si>
  <si>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</si>
  <si>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</si>
  <si>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</si>
  <si>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</si>
  <si>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</si>
  <si>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</si>
  <si>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</si>
  <si>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</si>
  <si>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</si>
  <si>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</si>
  <si>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</si>
  <si>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</si>
  <si>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</si>
  <si>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</si>
  <si>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</si>
  <si>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</si>
  <si>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</si>
  <si>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</si>
  <si>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</si>
  <si>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</si>
  <si>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</si>
  <si>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</si>
  <si>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</si>
  <si>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</si>
  <si>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</si>
  <si>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</si>
  <si>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</si>
  <si>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</si>
  <si>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</si>
  <si>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</si>
  <si>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</si>
  <si>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</si>
  <si>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</si>
  <si>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</si>
  <si>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</si>
  <si>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</si>
  <si>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</si>
  <si>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</si>
  <si>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</si>
  <si>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</si>
  <si>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</si>
  <si>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</si>
  <si>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</si>
  <si>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</si>
  <si>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</si>
  <si>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</si>
  <si>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</si>
  <si>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</si>
  <si>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</si>
  <si>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</si>
  <si>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</si>
  <si>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</si>
  <si>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</si>
  <si>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</si>
  <si>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</si>
  <si>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</si>
  <si>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</si>
  <si>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</si>
  <si>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</si>
  <si>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</si>
  <si>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</si>
  <si>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</si>
  <si>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</si>
  <si>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</si>
  <si>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</si>
  <si>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</si>
  <si>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</si>
  <si>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</si>
  <si>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</si>
  <si>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</si>
  <si>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</si>
  <si>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</si>
  <si>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</si>
  <si>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</si>
  <si>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</si>
  <si>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</si>
  <si>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</si>
  <si>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</si>
  <si>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</si>
  <si>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</si>
  <si>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</si>
  <si>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</si>
  <si>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</si>
  <si>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</si>
  <si>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</si>
  <si>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</si>
  <si>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</si>
  <si>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</si>
  <si>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</si>
  <si>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</si>
  <si>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</si>
  <si>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</si>
  <si>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</si>
  <si>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</si>
  <si>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</si>
  <si>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</si>
  <si>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</si>
  <si>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</si>
  <si>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</si>
  <si>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</si>
  <si>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</si>
  <si>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</si>
  <si>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</si>
  <si>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</si>
  <si>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</si>
  <si>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</si>
  <si>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</si>
  <si>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</si>
  <si>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</si>
  <si>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</si>
  <si>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</si>
  <si>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</si>
  <si>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</si>
  <si>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</si>
  <si>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</si>
  <si>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</si>
  <si>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</si>
  <si>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</si>
  <si>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</si>
  <si>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</si>
  <si>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</si>
  <si>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</si>
  <si>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</si>
  <si>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</si>
  <si>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</si>
  <si>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</si>
  <si>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</si>
  <si>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</si>
  <si>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</si>
  <si>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</si>
  <si>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</si>
  <si>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</si>
  <si>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</si>
  <si>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</si>
  <si>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</si>
  <si>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</si>
  <si>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</si>
  <si>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</si>
  <si>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</si>
  <si>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</si>
  <si>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</si>
  <si>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</si>
  <si>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</si>
  <si>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</si>
  <si>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</si>
  <si>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</si>
  <si>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</si>
  <si>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</si>
  <si>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</si>
  <si>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</si>
  <si>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</si>
  <si>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</si>
  <si>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</si>
  <si>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</si>
  <si>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</si>
  <si>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</si>
  <si>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</si>
  <si>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</si>
  <si>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</si>
  <si>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</si>
  <si>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</si>
  <si>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</si>
  <si>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</si>
  <si>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</si>
  <si>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</si>
  <si>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</si>
  <si>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</si>
  <si>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</si>
  <si>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</si>
  <si>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</si>
  <si>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</si>
  <si>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</si>
  <si>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</si>
  <si>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</si>
  <si>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</si>
  <si>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</si>
  <si>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</si>
  <si>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</si>
  <si>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</si>
  <si>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</si>
  <si>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</si>
  <si>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</si>
  <si>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</si>
  <si>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</si>
  <si>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</si>
  <si>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</si>
  <si>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</si>
  <si>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</si>
  <si>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</si>
  <si>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</si>
  <si>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</si>
  <si>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</si>
  <si>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</si>
  <si>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</si>
  <si>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</si>
  <si>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</si>
  <si>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</si>
  <si>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</si>
  <si>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</si>
  <si>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</si>
  <si>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</si>
  <si>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</si>
  <si>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</si>
  <si>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</si>
  <si>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</si>
  <si>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</si>
  <si>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</si>
  <si>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</si>
  <si>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</si>
  <si>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</si>
  <si>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</si>
  <si>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</si>
  <si>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</si>
  <si>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</si>
  <si>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</si>
  <si>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</si>
  <si>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</si>
  <si>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</si>
  <si>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</si>
  <si>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</si>
  <si>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</si>
  <si>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</si>
  <si>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</si>
  <si>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</si>
  <si>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</si>
  <si>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</si>
  <si>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</si>
  <si>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</si>
  <si>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</si>
  <si>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</si>
  <si>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</si>
  <si>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</si>
  <si>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</si>
  <si>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</si>
  <si>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</si>
  <si>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</si>
  <si>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</si>
  <si>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</si>
  <si>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</si>
  <si>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</si>
  <si>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</si>
  <si>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</si>
  <si>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</si>
  <si>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</si>
  <si>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</si>
  <si>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</si>
  <si>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</si>
  <si>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</si>
  <si>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</si>
  <si>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</si>
  <si>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</si>
  <si>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</si>
  <si>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</si>
  <si>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</si>
  <si>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</si>
  <si>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</si>
  <si>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</si>
  <si>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</si>
  <si>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</si>
  <si>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</si>
  <si>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</si>
  <si>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</si>
  <si>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</si>
  <si>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</si>
  <si>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</si>
  <si>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</si>
  <si>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</si>
  <si>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</si>
  <si>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</si>
  <si>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</si>
  <si>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</si>
  <si>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</si>
  <si>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</si>
  <si>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</si>
  <si>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</si>
  <si>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</si>
  <si>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</si>
  <si>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</si>
  <si>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</si>
  <si>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</si>
  <si>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</si>
  <si>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</si>
  <si>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</si>
  <si>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</si>
  <si>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</si>
  <si>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</si>
  <si>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</si>
  <si>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</si>
  <si>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</si>
  <si>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</si>
  <si>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</si>
  <si>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</si>
  <si>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</si>
  <si>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</si>
  <si>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</si>
  <si>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</si>
  <si>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</si>
  <si>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</si>
  <si>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</si>
  <si>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</si>
  <si>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</si>
  <si>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</si>
  <si>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</si>
  <si>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</si>
  <si>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</si>
  <si>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</si>
  <si>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</si>
  <si>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</si>
  <si>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</si>
  <si>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</si>
  <si>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</si>
  <si>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</si>
  <si>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</si>
  <si>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</si>
  <si>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</si>
  <si>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</si>
  <si>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</si>
  <si>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</si>
  <si>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</si>
  <si>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</si>
  <si>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</si>
  <si>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</si>
  <si>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</si>
  <si>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</si>
  <si>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</si>
  <si>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</si>
  <si>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</si>
  <si>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</si>
  <si>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</si>
  <si>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</si>
  <si>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</si>
  <si>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</si>
  <si>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</si>
  <si>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</si>
  <si>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</si>
  <si>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</si>
  <si>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</si>
  <si>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</si>
  <si>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</si>
  <si>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</si>
  <si>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</si>
  <si>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</si>
  <si>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</si>
  <si>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</si>
  <si>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</si>
  <si>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</si>
  <si>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</si>
  <si>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</si>
  <si>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</si>
  <si>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</si>
  <si>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</si>
  <si>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</si>
  <si>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</si>
  <si>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</si>
  <si>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</si>
  <si>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</si>
  <si>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</si>
  <si>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</si>
  <si>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</si>
  <si>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</si>
  <si>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</si>
  <si>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</si>
  <si>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</si>
  <si>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</si>
  <si>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</si>
  <si>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</si>
  <si>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</si>
  <si>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</si>
  <si>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</si>
  <si>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</si>
  <si>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</si>
  <si>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</si>
  <si>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</si>
  <si>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</si>
  <si>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</si>
  <si>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</si>
  <si>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</si>
  <si>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</si>
  <si>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</si>
  <si>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</si>
  <si>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</si>
  <si>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</si>
  <si>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</si>
  <si>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</si>
  <si>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</si>
  <si>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</si>
  <si>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</si>
  <si>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</si>
  <si>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</si>
  <si>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</si>
  <si>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</si>
  <si>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</si>
  <si>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</si>
  <si>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</si>
  <si>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</si>
  <si>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</si>
  <si>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</si>
  <si>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</si>
  <si>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</si>
  <si>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</si>
  <si>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</si>
  <si>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</si>
  <si>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</si>
  <si>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</si>
  <si>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</si>
  <si>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</si>
  <si>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</si>
  <si>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</si>
  <si>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</si>
  <si>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</si>
  <si>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</si>
  <si>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</si>
  <si>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</si>
  <si>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</si>
  <si>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</si>
  <si>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</si>
  <si>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</si>
  <si>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</si>
  <si>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</si>
  <si>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</si>
  <si>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</si>
  <si>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</si>
  <si>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</si>
  <si>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</si>
  <si>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</si>
  <si>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</si>
  <si>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</si>
  <si>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</si>
  <si>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</si>
  <si>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</si>
  <si>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</si>
  <si>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</si>
  <si>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</si>
  <si>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</si>
  <si>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</si>
  <si>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</si>
  <si>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</si>
  <si>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</si>
  <si>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</si>
  <si>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</si>
  <si>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</si>
  <si>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</si>
  <si>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</si>
  <si>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</si>
  <si>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</si>
  <si>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</si>
  <si>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</si>
  <si>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</si>
  <si>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</si>
  <si>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</si>
  <si>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</si>
  <si>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</si>
  <si>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</si>
  <si>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</si>
  <si>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</si>
  <si>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</si>
  <si>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</si>
  <si>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</si>
  <si>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</si>
  <si>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</si>
  <si>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</si>
  <si>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</si>
  <si>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</si>
  <si>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</si>
  <si>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</si>
  <si>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</si>
  <si>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</si>
  <si>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</si>
  <si>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</si>
  <si>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</si>
  <si>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</si>
  <si>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</si>
  <si>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</si>
  <si>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</si>
  <si>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</si>
  <si>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</si>
  <si>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</si>
  <si>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</si>
  <si>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</si>
  <si>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</si>
  <si>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</si>
  <si>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</si>
  <si>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</si>
  <si>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</si>
  <si>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</si>
  <si>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ICT</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</si>
  <si>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</si>
  <si>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</si>
  <si>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</si>
  <si>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</si>
  <si>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</si>
  <si>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</si>
  <si>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</si>
  <si>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</si>
  <si>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</si>
  <si>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</si>
  <si>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</si>
  <si>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</si>
  <si>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</si>
  <si>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</si>
  <si>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</si>
  <si>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</si>
  <si>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</si>
  <si>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</si>
  <si>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</si>
  <si>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</si>
  <si>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</si>
  <si>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</si>
  <si>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</si>
  <si>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</si>
  <si>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</si>
  <si>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</si>
  <si>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</si>
  <si>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</si>
  <si>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</si>
  <si>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</si>
  <si>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</si>
  <si>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</si>
  <si>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</si>
  <si>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</si>
  <si>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</si>
  <si>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</si>
  <si>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</si>
  <si>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</si>
  <si>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</si>
  <si>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</si>
  <si>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</si>
  <si>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</si>
  <si>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</si>
  <si>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</si>
  <si>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</si>
  <si>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</si>
  <si>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</si>
  <si>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</si>
  <si>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</si>
  <si>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</si>
  <si>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</si>
  <si>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</si>
  <si>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</si>
  <si>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</si>
  <si>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</si>
  <si>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</si>
  <si>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</si>
  <si>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</si>
  <si>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</si>
  <si>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</si>
  <si>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</si>
  <si>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</si>
  <si>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</si>
  <si>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</si>
  <si>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</si>
  <si>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</si>
  <si>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</si>
  <si>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</si>
  <si>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</si>
  <si>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</si>
  <si>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</si>
  <si>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</si>
  <si>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</si>
  <si>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</si>
  <si>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</si>
  <si>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</si>
  <si>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</si>
  <si>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</si>
  <si>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</si>
  <si>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</si>
  <si>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</si>
  <si>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</si>
  <si>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</si>
  <si>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</si>
  <si>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</si>
  <si>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</si>
  <si>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</si>
  <si>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</si>
  <si>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</si>
  <si>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</si>
  <si>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</si>
  <si>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</si>
  <si>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</si>
  <si>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</si>
  <si>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</si>
  <si>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</si>
  <si>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</si>
  <si>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</si>
  <si>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</si>
  <si>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</si>
  <si>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</si>
  <si>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</si>
  <si>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</si>
  <si>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</si>
  <si>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</si>
  <si>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</si>
  <si>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</si>
  <si>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</si>
  <si>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</si>
  <si>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</si>
  <si>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</si>
  <si>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</si>
  <si>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</si>
  <si>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</si>
  <si>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</si>
  <si>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</si>
  <si>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</si>
  <si>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</si>
  <si>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</si>
  <si>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</si>
  <si>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</si>
  <si>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</si>
  <si>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</si>
  <si>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</si>
  <si>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</si>
  <si>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</si>
  <si>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</si>
  <si>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</si>
  <si>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</si>
  <si>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</si>
  <si>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</si>
  <si>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</si>
  <si>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</si>
  <si>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</si>
  <si>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</si>
  <si>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</si>
  <si>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</si>
  <si>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</si>
  <si>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</si>
  <si>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</si>
  <si>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</si>
  <si>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</si>
  <si>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</si>
  <si>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</si>
  <si>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</si>
  <si>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</si>
  <si>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</si>
  <si>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</si>
  <si>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</si>
  <si>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</si>
  <si>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</si>
  <si>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</si>
  <si>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</si>
  <si>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</si>
  <si>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</si>
  <si>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</si>
  <si>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</si>
  <si>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</si>
  <si>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</si>
  <si>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</si>
  <si>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</si>
  <si>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</si>
  <si>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</si>
  <si>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</si>
  <si>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</si>
  <si>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</si>
  <si>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</si>
  <si>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</si>
  <si>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</si>
  <si>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</si>
  <si>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</si>
  <si>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</si>
  <si>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</si>
  <si>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</si>
  <si>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</si>
  <si>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</si>
  <si>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</si>
  <si>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</si>
  <si>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</si>
  <si>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</si>
  <si>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</si>
  <si>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</si>
  <si>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</si>
  <si>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</si>
  <si>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</si>
  <si>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</si>
  <si>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</si>
  <si>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</si>
  <si>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</si>
  <si>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</si>
  <si>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</si>
  <si>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</si>
  <si>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</si>
  <si>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</si>
  <si>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</si>
  <si>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</si>
  <si>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</si>
  <si>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</si>
  <si>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</si>
  <si>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</si>
  <si>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</si>
  <si>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</si>
  <si>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</si>
  <si>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</si>
  <si>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</si>
  <si>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</si>
  <si>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</si>
  <si>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</si>
  <si>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</si>
  <si>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</si>
  <si>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</si>
  <si>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</si>
  <si>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</si>
  <si>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</si>
  <si>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</si>
  <si>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</si>
  <si>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</si>
  <si>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</si>
  <si>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</si>
  <si>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</si>
  <si>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</si>
  <si>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</si>
  <si>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</si>
  <si>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</si>
  <si>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</si>
  <si>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</si>
  <si>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</si>
  <si>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</si>
  <si>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</si>
  <si>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</si>
  <si>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</si>
  <si>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</si>
  <si>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</si>
  <si>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</si>
  <si>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</si>
  <si>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</si>
  <si>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</si>
  <si>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</si>
  <si>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</si>
  <si>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</si>
  <si>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</si>
  <si>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</si>
  <si>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</si>
  <si>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</si>
  <si>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</si>
  <si>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</si>
  <si>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</si>
  <si>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</si>
  <si>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</si>
  <si>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</si>
  <si>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</si>
  <si>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</si>
  <si>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</si>
  <si>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</si>
  <si>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</si>
  <si>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</si>
  <si>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</si>
  <si>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</si>
  <si>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</si>
  <si>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</si>
  <si>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</si>
  <si>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</si>
  <si>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</si>
  <si>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</si>
  <si>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</si>
  <si>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</si>
  <si>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</si>
  <si>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</si>
  <si>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</si>
  <si>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</si>
  <si>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</si>
  <si>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</si>
  <si>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</si>
  <si>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</si>
  <si>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</si>
  <si>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</si>
  <si>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</si>
  <si>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</si>
  <si>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</si>
  <si>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</si>
  <si>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</si>
  <si>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</si>
  <si>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</si>
  <si>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</si>
  <si>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</si>
  <si>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</si>
  <si>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</si>
  <si>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</si>
  <si>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</si>
  <si>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</si>
  <si>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</si>
  <si>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</si>
  <si>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</si>
  <si>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</si>
  <si>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</si>
  <si>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</si>
  <si>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</si>
  <si>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</si>
  <si>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</si>
  <si>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</si>
  <si>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</si>
  <si>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</si>
  <si>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</si>
  <si>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</si>
  <si>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</si>
  <si>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</si>
  <si>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</si>
  <si>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</si>
  <si>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</si>
  <si>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</si>
  <si>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</si>
  <si>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</si>
  <si>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</si>
  <si>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</si>
  <si>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</si>
  <si>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</si>
  <si>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</si>
  <si>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</si>
  <si>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</si>
  <si>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</si>
  <si>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</si>
  <si>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</si>
  <si>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</si>
  <si>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</si>
  <si>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</si>
  <si>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</si>
  <si>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</si>
  <si>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</si>
  <si>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</si>
  <si>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</si>
  <si>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</si>
  <si>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</si>
  <si>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</si>
  <si>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</si>
  <si>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</si>
  <si>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</si>
  <si>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</si>
  <si>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</si>
  <si>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</si>
  <si>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</si>
  <si>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</si>
  <si>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</si>
  <si>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</si>
  <si>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</si>
  <si>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</si>
  <si>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</si>
  <si>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</si>
  <si>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</si>
  <si>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</si>
  <si>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</si>
  <si>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</si>
  <si>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</si>
  <si>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</si>
  <si>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</si>
  <si>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</si>
  <si>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</si>
  <si>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</si>
  <si>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</si>
  <si>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</si>
  <si>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</si>
  <si>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</si>
  <si>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</si>
  <si>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</si>
  <si>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</si>
  <si>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</si>
  <si>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</si>
  <si>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</si>
  <si>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</si>
  <si>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</si>
  <si>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</si>
  <si>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</si>
  <si>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</si>
  <si>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</si>
  <si>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</si>
  <si>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</si>
  <si>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</si>
  <si>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</si>
  <si>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</si>
  <si>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</si>
  <si>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</si>
  <si>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</si>
  <si>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</si>
  <si>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</si>
  <si>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</si>
  <si>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</si>
  <si>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</si>
  <si>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</si>
  <si>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</si>
  <si>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</si>
  <si>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</si>
  <si>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</si>
  <si>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</si>
  <si>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</si>
  <si>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</si>
  <si>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</si>
  <si>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</si>
  <si>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</si>
  <si>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</si>
  <si>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</si>
  <si>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</si>
  <si>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</si>
  <si>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</si>
  <si>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</si>
  <si>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</si>
  <si>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</si>
  <si>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</si>
  <si>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</si>
  <si>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</si>
  <si>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</si>
  <si>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</si>
  <si>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</si>
  <si>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</si>
  <si>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</si>
  <si>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</si>
  <si>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</si>
  <si>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</si>
  <si>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</si>
  <si>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</si>
  <si>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</si>
  <si>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</si>
  <si>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</si>
  <si>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</si>
  <si>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</si>
  <si>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</si>
  <si>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</si>
  <si>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</si>
  <si>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</si>
  <si>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</si>
  <si>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</si>
  <si>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</si>
  <si>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</si>
  <si>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</si>
  <si>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</si>
  <si>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</si>
  <si>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</si>
  <si>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</si>
  <si>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</si>
  <si>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</si>
  <si>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</si>
  <si>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</si>
  <si>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17,520 Full time equivalent staff</t>
  </si>
  <si>
    <t>Glasgow City Council  - 7 Core Services and 10 Arms-Length Organisations (ALEOs)</t>
  </si>
  <si>
    <t xml:space="preserve">£2.179 billion (2014-15) </t>
  </si>
  <si>
    <t>‘A Sustainable City’ is one of five headline priority areas.  Within this (p21-24), the four action themes include ‘Reduced carbon footprint’, ‘Increased use of public and green transport’, and ‘Improved transport infrastructure’.</t>
  </si>
  <si>
    <t>Glasgow City Council Strategic Plan for 2012-17</t>
  </si>
  <si>
    <t>Service Plan for Land and Environmental services</t>
  </si>
  <si>
    <t xml:space="preserve">The ‘Environment and Sustainability’ priority area (sections 5.2.2, 5.5.5, 5.6.2) includes a particular focus on reducing emissions and on adaptation policy and strategy.
</t>
  </si>
  <si>
    <t xml:space="preserve">Chief Executive’s Office / Corporate Services – includes programmes such as Home Working in the context of contributing to emissions reductions (p25).
</t>
  </si>
  <si>
    <t xml:space="preserve">Service Plan for Corporate Services </t>
  </si>
  <si>
    <t>Service Plan for Financial Services</t>
  </si>
  <si>
    <t>Refers to work to reduce carbon emissions (p38).</t>
  </si>
  <si>
    <t>Service Plan for City Building LLP</t>
  </si>
  <si>
    <t xml:space="preserve">Sustainable Glasgow is the key partnership for delivering on city-wide sustainability aims, bringing together public bodies, the private sector and academia.  It is chaired by the Leader of the Council, thereby ensuring the Council’s strong leadership role in progressing the mitigation and adaptation agendas.  The partnership has driven a number of green energy initiatives with a focus on affordable warmth and emissions reduction targets.  This work has aimed to deliver major investment, help regenerate communities and tackle fuel poverty, and improve environmental quality.
Following last year's review of Sustainable Glasgow’s membership, governance, workplans and priorities, the Board re-affirmed its commitment to adaptation and agreed to establish a workstream to progress it within the Council and across partners.  The Board will expect to receive reports on adaptation, alongside those presented to Council committees.
</t>
  </si>
  <si>
    <t>Carbon Management Plan</t>
  </si>
  <si>
    <t>Open Space Strategy</t>
  </si>
  <si>
    <t>Climate Adaptation &amp; Integrated Green Infrastructure is one of the 5 key themes within the forthcoming Open Space Strategy.Delivery of multi-functional open space is fundamental to the strategy, with direct links to placemaking, health and wellbeing, climate adaptation and mitigation.</t>
  </si>
  <si>
    <t xml:space="preserve">Land Use </t>
  </si>
  <si>
    <t>Proposed City Development Plan (CDP)</t>
  </si>
  <si>
    <t>Staff Travel Plan</t>
  </si>
  <si>
    <t>Energy and Carbon Masterplan (SEAP)</t>
  </si>
  <si>
    <t xml:space="preserve">No data collated </t>
  </si>
  <si>
    <t>Grid Electricity</t>
  </si>
  <si>
    <t>CRC Phase 1 Factor</t>
  </si>
  <si>
    <t xml:space="preserve">tCO2e/tonne </t>
  </si>
  <si>
    <t>Flights (passenger km)</t>
  </si>
  <si>
    <t>Miles</t>
  </si>
  <si>
    <t>kg CO2e/mile</t>
  </si>
  <si>
    <t>Rail (passenger km)</t>
  </si>
  <si>
    <t>Carbon Reduction Target</t>
  </si>
  <si>
    <t>Buildings, stair and street lighting</t>
  </si>
  <si>
    <t>Gas-oil and Coal</t>
  </si>
  <si>
    <t>Air, rail and taxi</t>
  </si>
  <si>
    <t xml:space="preserve">Diesel and Petrol </t>
  </si>
  <si>
    <t>Retrofit or refurbishment with LED lighting</t>
  </si>
  <si>
    <t>CEEF</t>
  </si>
  <si>
    <t>Over 11 sites</t>
  </si>
  <si>
    <t>Education Estate  - circa 300 sites</t>
  </si>
  <si>
    <t>BMS  upgrades</t>
  </si>
  <si>
    <t>Replacing oil-fired boilers with biomass</t>
  </si>
  <si>
    <t>ESCo Agreement</t>
  </si>
  <si>
    <t>Initial analysis suggest savings were realised</t>
  </si>
  <si>
    <t xml:space="preserve">Introduction of pool covers </t>
  </si>
  <si>
    <t>Initial analysis suggest estimate will be exceeded</t>
  </si>
  <si>
    <t>Boiler and heating system replacement</t>
  </si>
  <si>
    <t>Heating Controls Upgrade</t>
  </si>
  <si>
    <t xml:space="preserve">Lighting Controls Upgrade </t>
  </si>
  <si>
    <t>Estate Rationalisation</t>
  </si>
  <si>
    <t>as of 06/07/2015</t>
  </si>
  <si>
    <t>as of 06/07/2016</t>
  </si>
  <si>
    <t xml:space="preserve"> - </t>
  </si>
  <si>
    <t>2013/14 data</t>
  </si>
  <si>
    <t>Estate rationalisation</t>
  </si>
  <si>
    <t xml:space="preserve">Metropolitan Glasgow Strategic Drainage Partnership's Vision </t>
  </si>
  <si>
    <t>• Sustainable Glasgow will continue to be the lead body for driving the city’s adaptation agenda forward.  Its workplan will schedule presentations and reports to the Board on adaptation, linking closely to the city’s engagement in the Climate Ready Clyde regional partnership.  
• Establish internal and external working/governance for preparing a Climate Adaptation strategy. This strategy is one of the main outcomes of the city's signature of EU Mayors Adapt. 
• Publishing a city-wide resilience strategy, with adaptation one of its strands.  This strategy will be the key initial outcome of Glasgow’s selection in 2013 as one the Rockefeller Foundation’s 100 Resilient Cities.</t>
  </si>
  <si>
    <t>Reduction in use of materials, water and energy is one of five arms of Environmental Policy.</t>
  </si>
  <si>
    <t>2013-2021</t>
  </si>
  <si>
    <t>Currently being developed</t>
  </si>
  <si>
    <t xml:space="preserve">Air Quality Action Plan 2009 </t>
  </si>
  <si>
    <t>Natural Environment Framework</t>
  </si>
  <si>
    <t xml:space="preserve">City Centre Strategy 2014-19 </t>
  </si>
  <si>
    <t xml:space="preserve">Glasgow 2014 Legacy Framework </t>
  </si>
  <si>
    <t>Of the 15 Actions, some address transport aspects of adaptation.  Many address mitigation explicitly or implicitly, notably: A Idling Vehicles, D Council Workplace Travel Planning, F Boiler Emissions (energy efficiency), H Leading by Example (Council vehicle fleet), M fire reduction, N Tree Planting.</t>
  </si>
  <si>
    <t>Adaptation is one of four themes in this emerging framework which aims to co-ordinate relevant work, currently through cross-service staff liaison and collation/provision of information.</t>
  </si>
  <si>
    <t>ongoing project (first review in 2014)</t>
  </si>
  <si>
    <t xml:space="preserve">Surface Water Management Planning is established for 17 areas across Glasgow City.  This work is fully integrated with joint SEPA/Council work on city-wide flood risk assessment and mapping.  Nearly half the SWMPs are ready to progress to implementation subject to funding / procurement.  </t>
  </si>
  <si>
    <t>Ongoing and proposed development of local energy solutions (e.g. CHP) is increasing community resilience to weather-related energy supply problems.</t>
  </si>
  <si>
    <t>A baseline study of future sea-level rise on the Clyde is being supported by the Council through our participation in the Glasgow &amp; Clyde Valley Strategic Development Plan partnership.</t>
  </si>
  <si>
    <t xml:space="preserve">This report will be circulated to the Council's Senior officers Group on Sustainability and Environment for information and verification. It will also be submitted to the Leadership team in LES, and verified prior to its submission to the Council's Policy Development Committee on Sustainability and Environment for further comment. Finally, the report will be submitted to the Council's Executive Committee for approval. The Corporate Emissions data ( on gas and electricity) is audited  externally via the Carbon Reduction Commitment (CRC)processes - SEPA audited GCC in 2014. The Carbon Management data is also audited internally annually. </t>
  </si>
  <si>
    <t>This report is submitted to the Senior Officers group on Sustainability and Environment for verification and comment ( as described above).</t>
  </si>
  <si>
    <t>As part of the work under the 100RC - Glasgow, in conjunction with sniffer and Glasgow Centre for Population and Health,  have developed a community engagement project in one of the most vulnerable areas in the city -Lambhill. This is now going to be rolled out to other vulnerable areas in the city ( North and East) - Glasgow CARES.</t>
  </si>
  <si>
    <t>Improved efficiency of school IT equipment</t>
  </si>
  <si>
    <t>Single Outcome Agreement: SOA target of 0.75ha of Local Nature Reserve / 1000 people was achieved during 2013-14.  New LNRs were declared to achieve target of 0.88ha by March 2015 .Local enhancements to individual greenspaces ( continued from 13/14) including the Multifunctional Greenspace Project (part of Commonwealth Games Legacy) and the award-winning Stalled Spaces project. LBAP broad habitats (Grasslands, Farmland, Wetlands, Woodlands): priorities in 2014-15 include wetland enhancements in the emerging Seven Lochs Wetland Park, more pond naturalisations, and further wildflower enhancements to grasslands.  iTree assessment reports due during 2014 will underpin management planning for Glasgow’s ‘urban forest’.</t>
  </si>
  <si>
    <t>Active travel apps project to start in operation.</t>
  </si>
  <si>
    <t>In 2014-15 the Sustainable Glasgow Partnership oversaw:
• adoption of the Energy &amp; Carbon Masterplan;
• ongoing implementation of major sustainable energy projects, notably the upgrading of 10,000 streetlights, the first such scheme in the UK to be funded by the Green Investment Bank;
• the establishment of an Energy Services Company (ESCo) to secure investment, especially in district heating;
• a fresh approach to addressing climate change issues in community planning.</t>
  </si>
  <si>
    <t>Adaptation Scotland</t>
  </si>
  <si>
    <t>GCVN; Clyde Plan; MGSDP</t>
  </si>
  <si>
    <r>
      <t>ktCO</t>
    </r>
    <r>
      <rPr>
        <b/>
        <vertAlign val="subscript"/>
        <sz val="11"/>
        <color theme="1"/>
        <rFont val="Calibri"/>
        <family val="2"/>
        <scheme val="minor"/>
      </rPr>
      <t>2</t>
    </r>
  </si>
  <si>
    <t xml:space="preserve">Sustainable/renewable heat </t>
  </si>
  <si>
    <t xml:space="preserve">Renewable energy </t>
  </si>
  <si>
    <t xml:space="preserve">Energy efficiency </t>
  </si>
  <si>
    <t xml:space="preserve">Follows the Covenant of Mayors commitment made by Glasgow in 2010 to reduce 30%CO2 emissions by 2020. </t>
  </si>
  <si>
    <t>Currently being examined by SG</t>
  </si>
  <si>
    <t>Working in partnership with variety of stakeholders, inside and outside the local authority</t>
  </si>
  <si>
    <t>Local authority/ public sector partnership and private sector partnership models are used</t>
  </si>
  <si>
    <t xml:space="preserve">The (GRREC) is a £154m development at Polmadie and which will process up to 200,000t/p.a. of the Council's domestic refuse. The Centre will also recover valuable recyclable products through Smart-Materials Recycling. Organic waste will be processed by Anaerobic Digestion to produce renewable energy in the form of biogas. Remaining material is then treated to produce a synthetic gas to use for heating/energy. GRREC is expected to reduce the Council's Carbon Emissions by 90,000tCO2/p.a. </t>
  </si>
  <si>
    <t xml:space="preserve">Establish a city-wide Energy Services Company (ESCo) to facilitate, coordinate, maintain and develop a district heating network in Glasgow. </t>
  </si>
  <si>
    <t>The Small Scale Hydro Project has a CAPEX of £250k, with a payback time of 5 years, and a £750k profit after 20 years. The 10kW In-River Hydro Project would have a £110k CAPEX, with a 9 year payback and a £210k profit after 20 years. The 15 kW In-River Hydro Programs would have a CAPEX of £120k, with a payback time of 8 years, and an estimated £270k in profit.</t>
  </si>
  <si>
    <t>DH projects are owned by various stakeholders. Wyndford and Ibrox is owned by Housing Associations. Athletes Village is fully operational and monitored by the Carbon Management Team at GCC</t>
  </si>
  <si>
    <t>Additional transport fuel consumed during Commonwealth Games construction</t>
  </si>
  <si>
    <t>2014-2020</t>
  </si>
  <si>
    <t xml:space="preserve">The  diagram below outlines the governance for climate change mitigation and adaptation initiatives. These are fed into the Senior Officers Group on Sustainability and Environment , Sustainable Glasgow or the Carbon Management Board. 
Formal reporting is to the Sustainability and Environment Policy Development Committee and ultimately the Executive Committee for strategic decisions. Committees comprise elected members who provide an active role in commenting on proposals. 
</t>
  </si>
  <si>
    <t xml:space="preserve">Flooding is named as a key challenge/influence on land-use planning (p14), and adaptation (mainly of the natural environment) features in the Green Place Strategic Outcome (p23).  The new Local Development Plan for the city sets out overall policy on land use and includes a strong focus on climate change.  </t>
  </si>
  <si>
    <t xml:space="preserve">C-CAT workshops have been undertaken with the Sustainable Glasgow Team and other officers, which were judged to have been useful and informative exercises.  Workshop sessions have also been facilitated with groups of Council officers from specific policy areas to support their thinking and planning for climate change. </t>
  </si>
  <si>
    <t xml:space="preserve">Predicted increases in surface water flooding levels are an integral, standard part of the work of some Council services, mainly in flood risk management but also in the design and consenting of roads etc. 
Capacity-building within certain service areas (see above in 4a and 4b) is currently beginning to embed the implications of climate change in the Council’s work. Developing this and other ways of embedding adaptation (e.g. through governance) is a significant work strand in 2015-16. Such work will be driven by overall adaptation planning, especially through the Council's membership of the Adaptation Learning Exchange and within the framework of EU Mayors Adapt.
</t>
  </si>
  <si>
    <t xml:space="preserve">The Council plans to undertake high-level adaptation planning involving the whole family of Council services and ALEOs to feed into a Climate Risk Register and inform a Climate Adaptation Plan.  Findings at regional / cross-authority scale will be collated for input to Climate Ready Clyde.  The roll-out of detailed adaptation planning with individual Council services and ALEOs will also feed into the above.
The Council is also looking at signing up to a more comprehensive monitoring system across the Council family for severe weather impacts.  The potential contribution of ‘smart’ urban analytics to this is being explored.
</t>
  </si>
  <si>
    <t>The development of a Climate Adaptation Plan is under consideration for 2015/16, which will include indicators to enable monitoring of the plan and the effectiveness of associated actions.</t>
  </si>
  <si>
    <t>Glasgow City Council has joined the Adaptation Learning Exchange programme.  Through taking  part in this programme, the Council aims to improve its understanding of climate risks and follow the five steps guide to managing climate risks. This will  help to develop a climate adaptation plan and climate risk register.</t>
  </si>
  <si>
    <t xml:space="preserve">Creation of an Energy Services Company (ESCo), focused mainly on delivering district heating and renewables.
New district heating projects include:
• Glasgow Recycling &amp; Renewable Energy Centre (at Polmadie)
• Glasgow University DH extension
• University of Strathclyde DH (as part of City Centre North)
</t>
  </si>
  <si>
    <t>Review of Glasgow’s Local Biodiversity Action Plan (LBAP) , under the Council’s new Natural Environment Framework and supported by completion of a biodiversity audit.  The Council’s first Biodiversity Duty report to Scottish Government was submitted early in 2015. A Strategic Tree Planting Programme started in 2013/14 aims to mitigate against risk of net loss of trees / woodland, on a basis of ecosystem services rather than simply tree numbers.</t>
  </si>
  <si>
    <t>·         the Council’s Resilience unit uses contingency planning and a warning system to allow city infrastructure to be prepared for severe weather events.</t>
  </si>
  <si>
    <t>·         Ongoing and proposed development of local energy solutions (e.g. CHP) is increasing community resilience to weather-related energy supply problems.</t>
  </si>
  <si>
    <t>PROMOTING ACTIVE TRAVEL. The Future City Glasgow programme contributed to both cycling and walking improvements in the city through the development of digital resources to promote citizens active travel. The resources produced are: Active travel route catcher app, Active travel route planner app, Citizen engagement program, Safe routes to school.
The data generated from the cycling app will provide the council with an additional layer of understanding, through crowd sourced data, into how cyclists travel around the city that could be used to inform infrastructure decisions. The school travel plan data will be available for the LES road safety team, as well as education services to understand routes travelled to inform infrastructure change.</t>
  </si>
  <si>
    <t xml:space="preserve">From September 2015, Co-Wheels Car Club is replacing the City Car Club. This new operator offers hybrid cars and aims to have fully electric cars in future. The car club initiative is linked to Glasgow's new City Centre Transport Strategy and the existing provision of electric buses and charging points for Evs. </t>
  </si>
  <si>
    <t xml:space="preserve">FOOD WASTE COLLECTION: Roll out for households in the city of food waste collection and futher use for anaerobic digestion/energy generation. The pilot food waste collection service to 43,000 households from July 2013-July 2014, collected approximately 2,100t of waste treated.  Phase 1-From January 2016, all kerbside properties on a managed weekly collection service will commence with food waste collections and sent to In-Vessel Composting. Phase 2-All flatted and high rise properties will have service introduced on a phased basis from April 2016 to be fully rolled out by March 2017. Waste collected from this service will be taken for treatment via anaerobic digestion. </t>
  </si>
  <si>
    <t xml:space="preserve">PV ARRAYS IN SCHOOLS. GCC has started installing PV arrays as part of Primary School Roof project. The first schools to benefits of this project is St. Benedict's Primary School. The project generates approximately £10k per annum through the feed-in-tariff, and approximately £2k in avoided energy cost. </t>
  </si>
  <si>
    <t xml:space="preserve">HEEPS PROJECT. The energy use in buildings (residential and commercial) accounts for approximately 70% of all the energy consumed in Glasgow, therefore actions aimed to improve energy efficiency and maximise energy use are essential in residential and commercial sector. In the residential sector, Glasgow City Council throught out the Affordable Warmth Team, works in partnership with registered social landlords and private owners to develop insulation projects across the city focusing mainly on areas in the lowest 15% of the Scottish Index of Multiple Deprivation. During the financial year 2013/14 worked in 12 area based projects, installing energy efficiency measures to 2,183 RSL tenants and 1,512 owner occupiers, delivering installations to 1,577 hard to treat or solid wall properties. The projects is estimated that will save 122,000 tonnesCO2 over the lifetime of these energy efficency meassures.  </t>
  </si>
  <si>
    <t xml:space="preserve">PV ARRAYS IN SOCIAL HOUSING. Photovoltaic Panels (PV) have been installed in 446 properties part of the social housing stock managed by Wheathley Group, distributed amongst the city.  </t>
  </si>
  <si>
    <t xml:space="preserve">CYCLING PROJECT. Mass Cycle Hire Scheme (MCHS) is a Council lead project, that started on the 2014 Commonwealth Games. This is operated by NextBike on behalf of the city. There are now 420 bikes at 41 docking stations across Glasgow and the next phase will see additional stations being introduced to the southside of the city in particular.  As of 31st August 2015, there have been 83,311 rentals and 9,817 registrations since launch on June 2014. </t>
  </si>
  <si>
    <t xml:space="preserve">INTELLIGENT LIGHTING SYSTEM. This project was developed as part of Future Cities Demonstrator. The main highlights produced are: the Intelligent Lighting Network to provide “Real Time” information, to ensure the network realises its potential as an integral part of the city’s Public Safety solution; identification of test bed sites to enable evaluation of the Intelligent Lighting solution (City Centre, Clyde Walkway &amp; Merchant City). In terms of energy savings and CO2 reduction, from the test site based on 200 lights, the calculations showed: a) reduction in energy usage (68% - 72%) by using the Central Maintenance System (CMS) to control the lights dynamically; b) reduction in carbon dioxide emissions by 6.6%.  </t>
  </si>
  <si>
    <t xml:space="preserve">URBAN FORESTRY. The iTree  project started on 2013 and assessed urban forestry in Glasgow. The results indicate that the city has a density of 112 trees/ha, totalling 2 million urban trees, which provides Glasgow with roughly 15% urban forest cover. The Glasgow's urban forests remove 283 tonnes/annum of air pollution, mitigating air pollution damage by £1.4m. Glasgow's trees currently store 183,000 tonnes of carbon dioxideand further removal of 9,000 tCO2 per annum. This is a holistic project which gives a value of urban forestry in reducing urban heat production, urban noise pollution, carbon dioxide emissions, and building up the resillience of the city. </t>
  </si>
  <si>
    <t>ELECTRIC BUSES. Two electric buses enter into operation at end of 2014, replacing diesel vehicles. Over a five year period, a total of 52,500 vehicle journeys (diesel bus) will be operated within the heart of the City Centre, including the area at Central Station Bridge, Hope Street to Riverside Museum. The change from diesel traction to electric traction would eliminate altogether diesel exhaust emissions from these buses in an Air Quality Management Area and reduce carbon dioxide emission.</t>
  </si>
  <si>
    <t>n/a</t>
  </si>
  <si>
    <t>Energy production (kWh/year); CO2 savings(tCO2/year)</t>
  </si>
  <si>
    <t>Energy savings (kWh/year); Reduction of CO2 emissions (tCO2/year); Reduction on fuel cost (cost per unit of energy purchased)</t>
  </si>
  <si>
    <t xml:space="preserve">Glasgow City Council, Carbon Management Team </t>
  </si>
  <si>
    <t>Glasgow City Council, City Energy Team</t>
  </si>
  <si>
    <t xml:space="preserve">PV ARRAYS in derelict/vacant land. This project started as part of TSB Energy Demonstrator and produced a mapping of photovoltaic potential on vacant &amp; derelict land, to encourage PV schemes (business, community or Council-led). The project is currently in feasibility stage. </t>
  </si>
  <si>
    <t xml:space="preserve">Energy production (kWh/year); CO2 savings(tCO2/year); Number of sites developed. </t>
  </si>
  <si>
    <t>Fuel consumption savings (litres of diesel/year); CO2 savings(tCO2/year)</t>
  </si>
  <si>
    <t>Tonnes of waste processed (tonnes/year); energy/heat production (kWH/year); carbon dioxide savings (tCO2/year).</t>
  </si>
  <si>
    <t>Number of app users/year; increase in use of cyclicng routes; increase in active travel options by pupils and staff</t>
  </si>
  <si>
    <t xml:space="preserve">Travel apps have a variety of uses for the citizens to choose cycling path, walking routes according to their needs. </t>
  </si>
  <si>
    <t>Glasgow City Council, Land and Environmental Services</t>
  </si>
  <si>
    <t>Glasgow City Council, Land and Environmental Services, Transport department/City Energy</t>
  </si>
  <si>
    <t>This project is a legacy from TSB Future Cities Demonstrator.</t>
  </si>
  <si>
    <t xml:space="preserve">Fastlink 1 &amp; 2: To provide a fast and efficient low carbon bus service (pre defined and exclusive route) to key service routes. Opening of the Fastlink dedicated rapid bus route in 2015.
</t>
  </si>
  <si>
    <t>Glasgow City Council, SPT(partners), Bus operator (partner)</t>
  </si>
  <si>
    <t xml:space="preserve">STREET LIGHTING PROJECT. This project is designed to replace street lighting with LEDs. This will provide a significant reduction in energy consumption and maintenance costs compared to conventional (standard) technology sources.The new lighting infrastructure will be linked to the Central Management System for monitoring, control lighting and dimming. Pilot test 1.000 LED lights in 4 areas of the city. Phase 2: 20.000 LED street lights replaced across the city. CO2 savings 2,637t/a. (CO2 savings 29,000t per 11 years). </t>
  </si>
  <si>
    <t xml:space="preserve">Ibroxholm DH Scheme.  Development transformation to provide affordable homes to rent which are highly energy efficient and use new district heating network in social housing operated in Southside of Glasgow. The total carbon savings for this project are 5,814 tonnesCO2 over 25year period. 
</t>
  </si>
  <si>
    <t>Wyndford Estate District and Combined Heat &amp; Power (CHP) Scheme. This project aims to provide district heating and hot water for 1527 tenanted properties and up to 250 privately owned homes via new CHP district heating network. Also includes housing retrofit to provide energy efficiency to homes. Saving calculated for this project are 3,500 tCO2 p.a</t>
  </si>
  <si>
    <t xml:space="preserve">The Athletes' Village Energy Centre distributes heat in the form of hot water to the 700 homes and care home, with the water heated by a Combined Heat &amp; Power (CHP) engine and three boilers. Connecting the Energy Centre to the Emirates Arena will not only mean reduced energy costs at the arena, but its efficiency will be maximised across the whole system through the newly-opened sporting facility acting as an anchor load.
The Athletes' Village DH Energy Centre is in operation and the estimations suggest a reduction in carbon emissions of around 60% through its use of the district heating network, a first in Scotland for a development of this size (around 38 hectares in the first phase). 
</t>
  </si>
  <si>
    <t xml:space="preserve">WIND TURBINE. There is currently one Large Scale Wind Turbines (Cathkin Braes) in operation, with 3 additional sites under consideration. The turbine, which was commissioned in March 2013, is 80 meters high and will generate around 7.3 GWh of renewable energy every year - enough to power almost 20% of the city’s street lighting. This is the first commercial wind turbine in Glasgow and is expected to cut the city’s carbon emissions by 900 tonnes per annum. </t>
  </si>
  <si>
    <t>Average distance per hire is 1.6Km. Scheme started on 24th June 2014.  CO2 saving calculations arise during a car journey (average conversion factor from DEFRA between small-medium diesel car) for a 12 months average period.</t>
  </si>
  <si>
    <t xml:space="preserve">Glasgow City Council is monitoring the EV charging points located across the city, which will enable the electricity use and carbon savings to be calculated for the coming Climate Change Duties Report. </t>
  </si>
  <si>
    <t xml:space="preserve">PV ARRAYS: As part of the PV on Primary School Roof project, 16 primary schools within the GCC estate have been identified as suitable to host solar arrays. The total CAPEX of the primary schools is £800k, with an 8 year payback, and a £1.2m surplus after 20 years. It is estimated that 558,923 Kwh will be produced per year, saving 297,961.9tCO2 per annum. 
</t>
  </si>
  <si>
    <t xml:space="preserve">The Wheatley Group installed pv pannels in 2011 and the energy generated since then is 3,124,888kWh. To calculate the CO2 savings per annum an estimation has been applied based on the total amount of CO2 savings since installation.  
</t>
  </si>
  <si>
    <t>The carbon savings calculations presented for this action are based on Energy Saving Trust conversion factors; and the lifetime for each of the measurements were provided by G-HEAT Team.</t>
  </si>
  <si>
    <t xml:space="preserve">Estimations are based on 62.46 tCO2 annual savings for three demonstration sites with 3,500 lights. The potential of this project is in applying such outcomes to larger numbers of lights in the city, thereby achieving further benefits in carbon savings. </t>
  </si>
  <si>
    <t xml:space="preserve">Glasgow is a city, therefore this action should not ordinarily be put under "Rural Land" categoy - but it was the only option available to choose in the current template.  It is suggested that another option is added in the template, so that this action comes under "OTHER" for Land use planning. </t>
  </si>
  <si>
    <t xml:space="preserve">The units used in this section are Tonnes of food waste collected per annum. This project will be fully operational in 2016 and updated data will be reported in terms of carbon dioxide savings. </t>
  </si>
  <si>
    <t xml:space="preserve">This project is ongoing, Phase 1 is being developed and estimates for the annual energy savings are 40% with CO2 savings between 28% - 41%. </t>
  </si>
  <si>
    <t xml:space="preserve"> The active travel route catcher is an app based mapping program that makes use of smart phone technology to capture shared data showing where and how citizens travel.The active travel route planner is an app based resource, which uses the information on where others are cycling, combined with infrastructure data, to recommend routes based on directness, ease or safety, and also links with social media pages. The citizen engagement program also involves working with schools, marrying active travel development into the curriculum and making better use of the pupils and educational resources. Safe routes to school, working with pupils to create school travel plans which lead to the development of an online version of the school travel plan. It involves access to a mapping system to record school journeys in more detail and thereby provide engineers with access to common routes which may be suitable for road safety/sustainable travel engineering measures.</t>
  </si>
  <si>
    <t xml:space="preserve">The ESCo will be delivered in phases, initially focusing on with energy projects and DH projects within the local authority estate. </t>
  </si>
  <si>
    <t xml:space="preserve">This project is a legacy of the Future Cities Demonstrator and is in the feasibility stage. Once the study is completed,  sites are confirmed and technical information available, the details requiered for this document will be completed.  </t>
  </si>
  <si>
    <t>Currently St Benedict's School already has PV pannels as detailed in Table 2 - under targets section</t>
  </si>
  <si>
    <t xml:space="preserve">Viridor is the commercial operator for the delivery of the GRREC. The monitoring of energy production will be reported in the Energy and Carbon Masterplan. </t>
  </si>
  <si>
    <t>DISTRICT HEATING (DH) Schemes: District Heating is a large element of reducing city wide emissions. DH schemes already in place are Athletes Village, Ibrox Oval, Wyndford. Other schemes are proposed and will be developed from 2015 onwards for example City Centre North/North Glasgow and Glasgow University.  The Polmadie project is linked to the pioneering waste to energy plant (GRREC) being developed aswell. The description of the schemes in operation are given below.</t>
  </si>
  <si>
    <t xml:space="preserve">Electric Vehicles (EV) Charging Points(CPs). Glasgow has become a national leader in permitting free parking and charging for all of its 64CP/parking bays.  In 2012-13, the Council installed 36 off-road CPs within public car parks in the city centre in Phase 1. Phase 2 and 3 added a further 28 CPs, which included on-street charging bays.  Phase 4 will add a further 8 on-street CPs. All CPs are connected to the National Network, providing data to back-office support software, enabling analysis of the volume and dispersal of usage. This programme plays a crucial role in encouraging wider uptake of EV. As of July 2015, these charge points have facilitated 13,072 charges, resulting in annual greenhouse gas emissions reduction of almost 50% compared to equivalent petrol driven vehicles.    
</t>
  </si>
  <si>
    <t>CAR CLUB SCHEME. Glasgow City Council is continiously exploring for transport initiatives in the city centre, including car sharing and car clubs. The City Car Club is the scheme that operated in Glasgow city centre from 2013 up to August 2015, with over totals 950 users and 32 cars available to hire. For each car club vehicle, it is calculated that 12 cars are either taken off the road or not purchased. The 32 cars currently in the scheme therefore equate to 384 vehicles being sold/disposed of, or not purchased within Glasgow. The corresponding annual savings of greenhouse gas emissions amount to 960 tonnes of carbon dioxide.    The Council is also leading an ECO Stars fleet management scheme for local fleet operators, which assists them both to save fuel and thereby reduce vehicle emissions.   This has 59 members, involving 4,608 vehicles, and emissions reductions will be calculated after a full year of the scheme's operation across 2015/16.</t>
  </si>
  <si>
    <t xml:space="preserve">Establish ongoing adaptation planning as a core strand in Glasgow’s resilience strategy (100 Resilient Cities), which is to be published in 2016.
Finalise the Council’s approach to the commitments made under EU  Mayors Adapt  (i.e. determine if adaptation measures will be compiled in a separate plan and/or embedded in other plans/strategies).
Seek to obtain external funding for implementation of city region adaptation project(s), e.g. from EU LIFE.  
Increasingly apply formal adaptation planning to the way the Metropolitan Glasgow Strategic Drainage Partnership plans multifunctional solutions in flood risk management.
Continue to develop  high-profile green infrastructure in the city centre, and complete other open-space enhancements, e.g. three sites in the Multifunctional Greenspace Project (part of Commonwealth Games Legacy).
Continue to promote adaptation benefits of green network to the public: e.g. trees and woodlands (using outputs of iTree assessments); city-centre green infrastructure; and others.
</t>
  </si>
  <si>
    <t xml:space="preserve">The diagram  below outlines the internal management structure for decision making.  The Executive Director of Land &amp; Environmental Services is the Green Champion for the Council. This work is driven by the Head of Sustainability and various workstreams including Sustainable Glasgow, City Energy, Carbon Management and Future Cities' initiative. Specifically, the Climate Change officer sits in the Sustainable Glasgow team.   The Head of Sustainability chairs a number of internal meetings to discuss strategic decisions across the City Council in relation to climate change mitigation and/or adaptation. 
</t>
  </si>
  <si>
    <t>The Council is currently working with partners in the Clyde Valley city-region to build on the Climate Ready Clyde vision, which was launched by the Leader of the Council in November 2013.  This work will form the basis of a local climate change adaptation strategy.  Initial work with Council officers has also taken place with the CCAT tool (Climate Change Assessment Tool), which has been developed by Resource Efficient Scotland.</t>
  </si>
  <si>
    <t>MGSDP's 2060 vision has climate adaptation at its core - climate ready is one of its eight guiding principles</t>
  </si>
  <si>
    <t>Total consumed by the organisation (kWh)</t>
  </si>
  <si>
    <t xml:space="preserve">Glasgow City Council is the unitary local government authority for the city and hosts the Sustainable Glasgow multi-sectoral partnership, which is leading on climate change policy.  The Leader of the City Council also chairs Sustainable Glasgow. The Council has taken a key role in the regional adaptation initiative Climate Ready Clyde and it has provided funding towards the early development of the partnership. 
The Council’s senior management and elected members backed a successful climate-change-themed bid for membership of the Rockefeller Foundation’s 100 Resilient Cities global network.  The Council is currently consulting on its resilience plans (climate change is one of the themes in the document), with a strategy due to be published early in 2016.
The Commonwealth Games Greener Legacy programme , including projects with benefits for mitigation and community-based adaptation, has been led and promoted by the Depute Leader of the Council. In 2015, Glasgow is celebrating its first ever Green Year with a series of thematic monthly events to communicate and engage with staff and communities on issues relevant to Climate Change Adaptation and Mitigation.
</t>
  </si>
  <si>
    <t xml:space="preserve">Fleet transport </t>
  </si>
  <si>
    <r>
      <t xml:space="preserve"> The Council is committed to Scotland’s Climate Change Declaration, working to reduce CO</t>
    </r>
    <r>
      <rPr>
        <vertAlign val="subscript"/>
        <sz val="11"/>
        <color theme="1"/>
        <rFont val="Calibri"/>
        <family val="2"/>
        <scheme val="minor"/>
      </rPr>
      <t xml:space="preserve">2 </t>
    </r>
    <r>
      <rPr>
        <sz val="11"/>
        <color theme="1"/>
        <rFont val="Calibri"/>
        <family val="2"/>
        <scheme val="minor"/>
      </rPr>
      <t>emissions through the Carbon Management Plan. The Staff Travel Plan is a key way to achieve this and reduce  carbon emissions.</t>
    </r>
  </si>
  <si>
    <t>The key trends identified include adaptation (city greening) and mitigation (benefits of city density and ease of accessibility).
Adaptation implicitly pervades the Districts Strategy and its placemaking focus on retrofitted ‘Avenues’, including active travel and integrated green infrastructure.  Green infrastructure and reduced waste and emissions form Priority Actions under the respective themes of Infrastructure and Management.</t>
  </si>
  <si>
    <t xml:space="preserve">This outlines a vision for Glasgow 2014 to “help achieve a healthier, more vibrant city with its citizens enjoying and realising the benefits of sport and the wider, longer term economic, social, cultural and environmental benefits that Glasgow 2014 can help to deliver”. The Games are driving the Greener Legacy projects many of which provide benefits for mitigation and community-based adaptation. </t>
  </si>
  <si>
    <t xml:space="preserve">The Resilience unit’s warning system allows information on forecast severe weather events to be targeted at communities. </t>
  </si>
  <si>
    <t>Many actions in relation to Sustainable Procurement and responding to the Climate Change Duties are taken forward by Glasgow City  Council's Services and its Arms Length Organisations. This includes the following:
• PC Shutdown software and Intelligent Heating Controls (i.e. Building Management Systems or BMS) have been purchased to ensure energy use is minimised
• re-use software  asset re-use software has been introduced on a trial basis to encourage re-use of surplus assets and thus minimise unnecessary procurement and the associated carbon
• Pavegen (a kinetic energy pavement) and a small scale hydro scheme (at Pollok Estate) have been introduced to highlight alternative sources of renewable energy generation
• City Building (the construction arm within the Glasgow Family) has a strong sustainability ethos and is involved in the following actions:
• Waste Management - City Building has a Waste Transfer Station at Head Office which allows for the segregation of waste materials for re-use/recycling.  Currently, the overall recycling rate is 93% which includes the recycling of mixed waste by our licenced waste contractor.  Also at their head office, they have a recycling area for the refurbishment of white goods which are then used in social housing.  Over the past 4 years, City Building have refurbished 2800 items, diverting these from the waste disposal route. This policy has supported avoided procurement and subsequent potential waste.
• Sustainable Buildings  - City Building was responsible for designing and constructing the prototype Glasgow House.  These houses are the first of their kind in Scotland and have high levels of insulation and air tightness, efficient heating systems and solar thermal panels.  They have demonstrated a two thirds reduction in energy costs compared with those of a typical three bedroom house.  The prototypes were used as a model for 28 new build houses in Glasgow which achieved an Eco Homes standard of ‘very good’ and an award for Sustainable Development of the Year 2015.  City Building also registers for BREEAM for the majority of new build projects.
• Sustainability Policy - In addition to an Environmental Policy, City Building has a Sustainability Policy. This highlights several aspects of their operations to ensure that sustainability plays a key part.  It includes commitments regarding vehicle fleet, the procurement of local goods, sustainable sourcing of materials, use of non-toxic materials, sustainable objectives and targets, waste minimisation and charity work.  The policy is signed by the board chairperson and the City Building director and is displayed within welfare units on construction sites.  It is subject to revision every three years and was last updated in February 2015.
• RSBi - The Royal Strathclyde Blindcraft Industries (RSBi) is the manufacturing division of City Building which is committed to providing opportunities for people with disabilities as well as helping the local community.  RSBi manufacture furniture for a variety of sectors - offices, education, student accommodation, etc.  Due to the large amount of timber processed at RSBi we ensure that all of the timber used for the manufacturing of products is sustainably sourced.  Our supplier Rowan Timber is PEFC and ISO 14001 accredited, and design processes are optimised to ensure that off-cuts are limited. 
• Renewable Technologies - As a commitment to our sustainability agenda, micro-renewables training has been introduced to our Construction Apprenticeship programme as part of the Microgeneration Certification Scheme (MCS).  Plumbers receive training in Solar Thermal technologies and electricians receive training in Solar PV technologies.  As well as extending each apprentice’s knowledge in their chosen career, the training also ensures that apprentices develop an understanding of the impact skilled trades have on the wider environment. 
City Building delivers energy-efficient solutions for customers by using our wide range of specialist knowledge and experience through continued delivery via new build construction works, major refurbishment and planned maintenance upgrade needs. These solutions include external wall insulation systems, loft insulation, smart metering, BMS monitoring and Solar PV installations. Heating upgrades involving ground source heat pumps, Combined Heat and Power (CHP) installations, bio-mass installations and solar thermal are delivered via district heating or single domestic installations to suit the needs of our client and customer alike. 
As a Green Deal installer, City Building has achieved REAL and MCS accreditation to enable us to deliver and install these technologies to our customer base.  As well as ensuring sustainable employment for our workforce, City Building’s continued improvement in this area of business will deliver lasting environmental benefits for our customers and will help lower the carbon footprint of local communities. 
As well as providing our expertise within this area to customers, City Building has implemented these technologies and skills internally.  New, modern heating systems have been fitted across premises. Voltage optimisers and solar thermal technologies have also been added to our facilities.
In conjunction with the Scottish Government, Glasgow City Council has also lead on the testing of Marrakesh Taskforce Training, with the majority of the Corporate Procurement Unit staff having completed the training (the remaining staff will also complete the training).  This has involved supporting the development of the updated Flexible Framework which, it is anticipated, will be used by GCC to develop sustainable procurement “Glasgow Family-wide”.</t>
  </si>
  <si>
    <t>The Corporate Emissions data under CRC ( Gas and Electricity) is audited by SEPA - 2013/14 data was audited in 2014.</t>
  </si>
  <si>
    <t xml:space="preserve">In its Sustainable Procurement Policy and action plan, October 2010, the Council sets out the way procurement supports the objectives of economic growth and sustainability. It drives the three sustainable principles which are social, economic and environmental into all regulated procurement activities in the council.  
The Corporate Procurement Strategy for 2013 to 2015 directly contributes to achieving the council’s priorities, as set out in the council’s strategic Plan 2012-2017. The strategy action plan comprises of 68 actions, of which 30% relate to further embedding sustainable procurement. 
Within the Procurement Strategy, there is a commitment to improve access to  public sector contracts with particular focus on Small and Medium Enterprises (SMEs).  In addition to Quick Quotes thresholds being increased from £20k to £50k which opens greater opportunities for SMEs, the Procurement tender documentation has been amended to highlight the support available to SMEs from the Supplier Development Programme (SDP) and also provide a mechanism to record the uptake of engagement and support obtained, including derived benefits. The Corporate Procurement Unit (CPU) has committed to attending and supporting  supplier events which are facilitated by the Supplier Development Programme (SDP). The CPU are working collaboratively with SDP, British Association for supported employment (BASE) and Social Enterprise Glasgow to identify how the council can improve current procurement practise to assist these organisation obtain opportunities.
The CPU advertises all contract opportunities on Public Contracts Scotland (PCS) and has also adopted the standard pre–qualification questionnaire (sPQQ).
The above steps have assisted in making it easier for smaller businesses to engage and contract with the council, providing consistency, reducing bureaucracy and affording opportunities that were previously less accessible and thus supporting economic growth.
In adherence with council policies and also in light of the Procurement Reform (Scotland) Act 2014 drive to embed sustainability across Scottish public sector procurement activity, the council’s CPU has participated in a number of national pilots, run by Scottish Government consultants, relating to the development of Sustainable Procurement Tools i.e. Sustainable Test, Prioritisation Tool and the Flexible Framework. The utilisation of the tools ensure that resources are focused where they need to be, help embed relevant and proportionate sustainable requirements into contracts and encourage good practice. 
The CPU has embedded the ‘Beta’ sustainable test within the procurement process.  This not only supports compliance with the Act but also evidences the council’s responsibilities as required within
Scotland’s National Outcomes.  The Council acknowledges the Flexible Framework as one of the foundations in delivering the sustainable procurement duty under the Procurement Reform Act and are again utilising the ‘beta’ tool to highlight our weaknesses and strengths which will be captured and inform our sustainable action plan.
To further embed sustainable procurement within the council service areas and partner organisations, the CPU is working closely with the Scottish Government to identify training requirements that support and result in further embedding sustainable procurement within the organisation as a whole.  To date a large number of CPU staff has been trained on the Marrakech Task Force approach.  This is a comprehensive approach to the development and implementation of sustainable public procurement.
The CPU is working closely with colleagues in Development and Regeneration Services (DRS) to develop and implement the revised Community Benefits policy which has now been amended to ensure Community Benefits are considered across all regulated procurement activity.  It is intended that the revised policy will assist in enabling wider and more innovative Community Benefits outcomes for the council in terms of sustainability, corporate social responsibility and the Single Outcome Agreement.
The CPU will continue to work closely with the Scottish Government to ensure we undertake any training initiatives available that will assist and support the expansion and embedding of the revised Community Benefits policy when it has been approved, and further contribute and enable development and embedding of sustainable procurement within the council. </t>
  </si>
  <si>
    <t xml:space="preserve">Significant actions/projects supported by the Council’s procurement teams include:
•Carriageway Thin Surface Treatment Works
•Carriageway thin surface treatments are increasingly used and this reduces the need to use conventional surface treatments. Conventional surface treatments are hot applied treatment using fuel and energy as part of the heating process. Thin surface treatments are cold mix materials offering reductions in carbon levels and energy used. 
•Construction of Sustainable Urban Drainage System - One off project out to mini-competition at present for the design and build of a Sustainable Urban Drainage System
•Material recycling Facility Offtakes  - In addition to recycling offtakes, the council  are also including sustainable evaluation questions specifically targeting suppliers’ environmental policies in relation to the reduction of vehicle emissions in the provision of our service requirements.
•Winter Maintenance Emergency Assistance - GCC are including sustainable evaluation questions specifically targeting suppliers environmental policies in relation to the reduction of vehicle emissions in the provision of our service requirements.
•Organic Waste - GCC put a short term contract in place in 2015 for Garden Waste, which in January will be superseded by a contract for the council's full Organic Waste requirements, which are Garden and Food Waste combined.   
•Food Containers for Waste -  To support the Waste (Scotland) Regulations 2012 which state that Local Authorities should be collecting food waste by January 2016 and thus avoiding food waste going to landfill.   GCC currently has a mini competition out for the purchase of food caddies, back court bins and bio-degradable bags which will be distributed to 300,000 households in Glasgow. 
•Bulky Waste - The average round trip distance of less than 70 miles is the same as with the Organic Waste and for the same sustainable reasons. Suppliers on this contract must meet the recycling target of a minimum of 60% on a monthly basis to avoid bulky waste going to landfill. 
•Pay As You Go Car Club - In the provision of the Pay As You Go Car Club it was stipulated that  “the use of cleaner fuel vehicles is preferred e.g. fuel-cell, full electric, petrol electric hybrid or duel fuel (LPG with petrol).  Prohibited vehicles include diesel vehicles, including diesel/LPG vehicles.” 
•Cremators - GCC has this year awarded a contract this year for the purchase of 6 fully abated cremators which will replace the current 6 cremators that were urgently requiring to be replaced.  However by all the cremators being fully abated has afforded the Council the opportunity to secure the most efficient, environmentally responsible and technologically advanced cremation equipment. In installing 6 fully abated cremators Glasgow City Council will exceed its legal requirement under the PG5/2(12) legislation to abate 50% of cremations. 
 •Raising the QQ procurement threshold from £20K to £50K  - From 1st April to 31st December 2014, the Corporate Procurement Unit has awarded contracts to 219 suppliers, of which 89% were SMEs.
•LED Lighting - 
•Our Community Benefit Programme continued to: target recruitment and training of ‘new entrants’;
• Advertise business opportunities in ways that open up to the SME market; develop SME's and social enterprises, including through more than 30 capacity-building events
</t>
  </si>
  <si>
    <t>• Carbon reduction figures of 2014/15 compared to 2013/14 show that a reduction of 4.2% was achieved across all fuel types which equates to 7,476 tonnes of carbon.  Carbon reduction figures of 2014/15 compared to the 2005/06 baseline shows a reduction of 14%. The Council introduced the next phase of the Carbon Management Plan (CMP), shifting in focus from project-based to responsibility-based action. The CMP sets out the targets, governance structure and projects that will be deployed and it introduced an associated Energy Policy, which seeks to provide staff at all levels and elected members with guidance on their responsibilities.  
• There is ongoing support to primary school and nursery refurbishment programme (117 premises over four years), to help ensure lighting, windows, insulation and heating upgrades are included where practicable.  31 education premises will be switched from either coal or gas oil to natural gas. In addition, 10 currently gas-oil fired premises will have biomass boilers installed. 
• The Council is procuring an additional 14 electric vehicles (taking its total fleet to 22) and aims to increase uptake by staff of the Energy Savings Trust’s ‘Fuel Good’ driver training.
• Seven additional public charging points for electric vehicles are being planned.
• Retrofit of 10,000 SON and Metal Halide lights to LED through Green Investment Bank funding.  
• There is ongoing support to primary school and nursery refurbishment programme (117 premises over four years); to help ensure lighting, windows, insulation and heating upgrades are included where practicable.  31 education premises will be switched from either coal or gas oil to natural gas. In addition, 10 currently gas-oil fired premises will have biomass boilers installed.</t>
  </si>
  <si>
    <t>A semi-formal assessment of current climate threats and opportunities has been undertaken with the Council’s Parks &amp; Open Spaces team.  With regard to the natural environment, this work is considering how to make allowance for climate-related habitat change in various types of open space.
Damage to buildings and infrastructure was identified as the dominant recent weather impact in the Council’s Local Climate Impacts Profile (Dec 2011).  Significant societal impacts were also identified.
Work to map current climate risk against community vulnerability has been undertaken by Glasgow &amp; Clyde Valley Green Network Partnership on behalf of the Council, to inform the emerging Glasgow Open Space Strategy.
A semi-formal assessment of current climate threats and opportunities has been with the Council’s Parks &amp; Open Spaces team (see above).  With regard to the natural environment, this work is considering how to make allowance for climate-related habitat change in various types of open space.
Damage to buildings and infrastructure was identified as the dominant recent weather impact in the Council’s Local Climate Impacts Profile (Dec 2011).  Significant societal impacts were also identified.
Work to map current climate risk against community vulnerability has been undertaken by Glasgow &amp; Clyde Valley Green Network Partnership on behalf of the Council, to inform the emerging Glasgow Open Space Strategy.</t>
  </si>
  <si>
    <t>Strategic responsibility for adaptation planning within the Council lies with the Sustainable Glasgow team in Land &amp; Environmental Services, and specifically the Climate Change Officer.
The approach being developed uses risk assessment methodology with individual service areas, building their capacity to devise adaptation measures for incorporation into their ongoing work-planning.  Workshops have been held with the Parks &amp; Open Spaces team, as a pilot.  Draft results are being reviewed.
High-level adaptation planning was undertaken by the Adaptation Scotland Programme Manager, based within Glasgow City Council to progress the Climate Ready Clyde initiative until the end of 2014. Climate Ready Clyde a Glasgow and Clyde valley wide regional partnership initiative which aims to produce a region wide adaptation strategy and action plan. 
The work of the Council’s Resilience team includes planning for weather-related incidents.  For flooding, this work incorporates SEPA’s modelling and its allowance for climate change.  Otherwise it is founded in annual Met Office projections, and has not yet taken account of climate change predictions.
Within Development &amp; Regeneration Services, the work of the Flood Risk Management Group incorporates hydrological climate change predictions.  It has increasingly focused on integrated green network solutions, under the Metropolitan Glasgow Strategic Drainage Partnership.  Adaptation pervades the Partnership’s Guiding Principles, which include ‘Climate change ready”.  However, this work has not yet been subjected to formal adaptation planning.
The Council’s proposed first Local Development Plan takes account of adaptation requirements at the strategic and policy level, based on national policy and guidance. The City Centre Strategy &amp; Action Plan 2014-19 also has a key role in framing adaptation, given the high profile of the city centre.  Formal adaptation planning was not involved in preparing these strategies, but it may inform various forthcoming pieces of LDP Supplementary Guidance.</t>
  </si>
  <si>
    <t xml:space="preserve">The Athletes Village is still being monitored and a full year of data is not available yet. The Carbon Management Team is collating the data and next year accurate data will be presented. </t>
  </si>
  <si>
    <t>The units reported for this action are "ammount of trips saved". Currently there is not enough data to calculate CO2 emissions, an enquiry has been sent to the bus operator and SPT to collect neccesary data and establish how much energy the buses are using and compare with diesel buses.The only data available at the present time is savings from using electric vehicles is terms of NOx and PM for Air Quality purposes.</t>
  </si>
  <si>
    <t>The ECMP was developed by STEP UP Project (which conclude on July 2015) and now managed by City Energy Team within GCC. On February 2014, Glasgow updated to the Covenant of Mayors the progress made in SEAP from 2006 up to 2012 and presented the enhanced SEAP or Energy and Carbon Masterplan (ECMP)</t>
  </si>
  <si>
    <t>Glasgow's ambition is to become one of Europe's most sustainable cities by 2020. The vision goes beyond achieving carbon emission reductions - it aims to deliver major investment, create long-term jobs, help tackle fuel poverty, support the development of a new clean energy sector in the city, create new revenue streams for the public sector and communities, improve air quality and help to regenerate communities. The aims of the Sustainable Glasgow partnership, and developments in its work, are set out under Governance ( required section).  During 2014-15 it has supported the Area-wide actions listed above.  In particular, the new Energy &amp; Carbon Masterplan was prduced. This was done through the participation of the Council and partners in STEP-UP project, a sustainable energy research in partnership with the local authority, academia sector and the energy network. 
Sustainable Glasgow is the key partnership for delivering on city-wide sustainability aims, bringing together public bodies, the private sector and academia.  It is chaired by the Leader of the Council, thereby ensuring the Council’s strong leadership role in progressing the mitigation and adaptation agendas.  The partnership has driven a number of green energy initiatives with a focus on affordable warmth and emissions reduction targets.  This work has aimed to deliver major investment, help regenerate communities and tackle fuel poverty, and improve environmental quality. (see 'Required section). The Sustainable Glasgow Intiative aims to achieve a 30% reduction in CO2 by 2020 relative to 2006 baseline, supporting the Scottish Government's 42% reduction target. The most current figures indicates that Glasgow CO2 emissions in 2013 are 3,504 ktCO2 which represents a 4.1% decrease compared to its previous year and 573.7ktCO2 less than 2006 levels.  This shows that the city is progressing in the right path, however, Glasgow still faces a challenge to reduce the remaining 649.6 ktCO2 between 2014 and 2020. The Energy and Carbon Masterplan for Glasgow contains the key actions to ensure the city achieve its target.</t>
  </si>
  <si>
    <r>
      <t>Annual Monitoring of the 33 Key Actions. Each action is being monitored in annual basis, indicating the progress made (RAG Report - red, amber, green) and quantitive assesmment based in energy savings (kWh/year); carbon dioxide savings (tCO</t>
    </r>
    <r>
      <rPr>
        <vertAlign val="subscript"/>
        <sz val="11"/>
        <color theme="1"/>
        <rFont val="Calibri"/>
        <family val="2"/>
        <scheme val="minor"/>
      </rPr>
      <t>2</t>
    </r>
    <r>
      <rPr>
        <sz val="11"/>
        <color theme="1"/>
        <rFont val="Calibri"/>
        <family val="2"/>
        <scheme val="minor"/>
      </rPr>
      <t>/year) against the overall 30% CO2 target (1,223.5ktCO</t>
    </r>
    <r>
      <rPr>
        <vertAlign val="subscript"/>
        <sz val="11"/>
        <color theme="1"/>
        <rFont val="Calibri"/>
        <family val="2"/>
        <scheme val="minor"/>
      </rPr>
      <t>2</t>
    </r>
    <r>
      <rPr>
        <sz val="11"/>
        <color theme="1"/>
        <rFont val="Calibri"/>
        <family val="2"/>
        <scheme val="minor"/>
      </rPr>
      <t>) from 2006 baseline.  From 2014 onwards it is expected to have a 3% annual CO</t>
    </r>
    <r>
      <rPr>
        <vertAlign val="subscript"/>
        <sz val="11"/>
        <color theme="1"/>
        <rFont val="Calibri"/>
        <family val="2"/>
        <scheme val="minor"/>
      </rPr>
      <t>2</t>
    </r>
    <r>
      <rPr>
        <sz val="11"/>
        <color theme="1"/>
        <rFont val="Calibri"/>
        <family val="2"/>
        <scheme val="minor"/>
      </rPr>
      <t xml:space="preserve"> reduction compared to its previous year,or equivalent to a CO2 reduction of 92,804 tonnes/annum.</t>
    </r>
  </si>
  <si>
    <t>Cathkin Wind Turbine energy (2000kW) is exported to the Grid; GCC PV sites (Glenwood Day Care and St Benedicts School) are consumed within the organisation.</t>
  </si>
  <si>
    <t xml:space="preserve">The carbon savings quoted for this project are based only in St Benedicts School, an estimated energy production of 10,000 kW/year. </t>
  </si>
  <si>
    <t xml:space="preserve">http://www.glasgow.gov.uk/CHttpHandler.ashx?id=28750&amp;p=0 </t>
  </si>
  <si>
    <t>*Energy and Carbon Masterplan link:</t>
  </si>
  <si>
    <r>
      <t>The Energy and Carbon Masterplan (ECMP)* for Glasgow is a comprehensive assessment of the city from 2006 up to 2014, analising the challenges for the future and identifying the key areas (i.e. municipal buildings, residential sector, commercial sector, transport sector and local energy production) to develop a more sustainable city. Withing this framework the ECMP has 33 Key Actions to reduce the remaining c. 649,629tonnes of CO</t>
    </r>
    <r>
      <rPr>
        <vertAlign val="subscript"/>
        <sz val="11"/>
        <color theme="1"/>
        <rFont val="Calibri"/>
        <family val="2"/>
        <scheme val="minor"/>
      </rPr>
      <t>2</t>
    </r>
    <r>
      <rPr>
        <sz val="11"/>
        <color theme="1"/>
        <rFont val="Calibri"/>
        <family val="2"/>
        <scheme val="minor"/>
      </rPr>
      <t xml:space="preserve"> emissions between 2014 and 2020. (Link to ECMP is at bottom of this table).
</t>
    </r>
  </si>
  <si>
    <t xml:space="preserve">Local Energy Production : CHP (Athletes Village) Difference in consumption and generation due to on-site use. </t>
  </si>
  <si>
    <t>Brian Devlin</t>
  </si>
  <si>
    <t>Executive Director of Land and Environmental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</si>
</sst>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i/>
      <sz val="11"/>
      <color theme="1"/>
      <name val="Arial"/>
      <family val="2"/>
    </font>
    <font>
      <sz val="10"/>
      <name val="Arial"/>
      <family val="2"/>
    </font>
    <font>
      <b/>
      <sz val="12"/>
      <color theme="1"/>
      <name val="Calibri"/>
      <family val="2"/>
      <scheme val="minor"/>
    </font>
    <font>
      <b/>
      <sz val="10"/>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theme="5" tint="0.59996337778862885"/>
      </left>
      <right/>
      <top/>
      <bottom/>
      <diagonal/>
    </border>
    <border>
      <left style="medium">
        <color indexed="64"/>
      </left>
      <right/>
      <top style="thin">
        <color theme="5" tint="0.59996337778862885"/>
      </top>
      <bottom style="thin">
        <color theme="5" tint="0.59996337778862885"/>
      </bottom>
      <diagonal/>
    </border>
    <border>
      <left/>
      <right style="thin">
        <color theme="5" tint="0.59996337778862885"/>
      </right>
      <top style="thin">
        <color theme="5" tint="0.59996337778862885"/>
      </top>
      <bottom style="thin">
        <color theme="5" tint="0.59996337778862885"/>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4" fillId="0" borderId="0" applyNumberFormat="0" applyFill="0" applyBorder="0" applyAlignment="0" applyProtection="0"/>
  </cellStyleXfs>
  <cellXfs count="70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5" xfId="0" applyFont="1" applyFill="1" applyBorder="1" applyAlignment="1">
      <alignment horizontal="center"/>
    </xf>
    <xf numFmtId="0" fontId="1" fillId="15" borderId="7" xfId="0" applyFont="1" applyFill="1" applyBorder="1"/>
    <xf numFmtId="0" fontId="1" fillId="15" borderId="4" xfId="0" applyFont="1" applyFill="1" applyBorder="1"/>
    <xf numFmtId="0" fontId="1" fillId="14" borderId="67" xfId="0" applyFont="1" applyFill="1" applyBorder="1" applyAlignment="1">
      <alignment horizontal="center"/>
    </xf>
    <xf numFmtId="0" fontId="1" fillId="14" borderId="67"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8" xfId="0" applyFont="1" applyFill="1" applyBorder="1" applyAlignment="1">
      <alignment horizontal="center"/>
    </xf>
    <xf numFmtId="0" fontId="0" fillId="14" borderId="0" xfId="0" applyFont="1" applyFill="1" applyBorder="1" applyAlignment="1">
      <alignment vertical="top"/>
    </xf>
    <xf numFmtId="0" fontId="1" fillId="14" borderId="69" xfId="0" applyFont="1" applyFill="1" applyBorder="1" applyAlignment="1"/>
    <xf numFmtId="0" fontId="1" fillId="14" borderId="70" xfId="0" applyFont="1" applyFill="1" applyBorder="1" applyAlignment="1">
      <alignment horizontal="center"/>
    </xf>
    <xf numFmtId="0" fontId="0" fillId="14" borderId="70" xfId="0" applyFill="1" applyBorder="1" applyAlignment="1">
      <alignment vertical="top"/>
    </xf>
    <xf numFmtId="0" fontId="1" fillId="14" borderId="67" xfId="0" applyFont="1" applyFill="1" applyBorder="1" applyAlignment="1"/>
    <xf numFmtId="0" fontId="2" fillId="15" borderId="71" xfId="0" applyFont="1" applyFill="1" applyBorder="1" applyAlignment="1">
      <alignment vertical="center"/>
    </xf>
    <xf numFmtId="0" fontId="3" fillId="17" borderId="72" xfId="0" applyFont="1" applyFill="1" applyBorder="1" applyAlignment="1">
      <alignment horizontal="center"/>
    </xf>
    <xf numFmtId="0" fontId="3" fillId="17" borderId="73" xfId="0" applyFont="1" applyFill="1" applyBorder="1" applyAlignment="1">
      <alignment horizontal="center"/>
    </xf>
    <xf numFmtId="0" fontId="3" fillId="17" borderId="0" xfId="0" applyFont="1" applyFill="1" applyBorder="1" applyAlignment="1">
      <alignment horizontal="center"/>
    </xf>
    <xf numFmtId="0" fontId="3" fillId="17" borderId="73"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3" fillId="5" borderId="78" xfId="0" applyFont="1" applyFill="1" applyBorder="1" applyAlignment="1"/>
    <xf numFmtId="0" fontId="3" fillId="5" borderId="0" xfId="0" applyFont="1" applyFill="1" applyBorder="1" applyAlignment="1">
      <alignment vertical="top"/>
    </xf>
    <xf numFmtId="0" fontId="3" fillId="5" borderId="77" xfId="0" applyFont="1" applyFill="1" applyBorder="1" applyAlignment="1"/>
    <xf numFmtId="0" fontId="0" fillId="0" borderId="2" xfId="0" applyBorder="1"/>
    <xf numFmtId="0" fontId="2" fillId="20" borderId="81" xfId="0" applyFont="1" applyFill="1" applyBorder="1" applyAlignment="1">
      <alignment vertical="center"/>
    </xf>
    <xf numFmtId="0" fontId="1" fillId="4" borderId="0" xfId="0" applyFont="1" applyFill="1" applyBorder="1" applyAlignment="1">
      <alignment horizontal="center"/>
    </xf>
    <xf numFmtId="0" fontId="1" fillId="4" borderId="83"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79"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4" xfId="0" applyFont="1" applyFill="1" applyBorder="1" applyAlignment="1">
      <alignment horizontal="center"/>
    </xf>
    <xf numFmtId="169" fontId="0" fillId="4" borderId="84" xfId="0" applyNumberFormat="1" applyFill="1" applyBorder="1"/>
    <xf numFmtId="0" fontId="0" fillId="2" borderId="10" xfId="0" applyFill="1" applyBorder="1"/>
    <xf numFmtId="0" fontId="0" fillId="2" borderId="3" xfId="0" applyFill="1" applyBorder="1"/>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7" xfId="3" applyFont="1" applyFill="1" applyBorder="1"/>
    <xf numFmtId="0" fontId="0" fillId="15" borderId="6" xfId="0"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4"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3" xfId="0" applyFont="1" applyFill="1" applyBorder="1" applyAlignment="1"/>
    <xf numFmtId="0" fontId="1" fillId="4" borderId="84"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6" xfId="0" applyFont="1" applyFill="1" applyBorder="1" applyAlignment="1">
      <alignment vertical="center"/>
    </xf>
    <xf numFmtId="0" fontId="3" fillId="23" borderId="0" xfId="0" applyFont="1" applyFill="1" applyBorder="1" applyAlignment="1">
      <alignment horizontal="center"/>
    </xf>
    <xf numFmtId="0" fontId="3" fillId="23" borderId="87" xfId="0" applyFont="1" applyFill="1" applyBorder="1" applyAlignment="1">
      <alignment horizontal="center"/>
    </xf>
    <xf numFmtId="0" fontId="3" fillId="23" borderId="88" xfId="0" applyFont="1" applyFill="1" applyBorder="1" applyAlignment="1">
      <alignment horizontal="center"/>
    </xf>
    <xf numFmtId="0" fontId="3" fillId="23" borderId="88"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4" fillId="23" borderId="0" xfId="3" applyFill="1" applyBorder="1" applyAlignment="1">
      <alignment vertical="top"/>
    </xf>
    <xf numFmtId="0" fontId="4" fillId="23" borderId="87" xfId="0" applyFont="1" applyFill="1" applyBorder="1" applyAlignment="1">
      <alignment vertical="top"/>
    </xf>
    <xf numFmtId="0" fontId="4" fillId="23" borderId="0" xfId="0" applyFont="1" applyFill="1" applyBorder="1" applyAlignment="1">
      <alignment horizontal="left" vertical="top"/>
    </xf>
    <xf numFmtId="0" fontId="3" fillId="23" borderId="0" xfId="0" applyFont="1" applyFill="1" applyBorder="1" applyAlignment="1">
      <alignment horizontal="left" vertical="top" wrapText="1"/>
    </xf>
    <xf numFmtId="0" fontId="4" fillId="23" borderId="89" xfId="0" applyFont="1" applyFill="1" applyBorder="1" applyAlignment="1">
      <alignment vertical="top"/>
    </xf>
    <xf numFmtId="0" fontId="2" fillId="25" borderId="91" xfId="0" applyFont="1" applyFill="1" applyBorder="1" applyAlignment="1">
      <alignment vertical="center"/>
    </xf>
    <xf numFmtId="0" fontId="1" fillId="14" borderId="92" xfId="0" applyFont="1" applyFill="1" applyBorder="1" applyAlignment="1">
      <alignment horizontal="left"/>
    </xf>
    <xf numFmtId="0" fontId="1" fillId="14" borderId="92" xfId="0" applyFont="1" applyFill="1" applyBorder="1" applyAlignment="1">
      <alignment horizontal="center"/>
    </xf>
    <xf numFmtId="169" fontId="0" fillId="2" borderId="93"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3" xfId="0" applyFill="1" applyBorder="1" applyAlignment="1">
      <alignment vertical="center"/>
    </xf>
    <xf numFmtId="0" fontId="1" fillId="14" borderId="95" xfId="0" applyFont="1" applyFill="1" applyBorder="1" applyAlignment="1">
      <alignment horizontal="center"/>
    </xf>
    <xf numFmtId="0" fontId="2" fillId="15" borderId="96"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5" fillId="27" borderId="99" xfId="0" applyFont="1" applyFill="1" applyBorder="1" applyAlignment="1">
      <alignment vertical="center"/>
    </xf>
    <xf numFmtId="0" fontId="15" fillId="27" borderId="100" xfId="0" applyFont="1" applyFill="1" applyBorder="1" applyAlignment="1">
      <alignment vertical="center"/>
    </xf>
    <xf numFmtId="0" fontId="2" fillId="15" borderId="101" xfId="0" applyFont="1" applyFill="1" applyBorder="1" applyAlignment="1">
      <alignment horizontal="center" vertical="center"/>
    </xf>
    <xf numFmtId="0" fontId="2" fillId="15" borderId="102" xfId="0" applyFont="1" applyFill="1" applyBorder="1" applyAlignment="1">
      <alignment vertical="center"/>
    </xf>
    <xf numFmtId="0" fontId="1" fillId="14" borderId="103" xfId="0" applyFont="1" applyFill="1" applyBorder="1" applyAlignment="1">
      <alignment horizontal="center"/>
    </xf>
    <xf numFmtId="0" fontId="1" fillId="14" borderId="104" xfId="0" applyFont="1" applyFill="1" applyBorder="1" applyAlignment="1">
      <alignment horizontal="center"/>
    </xf>
    <xf numFmtId="0" fontId="1" fillId="14" borderId="105" xfId="0" applyFont="1" applyFill="1" applyBorder="1" applyAlignment="1">
      <alignment horizontal="center"/>
    </xf>
    <xf numFmtId="0" fontId="1" fillId="14" borderId="45" xfId="0" applyFont="1" applyFill="1" applyBorder="1" applyAlignment="1">
      <alignment horizontal="center"/>
    </xf>
    <xf numFmtId="0" fontId="1" fillId="14" borderId="106" xfId="0" applyFont="1" applyFill="1" applyBorder="1" applyAlignment="1">
      <alignment horizontal="center"/>
    </xf>
    <xf numFmtId="0" fontId="1" fillId="14" borderId="107" xfId="0" applyFont="1" applyFill="1" applyBorder="1" applyAlignment="1">
      <alignment horizontal="center"/>
    </xf>
    <xf numFmtId="0" fontId="1" fillId="14" borderId="44" xfId="0" applyFont="1" applyFill="1" applyBorder="1" applyAlignment="1">
      <alignment horizontal="center"/>
    </xf>
    <xf numFmtId="0" fontId="2" fillId="25" borderId="108" xfId="0" applyFont="1" applyFill="1" applyBorder="1" applyAlignment="1">
      <alignment horizontal="center" vertical="center"/>
    </xf>
    <xf numFmtId="0" fontId="2" fillId="25" borderId="109" xfId="0" applyFont="1" applyFill="1" applyBorder="1" applyAlignment="1">
      <alignment vertical="center"/>
    </xf>
    <xf numFmtId="0" fontId="2" fillId="24" borderId="44" xfId="0" applyFont="1" applyFill="1" applyBorder="1" applyAlignment="1">
      <alignment horizontal="center" vertical="center"/>
    </xf>
    <xf numFmtId="0" fontId="2" fillId="24" borderId="110" xfId="0" applyFont="1" applyFill="1" applyBorder="1" applyAlignment="1">
      <alignment vertical="center"/>
    </xf>
    <xf numFmtId="0" fontId="3" fillId="23" borderId="111" xfId="0" applyFont="1" applyFill="1" applyBorder="1" applyAlignment="1">
      <alignment horizontal="center"/>
    </xf>
    <xf numFmtId="0" fontId="3" fillId="23" borderId="45" xfId="0" applyFont="1" applyFill="1" applyBorder="1" applyAlignment="1">
      <alignment horizontal="center"/>
    </xf>
    <xf numFmtId="0" fontId="3" fillId="23" borderId="112"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13" xfId="0" applyFont="1" applyFill="1" applyBorder="1" applyAlignment="1">
      <alignment horizontal="center" vertical="center"/>
    </xf>
    <xf numFmtId="0" fontId="3" fillId="23" borderId="113" xfId="0" applyFont="1" applyFill="1" applyBorder="1" applyAlignment="1">
      <alignment horizontal="center" vertical="top"/>
    </xf>
    <xf numFmtId="0" fontId="3" fillId="23" borderId="113" xfId="0" applyFont="1" applyFill="1" applyBorder="1" applyAlignment="1">
      <alignment horizontal="center"/>
    </xf>
    <xf numFmtId="0" fontId="2" fillId="3" borderId="114"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15" xfId="0" applyFont="1" applyFill="1" applyBorder="1" applyAlignment="1">
      <alignment horizontal="center"/>
    </xf>
    <xf numFmtId="0" fontId="1" fillId="4" borderId="45" xfId="0" applyFont="1" applyFill="1" applyBorder="1" applyAlignment="1">
      <alignment horizontal="center"/>
    </xf>
    <xf numFmtId="0" fontId="1" fillId="4" borderId="116" xfId="0" applyFont="1" applyFill="1" applyBorder="1" applyAlignment="1">
      <alignment horizontal="center"/>
    </xf>
    <xf numFmtId="0" fontId="1" fillId="4" borderId="44" xfId="0" applyFont="1" applyFill="1" applyBorder="1" applyAlignment="1">
      <alignment horizontal="center"/>
    </xf>
    <xf numFmtId="0" fontId="1" fillId="4" borderId="115"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17" xfId="0" applyFont="1" applyFill="1" applyBorder="1" applyAlignment="1">
      <alignment horizontal="center" vertical="center"/>
    </xf>
    <xf numFmtId="0" fontId="2" fillId="20" borderId="118" xfId="0" applyFont="1" applyFill="1" applyBorder="1" applyAlignment="1">
      <alignment vertical="center"/>
    </xf>
    <xf numFmtId="0" fontId="2" fillId="6" borderId="44" xfId="0" applyFont="1" applyFill="1" applyBorder="1" applyAlignment="1">
      <alignment horizontal="center" vertical="center"/>
    </xf>
    <xf numFmtId="0" fontId="2" fillId="6" borderId="119" xfId="0" applyFont="1" applyFill="1" applyBorder="1" applyAlignment="1">
      <alignment vertical="center"/>
    </xf>
    <xf numFmtId="0" fontId="3" fillId="5" borderId="120" xfId="0" applyFont="1" applyFill="1" applyBorder="1" applyAlignment="1">
      <alignment horizontal="center"/>
    </xf>
    <xf numFmtId="0" fontId="3" fillId="5" borderId="45" xfId="0" applyFont="1" applyFill="1" applyBorder="1" applyAlignment="1">
      <alignment horizontal="center"/>
    </xf>
    <xf numFmtId="0" fontId="3" fillId="5" borderId="121" xfId="0" applyFont="1" applyFill="1" applyBorder="1" applyAlignment="1">
      <alignment horizontal="center"/>
    </xf>
    <xf numFmtId="0" fontId="3" fillId="5" borderId="122" xfId="0" applyFont="1" applyFill="1" applyBorder="1" applyAlignment="1">
      <alignment horizontal="center"/>
    </xf>
    <xf numFmtId="0" fontId="2" fillId="6" borderId="45" xfId="0" applyFont="1" applyFill="1" applyBorder="1" applyAlignment="1">
      <alignment vertical="center"/>
    </xf>
    <xf numFmtId="0" fontId="3" fillId="5" borderId="121" xfId="0" applyFont="1" applyFill="1" applyBorder="1" applyAlignment="1">
      <alignment horizontal="center" vertical="top"/>
    </xf>
    <xf numFmtId="0" fontId="3" fillId="5" borderId="121" xfId="0" applyFont="1" applyFill="1" applyBorder="1" applyAlignment="1">
      <alignment horizontal="center" vertical="center"/>
    </xf>
    <xf numFmtId="0" fontId="3" fillId="5" borderId="123" xfId="0" applyFont="1" applyFill="1" applyBorder="1" applyAlignment="1">
      <alignment horizontal="center"/>
    </xf>
    <xf numFmtId="0" fontId="3" fillId="5" borderId="44" xfId="0" applyFont="1" applyFill="1" applyBorder="1" applyAlignment="1">
      <alignment horizontal="center"/>
    </xf>
    <xf numFmtId="0" fontId="2" fillId="19" borderId="124" xfId="0" applyFont="1" applyFill="1" applyBorder="1" applyAlignment="1">
      <alignment horizontal="center" vertical="center"/>
    </xf>
    <xf numFmtId="0" fontId="2" fillId="19" borderId="45" xfId="0" applyFont="1" applyFill="1" applyBorder="1" applyAlignment="1">
      <alignment vertical="center"/>
    </xf>
    <xf numFmtId="0" fontId="3" fillId="17" borderId="125"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26" xfId="0" applyFont="1" applyFill="1" applyBorder="1" applyAlignment="1">
      <alignment horizontal="center"/>
    </xf>
    <xf numFmtId="0" fontId="2" fillId="15" borderId="127" xfId="0" applyFont="1" applyFill="1" applyBorder="1" applyAlignment="1">
      <alignment horizontal="center" vertical="center"/>
    </xf>
    <xf numFmtId="0" fontId="2" fillId="15" borderId="128"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 fontId="0" fillId="2" borderId="3" xfId="0" applyNumberFormat="1" applyFill="1" applyBorder="1"/>
    <xf numFmtId="0" fontId="18" fillId="0" borderId="3" xfId="0" applyFont="1" applyBorder="1" applyAlignment="1">
      <alignment horizontal="right"/>
    </xf>
    <xf numFmtId="172" fontId="0" fillId="2" borderId="23" xfId="0" applyNumberFormat="1" applyFill="1" applyBorder="1"/>
    <xf numFmtId="170" fontId="0" fillId="2" borderId="3" xfId="1" applyNumberFormat="1" applyFont="1" applyFill="1" applyBorder="1" applyAlignment="1">
      <alignment horizontal="center"/>
    </xf>
    <xf numFmtId="170" fontId="0" fillId="2" borderId="79" xfId="1" applyNumberFormat="1" applyFont="1" applyFill="1" applyBorder="1" applyAlignment="1">
      <alignment horizontal="center"/>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0"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4" xfId="0" applyFont="1" applyFill="1" applyBorder="1" applyAlignment="1">
      <alignment horizontal="center" vertical="center" wrapText="1"/>
    </xf>
    <xf numFmtId="0" fontId="0" fillId="0" borderId="3" xfId="0" applyFill="1" applyBorder="1" applyAlignment="1">
      <alignment horizontal="center" vertical="center" wrapText="1"/>
    </xf>
    <xf numFmtId="0" fontId="1"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4" fillId="0" borderId="3" xfId="0" applyFont="1" applyFill="1" applyBorder="1"/>
    <xf numFmtId="0" fontId="0" fillId="2" borderId="23" xfId="0" applyFill="1" applyBorder="1" applyAlignment="1">
      <alignment horizontal="left" vertical="top" wrapText="1"/>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60" xfId="0" applyFont="1" applyFill="1" applyBorder="1" applyAlignment="1">
      <alignment horizontal="center" vertical="center" wrapText="1"/>
    </xf>
    <xf numFmtId="1" fontId="0" fillId="7" borderId="0" xfId="0" applyNumberFormat="1" applyFont="1" applyFill="1" applyBorder="1" applyAlignment="1" applyProtection="1">
      <alignment vertical="center" wrapText="1"/>
      <protection locked="0"/>
    </xf>
    <xf numFmtId="0" fontId="0" fillId="15" borderId="8" xfId="0" applyFill="1" applyBorder="1" applyAlignment="1"/>
    <xf numFmtId="170" fontId="5" fillId="2" borderId="3" xfId="1" applyNumberFormat="1" applyFont="1" applyFill="1" applyBorder="1"/>
    <xf numFmtId="0" fontId="0" fillId="2" borderId="18" xfId="0" applyFill="1" applyBorder="1" applyAlignment="1">
      <alignment vertical="top" wrapText="1"/>
    </xf>
    <xf numFmtId="0" fontId="0" fillId="0" borderId="0" xfId="0" applyFont="1" applyAlignment="1">
      <alignment vertical="center"/>
    </xf>
    <xf numFmtId="0" fontId="17" fillId="0" borderId="0" xfId="0" applyFont="1" applyAlignment="1">
      <alignment horizontal="left"/>
    </xf>
    <xf numFmtId="0" fontId="0" fillId="2" borderId="3" xfId="0" applyFill="1" applyBorder="1" applyAlignment="1">
      <alignment vertical="top" wrapText="1"/>
    </xf>
    <xf numFmtId="0" fontId="0" fillId="0" borderId="130" xfId="0" applyBorder="1" applyAlignment="1">
      <alignment horizontal="left" vertical="top" wrapText="1"/>
    </xf>
    <xf numFmtId="0" fontId="0" fillId="2" borderId="3" xfId="0" applyFill="1" applyBorder="1" applyAlignment="1">
      <alignment horizontal="left" vertical="top" wrapText="1"/>
    </xf>
    <xf numFmtId="0" fontId="0" fillId="2" borderId="79" xfId="0" applyFill="1" applyBorder="1" applyAlignment="1">
      <alignment vertical="top" wrapText="1"/>
    </xf>
    <xf numFmtId="0" fontId="0" fillId="2" borderId="3" xfId="0" applyFill="1" applyBorder="1" applyAlignment="1">
      <alignment horizontal="center" vertical="top" wrapText="1"/>
    </xf>
    <xf numFmtId="0" fontId="0" fillId="2" borderId="7" xfId="0" applyFill="1" applyBorder="1" applyAlignment="1">
      <alignment horizontal="left" vertical="top" wrapText="1"/>
    </xf>
    <xf numFmtId="0" fontId="0" fillId="2" borderId="7" xfId="0" applyFill="1" applyBorder="1" applyAlignment="1">
      <alignment vertical="top" wrapText="1"/>
    </xf>
    <xf numFmtId="0" fontId="0" fillId="2" borderId="129" xfId="0" applyFill="1" applyBorder="1" applyAlignment="1">
      <alignment vertical="top" wrapText="1"/>
    </xf>
    <xf numFmtId="0" fontId="0" fillId="2" borderId="9" xfId="0" applyFill="1" applyBorder="1" applyAlignment="1">
      <alignment vertical="top" wrapText="1"/>
    </xf>
    <xf numFmtId="0" fontId="0" fillId="2" borderId="79" xfId="0" applyFill="1" applyBorder="1" applyAlignment="1">
      <alignment horizontal="center" vertical="top" wrapText="1"/>
    </xf>
    <xf numFmtId="0" fontId="0" fillId="2" borderId="34" xfId="0" applyFill="1" applyBorder="1" applyAlignment="1">
      <alignment horizontal="center" vertical="top" wrapText="1"/>
    </xf>
    <xf numFmtId="0" fontId="0" fillId="2" borderId="37" xfId="0" applyFill="1" applyBorder="1" applyAlignment="1">
      <alignment horizontal="center" vertical="top" wrapText="1"/>
    </xf>
    <xf numFmtId="0" fontId="0" fillId="2" borderId="4" xfId="0" applyFill="1" applyBorder="1" applyAlignment="1">
      <alignment vertical="top" wrapText="1"/>
    </xf>
    <xf numFmtId="0" fontId="1" fillId="25" borderId="48" xfId="0" applyFont="1" applyFill="1" applyBorder="1" applyAlignment="1">
      <alignment horizontal="left" vertical="center"/>
    </xf>
    <xf numFmtId="0" fontId="1" fillId="25" borderId="49" xfId="0" applyFont="1" applyFill="1" applyBorder="1" applyAlignment="1">
      <alignment horizontal="left" vertical="center"/>
    </xf>
    <xf numFmtId="0" fontId="0" fillId="2" borderId="3" xfId="0" applyFont="1" applyFill="1" applyBorder="1" applyAlignment="1">
      <alignment vertical="top"/>
    </xf>
    <xf numFmtId="0" fontId="0" fillId="2" borderId="8" xfId="0" applyFont="1" applyFill="1" applyBorder="1" applyAlignment="1">
      <alignment vertical="top"/>
    </xf>
    <xf numFmtId="0" fontId="0" fillId="0" borderId="1" xfId="0" applyBorder="1" applyAlignment="1">
      <alignment horizontal="left" vertical="top" wrapText="1"/>
    </xf>
    <xf numFmtId="0" fontId="0" fillId="2" borderId="24" xfId="0" applyFill="1" applyBorder="1" applyAlignment="1">
      <alignment horizontal="left" vertical="top" wrapText="1"/>
    </xf>
    <xf numFmtId="0" fontId="3" fillId="23" borderId="89" xfId="0" applyFont="1" applyFill="1" applyBorder="1" applyAlignment="1">
      <alignment horizontal="center"/>
    </xf>
    <xf numFmtId="0" fontId="0" fillId="2" borderId="10" xfId="0" applyFill="1" applyBorder="1" applyAlignment="1">
      <alignment horizontal="center" vertical="top" wrapText="1"/>
    </xf>
    <xf numFmtId="0" fontId="3" fillId="5" borderId="0" xfId="0" applyFont="1" applyFill="1" applyBorder="1" applyAlignment="1">
      <alignment horizontal="center" vertical="top" wrapText="1"/>
    </xf>
    <xf numFmtId="0" fontId="0" fillId="2" borderId="9" xfId="0" applyFill="1" applyBorder="1" applyAlignment="1">
      <alignment horizontal="left" vertical="top" wrapText="1"/>
    </xf>
    <xf numFmtId="0" fontId="0" fillId="2" borderId="64" xfId="0" applyFill="1" applyBorder="1" applyAlignment="1">
      <alignment horizontal="center" vertical="top" wrapText="1"/>
    </xf>
    <xf numFmtId="0" fontId="0" fillId="14" borderId="80" xfId="0" applyFill="1" applyBorder="1" applyAlignment="1">
      <alignment horizontal="center" vertical="top" wrapText="1"/>
    </xf>
    <xf numFmtId="0" fontId="0" fillId="2" borderId="9" xfId="0" applyFill="1" applyBorder="1" applyAlignment="1">
      <alignment horizontal="center" vertical="top" wrapText="1"/>
    </xf>
    <xf numFmtId="0" fontId="0" fillId="14" borderId="21" xfId="0" applyFill="1" applyBorder="1" applyAlignment="1">
      <alignment horizontal="center" vertical="top" wrapText="1"/>
    </xf>
    <xf numFmtId="0" fontId="0" fillId="14" borderId="11" xfId="0" applyFill="1" applyBorder="1" applyAlignment="1">
      <alignment horizontal="center" vertical="top" wrapText="1"/>
    </xf>
    <xf numFmtId="0" fontId="2" fillId="6" borderId="0" xfId="0" applyFont="1" applyFill="1" applyBorder="1" applyAlignment="1">
      <alignment vertical="top" wrapText="1"/>
    </xf>
    <xf numFmtId="0" fontId="3" fillId="5" borderId="3"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center" vertical="top" wrapText="1"/>
    </xf>
    <xf numFmtId="0" fontId="3" fillId="5" borderId="8" xfId="0" applyFont="1" applyFill="1" applyBorder="1" applyAlignment="1">
      <alignment horizontal="left" vertical="top" wrapText="1"/>
    </xf>
    <xf numFmtId="0" fontId="1" fillId="20" borderId="48" xfId="0" applyFont="1" applyFill="1" applyBorder="1" applyAlignment="1">
      <alignment vertical="center"/>
    </xf>
    <xf numFmtId="0" fontId="1" fillId="20" borderId="49" xfId="0" applyFont="1" applyFill="1" applyBorder="1" applyAlignment="1">
      <alignment vertical="center"/>
    </xf>
    <xf numFmtId="0" fontId="1" fillId="20" borderId="49" xfId="0" applyFont="1" applyFill="1" applyBorder="1" applyAlignment="1">
      <alignment vertical="center" wrapText="1"/>
    </xf>
    <xf numFmtId="169" fontId="4" fillId="5" borderId="15" xfId="0" applyNumberFormat="1" applyFont="1" applyFill="1" applyBorder="1" applyAlignment="1">
      <alignment vertical="top" wrapText="1"/>
    </xf>
    <xf numFmtId="0" fontId="3" fillId="5" borderId="0" xfId="0" applyFont="1" applyFill="1" applyBorder="1" applyAlignment="1"/>
    <xf numFmtId="0" fontId="3" fillId="17" borderId="135" xfId="0" applyFont="1" applyFill="1" applyBorder="1" applyAlignment="1">
      <alignment horizontal="center"/>
    </xf>
    <xf numFmtId="0" fontId="3" fillId="17" borderId="136" xfId="0" applyFont="1" applyFill="1" applyBorder="1" applyAlignment="1">
      <alignment horizontal="center"/>
    </xf>
    <xf numFmtId="0" fontId="1" fillId="3" borderId="17" xfId="0" applyFont="1" applyFill="1" applyBorder="1" applyAlignment="1">
      <alignment vertical="center"/>
    </xf>
    <xf numFmtId="164" fontId="0" fillId="2" borderId="18" xfId="1" applyNumberFormat="1" applyFont="1" applyFill="1" applyBorder="1"/>
    <xf numFmtId="171" fontId="0" fillId="2" borderId="19" xfId="1" applyNumberFormat="1" applyFont="1" applyFill="1" applyBorder="1" applyProtection="1">
      <protection locked="0"/>
    </xf>
    <xf numFmtId="0" fontId="0" fillId="15" borderId="7" xfId="0" applyFill="1" applyBorder="1"/>
    <xf numFmtId="0" fontId="1" fillId="4" borderId="8" xfId="0" applyFont="1" applyFill="1" applyBorder="1" applyAlignment="1">
      <alignment horizontal="center"/>
    </xf>
    <xf numFmtId="170" fontId="1" fillId="0" borderId="10" xfId="1" applyNumberFormat="1" applyFont="1" applyFill="1" applyBorder="1"/>
    <xf numFmtId="170" fontId="0" fillId="2" borderId="3" xfId="1" applyNumberFormat="1" applyFont="1" applyFill="1" applyBorder="1" applyAlignment="1">
      <alignment vertical="top" wrapText="1"/>
    </xf>
    <xf numFmtId="0" fontId="0" fillId="0" borderId="3" xfId="0" applyBorder="1" applyAlignment="1">
      <alignment vertical="top" wrapText="1"/>
    </xf>
    <xf numFmtId="3" fontId="0" fillId="2" borderId="3" xfId="0" applyNumberFormat="1" applyFill="1" applyBorder="1" applyAlignment="1">
      <alignment vertical="top" wrapText="1"/>
    </xf>
    <xf numFmtId="0" fontId="0" fillId="2" borderId="10" xfId="0" applyFill="1" applyBorder="1" applyAlignment="1">
      <alignment vertical="top" wrapText="1"/>
    </xf>
    <xf numFmtId="170" fontId="0" fillId="2" borderId="10" xfId="1" applyNumberFormat="1" applyFont="1" applyFill="1" applyBorder="1" applyAlignment="1">
      <alignment vertical="top" wrapText="1"/>
    </xf>
    <xf numFmtId="0" fontId="0" fillId="2" borderId="19" xfId="0" applyFill="1" applyBorder="1" applyAlignment="1">
      <alignment vertical="top" wrapText="1"/>
    </xf>
    <xf numFmtId="0" fontId="0" fillId="15" borderId="18" xfId="0" applyFill="1" applyBorder="1" applyAlignment="1">
      <alignment vertical="top" wrapText="1"/>
    </xf>
    <xf numFmtId="0" fontId="1" fillId="3" borderId="137" xfId="0" applyFont="1" applyFill="1" applyBorder="1" applyAlignment="1">
      <alignment vertical="center" wrapText="1"/>
    </xf>
    <xf numFmtId="0" fontId="0" fillId="15" borderId="138" xfId="0" applyFill="1" applyBorder="1" applyAlignment="1">
      <alignment vertical="top" wrapText="1"/>
    </xf>
    <xf numFmtId="0" fontId="0" fillId="15" borderId="139" xfId="0" applyFill="1" applyBorder="1" applyAlignment="1">
      <alignment vertical="top" wrapText="1"/>
    </xf>
    <xf numFmtId="0" fontId="0" fillId="5" borderId="0" xfId="0" applyFill="1" applyBorder="1" applyAlignment="1">
      <alignment horizontal="left" vertical="top" wrapText="1"/>
    </xf>
    <xf numFmtId="2" fontId="4" fillId="0" borderId="3" xfId="0" applyNumberFormat="1" applyFont="1" applyFill="1" applyBorder="1" applyAlignment="1" applyProtection="1">
      <alignment vertical="center" wrapText="1"/>
      <protection locked="0"/>
    </xf>
    <xf numFmtId="2" fontId="4" fillId="0" borderId="5" xfId="0" applyNumberFormat="1" applyFont="1" applyFill="1" applyBorder="1" applyAlignment="1" applyProtection="1">
      <alignment vertical="center" wrapText="1"/>
      <protection locked="0"/>
    </xf>
    <xf numFmtId="0" fontId="0" fillId="0" borderId="6" xfId="0" applyFont="1" applyBorder="1" applyAlignment="1">
      <alignment horizontal="left" vertical="center" wrapText="1"/>
    </xf>
    <xf numFmtId="2" fontId="0" fillId="0" borderId="3" xfId="0" applyNumberFormat="1" applyFont="1" applyFill="1" applyBorder="1" applyAlignment="1" applyProtection="1">
      <alignment horizontal="center" vertical="center" wrapText="1"/>
      <protection locked="0"/>
    </xf>
    <xf numFmtId="2" fontId="0" fillId="0" borderId="3" xfId="0" applyNumberFormat="1" applyFont="1" applyFill="1" applyBorder="1" applyAlignment="1">
      <alignment horizontal="center" vertical="center" wrapText="1"/>
    </xf>
    <xf numFmtId="2" fontId="0" fillId="0" borderId="3" xfId="0" applyNumberFormat="1" applyFont="1" applyFill="1" applyBorder="1" applyAlignment="1" applyProtection="1">
      <alignment horizontal="left" vertical="center" wrapText="1"/>
      <protection locked="0"/>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2" fontId="0" fillId="0" borderId="8" xfId="0" applyNumberFormat="1" applyFont="1" applyFill="1" applyBorder="1" applyAlignment="1" applyProtection="1">
      <alignment horizontal="left" vertical="center" wrapText="1"/>
      <protection locked="0"/>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2" fontId="0" fillId="0" borderId="10" xfId="0" applyNumberFormat="1" applyFont="1" applyFill="1" applyBorder="1" applyAlignment="1" applyProtection="1">
      <alignment horizontal="center" vertical="center" wrapText="1"/>
      <protection locked="0"/>
    </xf>
    <xf numFmtId="170" fontId="0" fillId="2" borderId="18" xfId="1" applyNumberFormat="1" applyFont="1" applyFill="1" applyBorder="1"/>
    <xf numFmtId="170" fontId="0" fillId="2" borderId="39" xfId="1" applyNumberFormat="1" applyFont="1" applyFill="1" applyBorder="1"/>
    <xf numFmtId="170" fontId="0" fillId="2" borderId="19" xfId="1" applyNumberFormat="1" applyFont="1" applyFill="1" applyBorder="1"/>
    <xf numFmtId="0" fontId="0" fillId="2" borderId="55" xfId="0" applyFill="1" applyBorder="1" applyAlignment="1">
      <alignment vertical="top"/>
    </xf>
    <xf numFmtId="170" fontId="0" fillId="2" borderId="37" xfId="1" applyNumberFormat="1" applyFont="1" applyFill="1" applyBorder="1" applyAlignment="1">
      <alignment vertical="top"/>
    </xf>
    <xf numFmtId="170" fontId="0" fillId="2" borderId="30" xfId="1" applyNumberFormat="1" applyFont="1" applyFill="1" applyBorder="1" applyAlignment="1">
      <alignment vertical="top"/>
    </xf>
    <xf numFmtId="0" fontId="1" fillId="3" borderId="48" xfId="0" applyFont="1" applyFill="1" applyBorder="1" applyAlignment="1">
      <alignment vertical="center"/>
    </xf>
    <xf numFmtId="0" fontId="1" fillId="3" borderId="49" xfId="0" applyFont="1" applyFill="1" applyBorder="1" applyAlignment="1">
      <alignment vertical="center" wrapText="1"/>
    </xf>
    <xf numFmtId="0" fontId="1" fillId="3" borderId="51" xfId="0" applyFont="1" applyFill="1" applyBorder="1" applyAlignment="1">
      <alignment vertical="center" wrapText="1"/>
    </xf>
    <xf numFmtId="0" fontId="14" fillId="0" borderId="10" xfId="3" applyFill="1" applyBorder="1" applyAlignment="1">
      <alignment horizontal="center" vertical="center"/>
    </xf>
    <xf numFmtId="0" fontId="0" fillId="0" borderId="25" xfId="0" applyFill="1" applyBorder="1" applyAlignment="1">
      <alignment vertical="top"/>
    </xf>
    <xf numFmtId="0" fontId="3" fillId="7" borderId="26" xfId="0" applyFont="1" applyFill="1" applyBorder="1" applyAlignment="1">
      <alignment horizontal="center" vertical="top"/>
    </xf>
    <xf numFmtId="0" fontId="14" fillId="7" borderId="0" xfId="3" applyFill="1" applyBorder="1" applyAlignment="1">
      <alignment vertical="top"/>
    </xf>
    <xf numFmtId="0" fontId="2" fillId="7" borderId="29" xfId="0" applyFont="1" applyFill="1" applyBorder="1" applyAlignment="1">
      <alignment vertical="top"/>
    </xf>
    <xf numFmtId="0" fontId="0" fillId="0" borderId="2" xfId="0" applyFill="1" applyBorder="1" applyAlignment="1">
      <alignment vertical="top"/>
    </xf>
    <xf numFmtId="0" fontId="0" fillId="0" borderId="1" xfId="0" applyFill="1" applyBorder="1" applyAlignment="1">
      <alignment vertical="top"/>
    </xf>
    <xf numFmtId="0" fontId="20" fillId="7" borderId="0" xfId="0" applyFont="1" applyFill="1" applyBorder="1" applyAlignment="1">
      <alignment vertical="top" wrapText="1"/>
    </xf>
    <xf numFmtId="14" fontId="0" fillId="2" borderId="10" xfId="0" applyNumberFormat="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15" xfId="0" applyFont="1" applyFill="1" applyBorder="1" applyAlignment="1">
      <alignment horizontal="left" vertical="top" wrapTex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0" fillId="15" borderId="7" xfId="0" applyFill="1" applyBorder="1" applyAlignment="1">
      <alignment horizontal="center"/>
    </xf>
    <xf numFmtId="0" fontId="0" fillId="15" borderId="8" xfId="0" applyFill="1" applyBorder="1" applyAlignment="1">
      <alignment horizontal="center"/>
    </xf>
    <xf numFmtId="0" fontId="0" fillId="15" borderId="9" xfId="0" applyFill="1" applyBorder="1" applyAlignment="1">
      <alignment horizontal="center"/>
    </xf>
    <xf numFmtId="0" fontId="0" fillId="15" borderId="11" xfId="0" applyFill="1" applyBorder="1" applyAlignment="1">
      <alignment horizontal="center"/>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5" xfId="0" applyFill="1" applyBorder="1" applyAlignment="1">
      <alignment horizontal="center"/>
    </xf>
    <xf numFmtId="0" fontId="0" fillId="2" borderId="6"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 fillId="17" borderId="134" xfId="0" applyFont="1" applyFill="1" applyBorder="1" applyAlignment="1">
      <alignment horizontal="left"/>
    </xf>
    <xf numFmtId="0" fontId="4" fillId="17" borderId="0" xfId="0" applyFont="1" applyFill="1" applyBorder="1" applyAlignment="1">
      <alignment horizontal="left"/>
    </xf>
    <xf numFmtId="0" fontId="0" fillId="2" borderId="42" xfId="0" applyFill="1" applyBorder="1" applyAlignment="1">
      <alignment horizontal="left" vertical="top" wrapText="1"/>
    </xf>
    <xf numFmtId="0" fontId="0" fillId="2" borderId="16" xfId="0" applyFill="1" applyBorder="1" applyAlignment="1">
      <alignment horizontal="left" vertical="top" wrapText="1"/>
    </xf>
    <xf numFmtId="0" fontId="0" fillId="2" borderId="43" xfId="0" applyFill="1" applyBorder="1" applyAlignment="1">
      <alignment horizontal="left" vertical="top" wrapText="1"/>
    </xf>
    <xf numFmtId="0" fontId="0" fillId="2" borderId="46" xfId="0" applyFill="1" applyBorder="1" applyAlignment="1">
      <alignment horizontal="left" vertical="top" wrapText="1"/>
    </xf>
    <xf numFmtId="0" fontId="0" fillId="2" borderId="15" xfId="0" applyFill="1" applyBorder="1" applyAlignment="1">
      <alignment horizontal="left" vertical="top" wrapText="1"/>
    </xf>
    <xf numFmtId="0" fontId="0" fillId="2" borderId="47" xfId="0" applyFill="1" applyBorder="1" applyAlignment="1">
      <alignment horizontal="left" vertical="top" wrapText="1"/>
    </xf>
    <xf numFmtId="0" fontId="0" fillId="4" borderId="0" xfId="0" applyFont="1" applyFill="1" applyBorder="1" applyAlignment="1">
      <alignment horizontal="left" vertical="top" wrapText="1"/>
    </xf>
    <xf numFmtId="0" fontId="0" fillId="4" borderId="82"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3" fillId="5" borderId="0" xfId="0" applyFont="1" applyFill="1" applyBorder="1" applyAlignment="1">
      <alignment horizontal="center"/>
    </xf>
    <xf numFmtId="0" fontId="3" fillId="5" borderId="77" xfId="0" applyFont="1" applyFill="1" applyBorder="1" applyAlignment="1">
      <alignment horizontal="left" vertical="top" wrapText="1"/>
    </xf>
    <xf numFmtId="0" fontId="3" fillId="5" borderId="0" xfId="0" applyFont="1" applyFill="1" applyBorder="1" applyAlignment="1">
      <alignment horizontal="left" vertical="top" wrapText="1"/>
    </xf>
    <xf numFmtId="169" fontId="4" fillId="5" borderId="76"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4" fillId="5" borderId="77"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77" xfId="0" applyFont="1" applyFill="1" applyBorder="1" applyAlignment="1">
      <alignment horizontal="left"/>
    </xf>
    <xf numFmtId="0" fontId="3" fillId="5" borderId="0" xfId="0" applyFont="1" applyFill="1" applyBorder="1" applyAlignment="1">
      <alignment horizontal="left"/>
    </xf>
    <xf numFmtId="0" fontId="3" fillId="5" borderId="77" xfId="0" applyFont="1" applyFill="1" applyBorder="1" applyAlignment="1">
      <alignment horizontal="left" wrapText="1"/>
    </xf>
    <xf numFmtId="0" fontId="3" fillId="5" borderId="0" xfId="0" applyFont="1" applyFill="1" applyBorder="1" applyAlignment="1">
      <alignment horizontal="left" wrapText="1"/>
    </xf>
    <xf numFmtId="0" fontId="1" fillId="25" borderId="4" xfId="0" applyFont="1" applyFill="1" applyBorder="1" applyAlignment="1">
      <alignment horizontal="center" vertical="center"/>
    </xf>
    <xf numFmtId="0" fontId="1" fillId="25" borderId="5" xfId="0" applyFont="1" applyFill="1" applyBorder="1" applyAlignment="1">
      <alignment horizontal="center" vertical="center"/>
    </xf>
    <xf numFmtId="0" fontId="4" fillId="2" borderId="79"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23" borderId="90" xfId="0" applyFont="1" applyFill="1" applyBorder="1" applyAlignment="1">
      <alignment horizontal="left"/>
    </xf>
    <xf numFmtId="0" fontId="3" fillId="23" borderId="0" xfId="0" applyFont="1" applyFill="1" applyBorder="1" applyAlignment="1">
      <alignment horizontal="left"/>
    </xf>
    <xf numFmtId="0" fontId="4" fillId="23" borderId="90" xfId="0" applyFont="1" applyFill="1" applyBorder="1" applyAlignment="1">
      <alignment horizontal="left" vertical="top" wrapText="1"/>
    </xf>
    <xf numFmtId="0" fontId="4" fillId="23" borderId="0" xfId="0" applyFont="1" applyFill="1" applyBorder="1" applyAlignment="1">
      <alignment horizontal="left" vertical="top" wrapText="1"/>
    </xf>
    <xf numFmtId="0" fontId="0" fillId="2" borderId="18" xfId="0" applyFont="1" applyFill="1" applyBorder="1" applyAlignment="1">
      <alignment horizontal="left" vertical="top"/>
    </xf>
    <xf numFmtId="0" fontId="0" fillId="2" borderId="28" xfId="0" applyFont="1" applyFill="1" applyBorder="1" applyAlignment="1">
      <alignment horizontal="left" vertical="top"/>
    </xf>
    <xf numFmtId="0" fontId="0" fillId="2" borderId="61" xfId="0" applyFont="1" applyFill="1" applyBorder="1" applyAlignment="1">
      <alignment horizontal="left" vertical="top"/>
    </xf>
    <xf numFmtId="0" fontId="0" fillId="0" borderId="18" xfId="0" applyFont="1" applyBorder="1" applyAlignment="1">
      <alignment horizontal="left" vertical="top"/>
    </xf>
    <xf numFmtId="0" fontId="0" fillId="0" borderId="28" xfId="0" applyFont="1" applyBorder="1" applyAlignment="1">
      <alignment horizontal="left" vertical="top"/>
    </xf>
    <xf numFmtId="0" fontId="0" fillId="0" borderId="61" xfId="0" applyFont="1" applyBorder="1" applyAlignment="1">
      <alignment horizontal="left" vertical="top"/>
    </xf>
    <xf numFmtId="0" fontId="0" fillId="2" borderId="19" xfId="0" applyFont="1" applyFill="1" applyBorder="1" applyAlignment="1">
      <alignment horizontal="left" vertical="top"/>
    </xf>
    <xf numFmtId="0" fontId="0" fillId="2" borderId="132" xfId="0" applyFont="1" applyFill="1" applyBorder="1" applyAlignment="1">
      <alignment horizontal="left" vertical="top"/>
    </xf>
    <xf numFmtId="0" fontId="0" fillId="2" borderId="62" xfId="0" applyFont="1" applyFill="1" applyBorder="1" applyAlignment="1">
      <alignment horizontal="left" vertical="top"/>
    </xf>
    <xf numFmtId="0" fontId="0" fillId="2" borderId="7" xfId="0" applyFont="1" applyFill="1" applyBorder="1" applyAlignment="1">
      <alignment horizontal="left" vertical="justify" wrapText="1"/>
    </xf>
    <xf numFmtId="0" fontId="0" fillId="2" borderId="3" xfId="0" applyFont="1" applyFill="1" applyBorder="1" applyAlignment="1">
      <alignment horizontal="left" vertical="justify" wrapText="1"/>
    </xf>
    <xf numFmtId="0" fontId="0" fillId="2" borderId="53" xfId="0" applyFill="1" applyBorder="1" applyAlignment="1">
      <alignment horizontal="left" vertical="top" wrapText="1"/>
    </xf>
    <xf numFmtId="0" fontId="0" fillId="2" borderId="34" xfId="0" applyFill="1" applyBorder="1" applyAlignment="1">
      <alignment horizontal="left" vertical="top" wrapText="1"/>
    </xf>
    <xf numFmtId="0" fontId="0" fillId="2" borderId="37" xfId="0" applyFill="1" applyBorder="1" applyAlignment="1">
      <alignment horizontal="left" vertical="top" wrapText="1"/>
    </xf>
    <xf numFmtId="0" fontId="0" fillId="0" borderId="3"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3" borderId="90" xfId="0" applyFont="1" applyFill="1" applyBorder="1" applyAlignment="1">
      <alignment horizontal="left" wrapText="1"/>
    </xf>
    <xf numFmtId="0" fontId="4" fillId="23" borderId="0" xfId="0" applyFont="1" applyFill="1" applyBorder="1" applyAlignment="1">
      <alignment horizontal="left" wrapText="1"/>
    </xf>
    <xf numFmtId="0" fontId="0" fillId="0" borderId="7" xfId="0" applyFont="1" applyBorder="1" applyAlignment="1">
      <alignment horizontal="left" vertical="justify" wrapText="1"/>
    </xf>
    <xf numFmtId="0" fontId="0" fillId="0" borderId="3" xfId="0" applyFont="1" applyBorder="1" applyAlignment="1">
      <alignment horizontal="left" vertical="justify"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15" fillId="27" borderId="98" xfId="0" applyFont="1" applyFill="1" applyBorder="1" applyAlignment="1">
      <alignment horizontal="right" vertical="center"/>
    </xf>
    <xf numFmtId="0" fontId="15" fillId="27" borderId="99" xfId="0" applyFont="1" applyFill="1" applyBorder="1" applyAlignment="1">
      <alignment horizontal="right" vertical="center"/>
    </xf>
    <xf numFmtId="0" fontId="3" fillId="23" borderId="90" xfId="0" applyFont="1" applyFill="1" applyBorder="1" applyAlignment="1">
      <alignment horizontal="left" wrapText="1"/>
    </xf>
    <xf numFmtId="0" fontId="3" fillId="23" borderId="0" xfId="0" applyFont="1" applyFill="1" applyBorder="1" applyAlignment="1">
      <alignment horizontal="left" wrapText="1"/>
    </xf>
    <xf numFmtId="0" fontId="0" fillId="14" borderId="66" xfId="0" applyFill="1" applyBorder="1" applyAlignment="1">
      <alignment horizontal="left" vertical="top"/>
    </xf>
    <xf numFmtId="0" fontId="0" fillId="14" borderId="0" xfId="0" applyFill="1" applyBorder="1" applyAlignment="1">
      <alignment horizontal="left" vertical="top"/>
    </xf>
    <xf numFmtId="0" fontId="0" fillId="14" borderId="94" xfId="0" applyFill="1" applyBorder="1" applyAlignment="1">
      <alignment horizontal="left" vertical="top" wrapText="1"/>
    </xf>
    <xf numFmtId="0" fontId="0" fillId="14" borderId="15" xfId="0" applyFill="1" applyBorder="1" applyAlignment="1">
      <alignment horizontal="left" vertical="top" wrapText="1"/>
    </xf>
    <xf numFmtId="0" fontId="0" fillId="2" borderId="44" xfId="0" applyNumberFormat="1" applyFill="1" applyBorder="1" applyAlignment="1">
      <alignment horizontal="left" vertical="top" wrapText="1"/>
    </xf>
    <xf numFmtId="0" fontId="0" fillId="2" borderId="0" xfId="0" applyNumberFormat="1" applyFill="1" applyBorder="1" applyAlignment="1">
      <alignment horizontal="left" vertical="top" wrapText="1"/>
    </xf>
    <xf numFmtId="0" fontId="1" fillId="25" borderId="51" xfId="0" applyFont="1" applyFill="1" applyBorder="1" applyAlignment="1">
      <alignment horizontal="center" vertical="center"/>
    </xf>
    <xf numFmtId="0" fontId="1" fillId="25" borderId="13" xfId="0" applyFont="1" applyFill="1" applyBorder="1" applyAlignment="1">
      <alignment horizontal="center" vertical="center"/>
    </xf>
    <xf numFmtId="0" fontId="1" fillId="25" borderId="14" xfId="0" applyFont="1" applyFill="1" applyBorder="1" applyAlignment="1">
      <alignment horizontal="center" vertical="center"/>
    </xf>
    <xf numFmtId="0" fontId="3" fillId="23" borderId="90"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9" xfId="0" applyFont="1" applyFill="1" applyBorder="1" applyAlignment="1">
      <alignment horizontal="left" vertical="justify" wrapText="1"/>
    </xf>
    <xf numFmtId="0" fontId="0" fillId="2" borderId="10" xfId="0" applyFont="1" applyFill="1" applyBorder="1" applyAlignment="1">
      <alignment horizontal="left" vertical="justify" wrapText="1"/>
    </xf>
    <xf numFmtId="0" fontId="1" fillId="25" borderId="17" xfId="0" applyFont="1" applyFill="1" applyBorder="1" applyAlignment="1">
      <alignment horizontal="center" vertical="center"/>
    </xf>
    <xf numFmtId="0" fontId="1" fillId="25" borderId="131" xfId="0" applyFont="1" applyFill="1" applyBorder="1" applyAlignment="1">
      <alignment horizontal="center" vertical="center"/>
    </xf>
    <xf numFmtId="0" fontId="1" fillId="25" borderId="63" xfId="0" applyFont="1" applyFill="1" applyBorder="1" applyAlignment="1">
      <alignment horizontal="center" vertical="center"/>
    </xf>
    <xf numFmtId="0" fontId="0" fillId="0" borderId="3" xfId="0" applyBorder="1" applyAlignment="1">
      <alignment horizontal="left" vertical="top" wrapText="1"/>
    </xf>
    <xf numFmtId="0" fontId="0" fillId="0" borderId="8" xfId="0" applyBorder="1" applyAlignment="1">
      <alignment horizontal="left" vertical="top" wrapText="1"/>
    </xf>
    <xf numFmtId="0" fontId="0" fillId="14" borderId="66" xfId="0" applyFill="1" applyBorder="1" applyAlignment="1">
      <alignment horizontal="left" vertical="top" wrapText="1"/>
    </xf>
    <xf numFmtId="0" fontId="0" fillId="14" borderId="0" xfId="0" applyFill="1" applyBorder="1" applyAlignment="1">
      <alignment horizontal="left" vertical="top" wrapText="1"/>
    </xf>
    <xf numFmtId="0" fontId="4" fillId="5" borderId="77" xfId="0" applyFont="1" applyFill="1" applyBorder="1" applyAlignment="1">
      <alignment horizontal="left" vertical="top"/>
    </xf>
    <xf numFmtId="0" fontId="4" fillId="5" borderId="0" xfId="0" applyFont="1" applyFill="1" applyBorder="1" applyAlignment="1">
      <alignment horizontal="left" vertical="top"/>
    </xf>
    <xf numFmtId="0" fontId="4" fillId="17" borderId="134" xfId="0" applyFont="1" applyFill="1" applyBorder="1" applyAlignment="1">
      <alignment horizontal="left" vertical="top" wrapText="1"/>
    </xf>
    <xf numFmtId="0" fontId="4" fillId="17" borderId="0" xfId="0" applyFont="1" applyFill="1" applyBorder="1" applyAlignment="1">
      <alignment horizontal="left" vertical="top" wrapText="1"/>
    </xf>
    <xf numFmtId="0" fontId="1" fillId="4" borderId="82" xfId="0" applyFont="1" applyFill="1" applyBorder="1" applyAlignment="1">
      <alignment horizontal="left" vertical="top"/>
    </xf>
    <xf numFmtId="0" fontId="1" fillId="4" borderId="0" xfId="0" applyFont="1" applyFill="1" applyBorder="1" applyAlignment="1">
      <alignment horizontal="left" vertical="top"/>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1" fillId="20" borderId="51" xfId="0" applyFont="1" applyFill="1" applyBorder="1" applyAlignment="1">
      <alignment horizontal="center" vertical="center"/>
    </xf>
    <xf numFmtId="0" fontId="1" fillId="20" borderId="13" xfId="0" applyFont="1" applyFill="1" applyBorder="1" applyAlignment="1">
      <alignment horizontal="center" vertical="center"/>
    </xf>
    <xf numFmtId="0" fontId="1" fillId="20" borderId="14" xfId="0" applyFont="1" applyFill="1" applyBorder="1" applyAlignment="1">
      <alignment horizontal="center" vertical="center"/>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50" xfId="0" applyFont="1" applyFill="1" applyBorder="1" applyAlignment="1">
      <alignment horizontal="center" vertical="center"/>
    </xf>
    <xf numFmtId="0" fontId="0" fillId="15" borderId="55" xfId="0" applyFill="1" applyBorder="1" applyAlignment="1">
      <alignment horizontal="left" vertical="top" wrapText="1"/>
    </xf>
    <xf numFmtId="0" fontId="0" fillId="15" borderId="37" xfId="0" applyFill="1" applyBorder="1" applyAlignment="1">
      <alignment horizontal="left" vertical="top" wrapText="1"/>
    </xf>
    <xf numFmtId="0" fontId="0" fillId="15" borderId="97" xfId="0" applyFill="1" applyBorder="1" applyAlignment="1">
      <alignment horizontal="left" vertical="top" wrapText="1"/>
    </xf>
    <xf numFmtId="0" fontId="0" fillId="15" borderId="133" xfId="0" applyFill="1" applyBorder="1" applyAlignment="1">
      <alignment horizontal="left"/>
    </xf>
    <xf numFmtId="0" fontId="0" fillId="15" borderId="28" xfId="0" applyFill="1" applyBorder="1" applyAlignment="1">
      <alignment horizontal="left"/>
    </xf>
    <xf numFmtId="0" fontId="0" fillId="15" borderId="61" xfId="0" applyFill="1" applyBorder="1" applyAlignment="1">
      <alignment horizontal="left"/>
    </xf>
    <xf numFmtId="0" fontId="1" fillId="4" borderId="82"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5" xfId="0" applyFill="1" applyBorder="1" applyAlignment="1">
      <alignment horizontal="left" vertical="top" wrapText="1"/>
    </xf>
    <xf numFmtId="0" fontId="0" fillId="4" borderId="15" xfId="0" applyFill="1" applyBorder="1" applyAlignment="1">
      <alignment horizontal="left" vertical="top" wrapText="1"/>
    </xf>
    <xf numFmtId="0" fontId="0" fillId="15" borderId="133" xfId="0" applyFill="1" applyBorder="1" applyAlignment="1">
      <alignment horizontal="left" vertical="center" wrapText="1"/>
    </xf>
    <xf numFmtId="0" fontId="0" fillId="15" borderId="28" xfId="0" applyFill="1" applyBorder="1" applyAlignment="1">
      <alignment horizontal="left" vertical="center" wrapText="1"/>
    </xf>
    <xf numFmtId="0" fontId="0" fillId="15" borderId="61" xfId="0" applyFill="1" applyBorder="1" applyAlignment="1">
      <alignment horizontal="left" vertical="center" wrapText="1"/>
    </xf>
    <xf numFmtId="0" fontId="0" fillId="15" borderId="3" xfId="0" applyFill="1" applyBorder="1" applyAlignment="1">
      <alignment horizontal="center"/>
    </xf>
    <xf numFmtId="0" fontId="0" fillId="15" borderId="140" xfId="0" applyFill="1" applyBorder="1" applyAlignment="1">
      <alignment horizontal="center"/>
    </xf>
    <xf numFmtId="0" fontId="0" fillId="15" borderId="132" xfId="0" applyFill="1" applyBorder="1" applyAlignment="1">
      <alignment horizontal="center"/>
    </xf>
    <xf numFmtId="0" fontId="0" fillId="15" borderId="62" xfId="0" applyFill="1" applyBorder="1" applyAlignment="1">
      <alignment horizontal="center"/>
    </xf>
    <xf numFmtId="0" fontId="1" fillId="4" borderId="82" xfId="0" applyFont="1" applyFill="1" applyBorder="1" applyAlignment="1">
      <alignment horizontal="left"/>
    </xf>
    <xf numFmtId="0" fontId="1" fillId="4" borderId="0" xfId="0" applyFont="1" applyFill="1" applyBorder="1" applyAlignment="1">
      <alignment horizontal="left"/>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97" xfId="0" applyFill="1" applyBorder="1" applyAlignment="1"/>
    <xf numFmtId="0" fontId="0" fillId="0" borderId="3" xfId="0" applyFill="1" applyBorder="1" applyAlignment="1"/>
    <xf numFmtId="0" fontId="0" fillId="0" borderId="8" xfId="0" applyFill="1" applyBorder="1" applyAlignment="1"/>
    <xf numFmtId="0" fontId="0" fillId="0" borderId="10"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10" xfId="0" applyNumberFormat="1" applyFont="1" applyFill="1" applyBorder="1" applyAlignment="1" applyProtection="1">
      <alignment horizontal="center" vertical="center" wrapText="1"/>
      <protection locked="0"/>
    </xf>
    <xf numFmtId="2" fontId="0" fillId="0" borderId="3" xfId="0" applyNumberFormat="1" applyFont="1" applyFill="1" applyBorder="1" applyAlignment="1" applyProtection="1">
      <alignment vertical="center" wrapText="1"/>
      <protection locked="0"/>
    </xf>
    <xf numFmtId="2" fontId="0" fillId="0" borderId="3" xfId="0" applyNumberFormat="1" applyFont="1" applyFill="1" applyBorder="1" applyAlignment="1" applyProtection="1">
      <alignment horizontal="left"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12" borderId="13" xfId="0" applyFont="1" applyFill="1" applyBorder="1" applyAlignment="1">
      <alignment wrapText="1"/>
    </xf>
    <xf numFmtId="0" fontId="0" fillId="0" borderId="3" xfId="0" applyFont="1" applyBorder="1" applyAlignment="1">
      <alignment horizontal="center" vertical="center" wrapText="1"/>
    </xf>
    <xf numFmtId="0" fontId="0" fillId="0" borderId="18"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0" xfId="0" applyFill="1" applyBorder="1" applyAlignment="1">
      <alignment horizontal="center" vertical="center"/>
    </xf>
    <xf numFmtId="0" fontId="0" fillId="0" borderId="18" xfId="0" applyFont="1" applyBorder="1" applyAlignment="1">
      <alignment horizontal="left" vertical="top" wrapText="1"/>
    </xf>
    <xf numFmtId="0" fontId="0" fillId="0" borderId="23" xfId="0" applyFont="1" applyBorder="1" applyAlignment="1">
      <alignment horizontal="left" vertical="top"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4" xfId="0" applyFont="1" applyFill="1" applyBorder="1" applyAlignment="1">
      <alignment horizontal="center" vertical="center" wrapText="1"/>
    </xf>
    <xf numFmtId="0" fontId="1" fillId="6" borderId="43" xfId="0" applyFont="1" applyFill="1" applyBorder="1" applyAlignment="1">
      <alignment horizontal="center" vertical="center" wrapText="1"/>
    </xf>
    <xf numFmtId="2" fontId="0" fillId="0" borderId="8" xfId="0" applyNumberFormat="1" applyFont="1" applyFill="1" applyBorder="1" applyAlignment="1" applyProtection="1">
      <alignment horizontal="left" vertical="center" wrapText="1"/>
      <protection locked="0"/>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0" fontId="1" fillId="6" borderId="42" xfId="0" applyFont="1" applyFill="1" applyBorder="1" applyAlignment="1">
      <alignment horizontal="center" vertical="center" wrapText="1"/>
    </xf>
    <xf numFmtId="0" fontId="1" fillId="6" borderId="16" xfId="0" applyFont="1" applyFill="1" applyBorder="1" applyAlignment="1">
      <alignment horizontal="center" vertical="center" wrapText="1"/>
    </xf>
    <xf numFmtId="2" fontId="0" fillId="0" borderId="5" xfId="0" applyNumberFormat="1" applyFont="1" applyFill="1" applyBorder="1" applyAlignment="1" applyProtection="1">
      <alignment vertical="center" wrapText="1"/>
      <protection locked="0"/>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4" fillId="0" borderId="3" xfId="0" applyNumberFormat="1" applyFont="1" applyFill="1" applyBorder="1" applyAlignment="1" applyProtection="1">
      <alignment horizontal="center" vertical="center" wrapText="1"/>
      <protection locked="0"/>
    </xf>
    <xf numFmtId="2" fontId="4" fillId="0" borderId="8" xfId="0" applyNumberFormat="1" applyFont="1" applyFill="1" applyBorder="1" applyAlignment="1" applyProtection="1">
      <alignment horizontal="center" vertical="center" wrapText="1"/>
      <protection locked="0"/>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17" xfId="0" applyFill="1" applyBorder="1" applyAlignment="1">
      <alignment horizontal="left" vertical="center" wrapText="1"/>
    </xf>
    <xf numFmtId="0" fontId="0" fillId="0" borderId="22" xfId="0" applyFill="1" applyBorder="1" applyAlignment="1">
      <alignment horizontal="left" vertical="center"/>
    </xf>
    <xf numFmtId="0" fontId="0" fillId="0" borderId="17" xfId="0" applyFont="1" applyBorder="1" applyAlignment="1">
      <alignment horizontal="left" vertical="top" wrapText="1"/>
    </xf>
    <xf numFmtId="0" fontId="0" fillId="0" borderId="22" xfId="0" applyFont="1" applyBorder="1" applyAlignment="1">
      <alignment horizontal="left" vertical="top" wrapText="1"/>
    </xf>
    <xf numFmtId="0" fontId="0" fillId="0" borderId="16" xfId="0" applyFont="1" applyFill="1" applyBorder="1" applyAlignment="1">
      <alignment horizontal="left" vertical="top"/>
    </xf>
    <xf numFmtId="0" fontId="0" fillId="0" borderId="43" xfId="0" applyFont="1" applyFill="1" applyBorder="1" applyAlignment="1">
      <alignment horizontal="left" vertical="top"/>
    </xf>
    <xf numFmtId="0" fontId="0" fillId="0" borderId="44" xfId="0" applyFont="1" applyFill="1" applyBorder="1" applyAlignment="1">
      <alignment horizontal="left" vertical="top"/>
    </xf>
    <xf numFmtId="0" fontId="0" fillId="0" borderId="0" xfId="0" applyFont="1" applyFill="1" applyBorder="1" applyAlignment="1">
      <alignment horizontal="left" vertical="top"/>
    </xf>
    <xf numFmtId="0" fontId="0" fillId="0" borderId="45" xfId="0" applyFont="1" applyFill="1" applyBorder="1" applyAlignment="1">
      <alignment horizontal="left" vertical="top"/>
    </xf>
    <xf numFmtId="0" fontId="0" fillId="0" borderId="46" xfId="0" applyFont="1" applyFill="1" applyBorder="1" applyAlignment="1">
      <alignment horizontal="left" vertical="top"/>
    </xf>
    <xf numFmtId="0" fontId="0" fillId="0" borderId="15" xfId="0" applyFont="1" applyFill="1" applyBorder="1" applyAlignment="1">
      <alignment horizontal="left" vertical="top"/>
    </xf>
    <xf numFmtId="0" fontId="0" fillId="0" borderId="47" xfId="0" applyFont="1" applyFill="1" applyBorder="1" applyAlignment="1">
      <alignment horizontal="left" vertical="top"/>
    </xf>
    <xf numFmtId="0" fontId="0" fillId="0" borderId="3" xfId="0" applyFont="1" applyBorder="1" applyAlignment="1">
      <alignment horizontal="left" vertical="top" wrapText="1"/>
    </xf>
    <xf numFmtId="2" fontId="0" fillId="0" borderId="18" xfId="0" applyNumberFormat="1" applyFont="1" applyFill="1" applyBorder="1" applyAlignment="1" applyProtection="1">
      <alignment horizontal="left" vertical="center" wrapText="1"/>
      <protection locked="0"/>
    </xf>
    <xf numFmtId="2" fontId="0" fillId="0" borderId="23" xfId="0" applyNumberFormat="1" applyFont="1" applyFill="1" applyBorder="1" applyAlignment="1" applyProtection="1">
      <alignment horizontal="left" vertical="center" wrapText="1"/>
      <protection locked="0"/>
    </xf>
    <xf numFmtId="0" fontId="0" fillId="0" borderId="18" xfId="0" applyFont="1" applyBorder="1" applyAlignment="1">
      <alignment horizontal="left" vertical="center" wrapText="1"/>
    </xf>
    <xf numFmtId="0" fontId="0" fillId="0" borderId="23" xfId="0" applyFont="1" applyBorder="1" applyAlignment="1">
      <alignment horizontal="left" vertical="center"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3381375</xdr:colOff>
      <xdr:row>37</xdr:row>
      <xdr:rowOff>142875</xdr:rowOff>
    </xdr:from>
    <xdr:to>
      <xdr:col>6</xdr:col>
      <xdr:colOff>939181</xdr:colOff>
      <xdr:row>37</xdr:row>
      <xdr:rowOff>4867275</xdr:rowOff>
    </xdr:to>
    <xdr:pic>
      <xdr:nvPicPr>
        <xdr:cNvPr id="135" name="Picture 13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7156" y="10870406"/>
          <a:ext cx="6477000"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2512218</xdr:colOff>
      <xdr:row>40</xdr:row>
      <xdr:rowOff>95250</xdr:rowOff>
    </xdr:from>
    <xdr:to>
      <xdr:col>6</xdr:col>
      <xdr:colOff>727249</xdr:colOff>
      <xdr:row>41</xdr:row>
      <xdr:rowOff>45244</xdr:rowOff>
    </xdr:to>
    <xdr:pic>
      <xdr:nvPicPr>
        <xdr:cNvPr id="12" name="Picture 11"/>
        <xdr:cNvPicPr>
          <a:picLocks noChangeAspect="1"/>
        </xdr:cNvPicPr>
      </xdr:nvPicPr>
      <xdr:blipFill>
        <a:blip xmlns:r="http://schemas.openxmlformats.org/officeDocument/2006/relationships" r:embed="rId2"/>
        <a:stretch>
          <a:fillRect/>
        </a:stretch>
      </xdr:blipFill>
      <xdr:spPr>
        <a:xfrm>
          <a:off x="3047999" y="17275969"/>
          <a:ext cx="6267450" cy="5153025"/>
        </a:xfrm>
        <a:prstGeom prst="rect">
          <a:avLst/>
        </a:prstGeom>
      </xdr:spPr>
    </xdr:pic>
    <xdr:clientData/>
  </xdr:twoCellAnchor>
  <xdr:twoCellAnchor editAs="oneCell">
    <xdr:from>
      <xdr:col>1</xdr:col>
      <xdr:colOff>2933700</xdr:colOff>
      <xdr:row>37</xdr:row>
      <xdr:rowOff>114300</xdr:rowOff>
    </xdr:from>
    <xdr:to>
      <xdr:col>5</xdr:col>
      <xdr:colOff>755534</xdr:colOff>
      <xdr:row>37</xdr:row>
      <xdr:rowOff>4762500</xdr:rowOff>
    </xdr:to>
    <xdr:sp macro="" textlink="">
      <xdr:nvSpPr>
        <xdr:cNvPr id="1035" name="AutoShape 11"/>
        <xdr:cNvSpPr>
          <a:spLocks noChangeAspect="1" noChangeArrowheads="1"/>
        </xdr:cNvSpPr>
      </xdr:nvSpPr>
      <xdr:spPr bwMode="auto">
        <a:xfrm>
          <a:off x="3467100" y="10810875"/>
          <a:ext cx="5095875" cy="4648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3381375</xdr:colOff>
      <xdr:row>37</xdr:row>
      <xdr:rowOff>142875</xdr:rowOff>
    </xdr:from>
    <xdr:to>
      <xdr:col>6</xdr:col>
      <xdr:colOff>939181</xdr:colOff>
      <xdr:row>37</xdr:row>
      <xdr:rowOff>4867275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4775" y="11906250"/>
          <a:ext cx="6477000"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2512218</xdr:colOff>
      <xdr:row>40</xdr:row>
      <xdr:rowOff>95250</xdr:rowOff>
    </xdr:from>
    <xdr:to>
      <xdr:col>6</xdr:col>
      <xdr:colOff>727249</xdr:colOff>
      <xdr:row>41</xdr:row>
      <xdr:rowOff>45243</xdr:rowOff>
    </xdr:to>
    <xdr:pic>
      <xdr:nvPicPr>
        <xdr:cNvPr id="6" name="Picture 5"/>
        <xdr:cNvPicPr>
          <a:picLocks noChangeAspect="1"/>
        </xdr:cNvPicPr>
      </xdr:nvPicPr>
      <xdr:blipFill>
        <a:blip xmlns:r="http://schemas.openxmlformats.org/officeDocument/2006/relationships" r:embed="rId2"/>
        <a:stretch>
          <a:fillRect/>
        </a:stretch>
      </xdr:blipFill>
      <xdr:spPr>
        <a:xfrm>
          <a:off x="3045618" y="18307050"/>
          <a:ext cx="6267450" cy="5150643"/>
        </a:xfrm>
        <a:prstGeom prst="rect">
          <a:avLst/>
        </a:prstGeom>
      </xdr:spPr>
    </xdr:pic>
    <xdr:clientData/>
  </xdr:twoCellAnchor>
  <xdr:twoCellAnchor editAs="oneCell">
    <xdr:from>
      <xdr:col>1</xdr:col>
      <xdr:colOff>2933700</xdr:colOff>
      <xdr:row>37</xdr:row>
      <xdr:rowOff>114300</xdr:rowOff>
    </xdr:from>
    <xdr:to>
      <xdr:col>5</xdr:col>
      <xdr:colOff>755534</xdr:colOff>
      <xdr:row>37</xdr:row>
      <xdr:rowOff>4762500</xdr:rowOff>
    </xdr:to>
    <xdr:sp macro="" textlink="">
      <xdr:nvSpPr>
        <xdr:cNvPr id="7" name="AutoShape 11"/>
        <xdr:cNvSpPr>
          <a:spLocks noChangeAspect="1" noChangeArrowheads="1"/>
        </xdr:cNvSpPr>
      </xdr:nvSpPr>
      <xdr:spPr bwMode="auto">
        <a:xfrm>
          <a:off x="3467100" y="11877675"/>
          <a:ext cx="5098257" cy="4648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erD/AppData/Local/Microsoft/Windows/INetCache/Content.Outlook/4R8J2YL7/Copy%20of%202014-15%20reporting%20climate-change-duties-report-template-Glasgow%20City%20Draft%20KM%20no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rzak/AppData/Local/Microsoft/Windows/Temporary%20Internet%20Files/Content.Outlook/HU1H3ARW/riginal%20Template%20-Andy%20Mouat%20Response%20%20-%20Copy%20of%20Copy%20of%20Copy-of-Climate-Change-Duties-Report-template-v3-2-Draft-Order-compatib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refreshError="1"/>
      <sheetData sheetId="1">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AC3" t="str">
            <v>Grid Electricity (generation)</v>
          </cell>
          <cell r="AD3" t="str">
            <v>kWh</v>
          </cell>
          <cell r="AE3">
            <v>0.49425999999999998</v>
          </cell>
          <cell r="AF3" t="str">
            <v>kg CO2e/kWh</v>
          </cell>
          <cell r="BB3" t="str">
            <v>Floor area</v>
          </cell>
          <cell r="BC3" t="str">
            <v>m2</v>
          </cell>
        </row>
        <row r="4">
          <cell r="C4">
            <v>2006</v>
          </cell>
          <cell r="D4">
            <v>2007</v>
          </cell>
          <cell r="E4">
            <v>2008</v>
          </cell>
          <cell r="F4">
            <v>2009</v>
          </cell>
          <cell r="G4">
            <v>2010</v>
          </cell>
          <cell r="H4">
            <v>2011</v>
          </cell>
          <cell r="I4">
            <v>2012</v>
          </cell>
          <cell r="J4">
            <v>2013</v>
          </cell>
          <cell r="K4">
            <v>2014</v>
          </cell>
          <cell r="L4">
            <v>2015</v>
          </cell>
          <cell r="M4">
            <v>2016</v>
          </cell>
          <cell r="N4">
            <v>2017</v>
          </cell>
          <cell r="O4">
            <v>2018</v>
          </cell>
          <cell r="P4">
            <v>2019</v>
          </cell>
          <cell r="Q4">
            <v>2020</v>
          </cell>
          <cell r="AC4" t="str">
            <v>Grid Electricity (transmission &amp; distribution losses)</v>
          </cell>
          <cell r="AD4" t="str">
            <v>kWh</v>
          </cell>
          <cell r="AE4">
            <v>4.3220000000000001E-2</v>
          </cell>
          <cell r="AF4" t="str">
            <v>kg CO2e/kWh</v>
          </cell>
          <cell r="BB4" t="str">
            <v>Treated water</v>
          </cell>
          <cell r="BC4" t="str">
            <v>Ml</v>
          </cell>
        </row>
        <row r="5">
          <cell r="C5">
            <v>2007</v>
          </cell>
          <cell r="D5">
            <v>2008</v>
          </cell>
          <cell r="E5">
            <v>2009</v>
          </cell>
          <cell r="F5">
            <v>2010</v>
          </cell>
          <cell r="G5">
            <v>2011</v>
          </cell>
          <cell r="H5">
            <v>2012</v>
          </cell>
          <cell r="I5">
            <v>2013</v>
          </cell>
          <cell r="J5">
            <v>2014</v>
          </cell>
          <cell r="K5">
            <v>2015</v>
          </cell>
          <cell r="L5">
            <v>2016</v>
          </cell>
          <cell r="M5">
            <v>2017</v>
          </cell>
          <cell r="N5">
            <v>2018</v>
          </cell>
          <cell r="O5">
            <v>2019</v>
          </cell>
          <cell r="P5">
            <v>2020</v>
          </cell>
          <cell r="AC5" t="str">
            <v>Natural Gas</v>
          </cell>
          <cell r="AD5" t="str">
            <v>kWh</v>
          </cell>
          <cell r="AE5">
            <v>0.18497</v>
          </cell>
          <cell r="AF5" t="str">
            <v>kg CO2e/kWh</v>
          </cell>
          <cell r="BB5" t="str">
            <v>Households supplied with water</v>
          </cell>
          <cell r="BC5" t="str">
            <v>households</v>
          </cell>
        </row>
        <row r="6">
          <cell r="C6">
            <v>2008</v>
          </cell>
          <cell r="D6">
            <v>2009</v>
          </cell>
          <cell r="E6">
            <v>2010</v>
          </cell>
          <cell r="F6">
            <v>2011</v>
          </cell>
          <cell r="G6">
            <v>2012</v>
          </cell>
          <cell r="H6">
            <v>2013</v>
          </cell>
          <cell r="I6">
            <v>2014</v>
          </cell>
          <cell r="J6">
            <v>2015</v>
          </cell>
          <cell r="K6">
            <v>2016</v>
          </cell>
          <cell r="L6">
            <v>2017</v>
          </cell>
          <cell r="M6">
            <v>2018</v>
          </cell>
          <cell r="N6">
            <v>2019</v>
          </cell>
          <cell r="O6">
            <v>2020</v>
          </cell>
          <cell r="AC6" t="str">
            <v>Gas oil</v>
          </cell>
          <cell r="AD6" t="str">
            <v>kWh</v>
          </cell>
          <cell r="AE6">
            <v>0.27211999999999997</v>
          </cell>
          <cell r="AF6" t="str">
            <v>kg CO2e/kWh</v>
          </cell>
          <cell r="BB6" t="str">
            <v>Population supplied with treated water</v>
          </cell>
          <cell r="BC6" t="str">
            <v xml:space="preserve">population </v>
          </cell>
        </row>
        <row r="7">
          <cell r="C7">
            <v>2009</v>
          </cell>
          <cell r="D7">
            <v>2010</v>
          </cell>
          <cell r="E7">
            <v>2011</v>
          </cell>
          <cell r="F7">
            <v>2012</v>
          </cell>
          <cell r="G7">
            <v>2013</v>
          </cell>
          <cell r="H7">
            <v>2014</v>
          </cell>
          <cell r="I7">
            <v>2015</v>
          </cell>
          <cell r="J7">
            <v>2016</v>
          </cell>
          <cell r="K7">
            <v>2017</v>
          </cell>
          <cell r="L7">
            <v>2018</v>
          </cell>
          <cell r="M7">
            <v>2019</v>
          </cell>
          <cell r="N7">
            <v>2020</v>
          </cell>
          <cell r="AC7" t="str">
            <v xml:space="preserve">Fuel Oil </v>
          </cell>
          <cell r="AD7" t="str">
            <v>kWh</v>
          </cell>
          <cell r="AE7">
            <v>0.26950000000000002</v>
          </cell>
          <cell r="AF7" t="str">
            <v>kg CO2e/kWh</v>
          </cell>
          <cell r="BB7" t="str">
            <v>Sewage treated</v>
          </cell>
          <cell r="BC7" t="str">
            <v>Ml</v>
          </cell>
        </row>
        <row r="8">
          <cell r="C8">
            <v>2010</v>
          </cell>
          <cell r="D8">
            <v>2011</v>
          </cell>
          <cell r="E8">
            <v>2012</v>
          </cell>
          <cell r="F8">
            <v>2013</v>
          </cell>
          <cell r="G8">
            <v>2014</v>
          </cell>
          <cell r="H8">
            <v>2015</v>
          </cell>
          <cell r="I8">
            <v>2016</v>
          </cell>
          <cell r="J8">
            <v>2017</v>
          </cell>
          <cell r="K8">
            <v>2018</v>
          </cell>
          <cell r="L8">
            <v>2019</v>
          </cell>
          <cell r="M8">
            <v>2020</v>
          </cell>
          <cell r="AC8" t="str">
            <v>Burning Oil</v>
          </cell>
          <cell r="AD8" t="str">
            <v>litres</v>
          </cell>
          <cell r="AE8">
            <v>2.5379710000000002</v>
          </cell>
          <cell r="AF8" t="str">
            <v>kg CO2e/litre</v>
          </cell>
          <cell r="BB8" t="str">
            <v>Households supplied sewage services</v>
          </cell>
          <cell r="BC8" t="str">
            <v>households</v>
          </cell>
        </row>
        <row r="9">
          <cell r="C9">
            <v>2011</v>
          </cell>
          <cell r="D9">
            <v>2012</v>
          </cell>
          <cell r="E9">
            <v>2013</v>
          </cell>
          <cell r="F9">
            <v>2014</v>
          </cell>
          <cell r="G9">
            <v>2015</v>
          </cell>
          <cell r="H9">
            <v>2016</v>
          </cell>
          <cell r="I9">
            <v>2017</v>
          </cell>
          <cell r="J9">
            <v>2018</v>
          </cell>
          <cell r="K9">
            <v>2019</v>
          </cell>
          <cell r="L9">
            <v>2020</v>
          </cell>
          <cell r="AC9" t="str">
            <v xml:space="preserve">Kerosene - Burning Oil </v>
          </cell>
          <cell r="AD9" t="str">
            <v>kWh</v>
          </cell>
          <cell r="AE9">
            <v>0.24667</v>
          </cell>
          <cell r="AF9" t="str">
            <v>kg CO2e/kWh</v>
          </cell>
          <cell r="BB9" t="str">
            <v>Population supplied with sewage services</v>
          </cell>
          <cell r="BC9" t="str">
            <v xml:space="preserve">population </v>
          </cell>
        </row>
        <row r="10">
          <cell r="C10">
            <v>2012</v>
          </cell>
          <cell r="D10">
            <v>2013</v>
          </cell>
          <cell r="E10">
            <v>2014</v>
          </cell>
          <cell r="F10">
            <v>2015</v>
          </cell>
          <cell r="G10">
            <v>2016</v>
          </cell>
          <cell r="H10">
            <v>2017</v>
          </cell>
          <cell r="I10">
            <v>2018</v>
          </cell>
          <cell r="J10">
            <v>2019</v>
          </cell>
          <cell r="K10">
            <v>2020</v>
          </cell>
          <cell r="AC10" t="str">
            <v>Coal (industrial)</v>
          </cell>
          <cell r="AD10" t="str">
            <v>kWh</v>
          </cell>
          <cell r="AE10">
            <v>0.315905361</v>
          </cell>
          <cell r="AF10" t="str">
            <v>kg CO2e/kWh</v>
          </cell>
          <cell r="BB10" t="str">
            <v>Number of full-time students</v>
          </cell>
          <cell r="BC10" t="str">
            <v>number FTS</v>
          </cell>
        </row>
        <row r="11">
          <cell r="C11">
            <v>2013</v>
          </cell>
          <cell r="D11">
            <v>2014</v>
          </cell>
          <cell r="E11">
            <v>2015</v>
          </cell>
          <cell r="F11">
            <v>2016</v>
          </cell>
          <cell r="G11">
            <v>2017</v>
          </cell>
          <cell r="H11">
            <v>2018</v>
          </cell>
          <cell r="I11">
            <v>2019</v>
          </cell>
          <cell r="J11">
            <v>2020</v>
          </cell>
          <cell r="AC11" t="str">
            <v>Water - Supply</v>
          </cell>
          <cell r="AD11" t="str">
            <v>m3</v>
          </cell>
          <cell r="AE11">
            <v>0.34410000000000002</v>
          </cell>
          <cell r="AF11" t="str">
            <v>kg CO2e/m3</v>
          </cell>
          <cell r="BB11" t="str">
            <v>Patient bed nights</v>
          </cell>
          <cell r="BC11" t="str">
            <v>number of patient bed nights</v>
          </cell>
        </row>
        <row r="12">
          <cell r="C12">
            <v>2014</v>
          </cell>
          <cell r="D12">
            <v>2015</v>
          </cell>
          <cell r="E12">
            <v>2016</v>
          </cell>
          <cell r="F12">
            <v>2017</v>
          </cell>
          <cell r="G12">
            <v>2018</v>
          </cell>
          <cell r="H12">
            <v>2019</v>
          </cell>
          <cell r="I12">
            <v>2020</v>
          </cell>
          <cell r="AC12" t="str">
            <v>Water - Treatment</v>
          </cell>
          <cell r="AD12" t="str">
            <v>m3</v>
          </cell>
          <cell r="AE12">
            <v>0.70850000000000002</v>
          </cell>
          <cell r="AF12" t="str">
            <v>kg CO2e/m3</v>
          </cell>
          <cell r="BB12" t="str">
            <v>Population size served</v>
          </cell>
          <cell r="BC12" t="str">
            <v xml:space="preserve">population </v>
          </cell>
        </row>
        <row r="13">
          <cell r="C13">
            <v>2015</v>
          </cell>
          <cell r="D13">
            <v>2016</v>
          </cell>
          <cell r="E13">
            <v>2017</v>
          </cell>
          <cell r="F13">
            <v>2018</v>
          </cell>
          <cell r="G13">
            <v>2019</v>
          </cell>
          <cell r="H13">
            <v>2020</v>
          </cell>
          <cell r="AC13" t="str">
            <v>Diesel</v>
          </cell>
          <cell r="AD13" t="str">
            <v>litres</v>
          </cell>
          <cell r="AE13">
            <v>2.6023999999999998</v>
          </cell>
          <cell r="AF13" t="str">
            <v>kg CO2e/litre</v>
          </cell>
        </row>
        <row r="14">
          <cell r="C14">
            <v>2016</v>
          </cell>
          <cell r="D14">
            <v>2017</v>
          </cell>
          <cell r="E14">
            <v>2018</v>
          </cell>
          <cell r="F14">
            <v>2019</v>
          </cell>
          <cell r="G14">
            <v>2020</v>
          </cell>
          <cell r="AC14" t="str">
            <v>Petrol</v>
          </cell>
          <cell r="AD14" t="str">
            <v>litres</v>
          </cell>
          <cell r="AE14">
            <v>2.1913999999999998</v>
          </cell>
          <cell r="AF14" t="str">
            <v>kg CO2e/litre</v>
          </cell>
        </row>
        <row r="15">
          <cell r="C15">
            <v>2017</v>
          </cell>
          <cell r="D15">
            <v>2018</v>
          </cell>
          <cell r="E15">
            <v>2019</v>
          </cell>
          <cell r="F15">
            <v>2020</v>
          </cell>
          <cell r="AC15" t="str">
            <v>Biomass</v>
          </cell>
          <cell r="AD15" t="str">
            <v>kWh</v>
          </cell>
          <cell r="AE15">
            <v>1.1838E-2</v>
          </cell>
          <cell r="AF15" t="str">
            <v>kg CO2e/kWh</v>
          </cell>
        </row>
        <row r="16">
          <cell r="C16">
            <v>2018</v>
          </cell>
          <cell r="D16">
            <v>2019</v>
          </cell>
          <cell r="E16">
            <v>2020</v>
          </cell>
          <cell r="AC16" t="str">
            <v>Biogas</v>
          </cell>
          <cell r="AD16" t="str">
            <v>kWh</v>
          </cell>
          <cell r="AE16">
            <v>2.0799999999999999E-4</v>
          </cell>
          <cell r="AF16" t="str">
            <v>kg CO2e/kWh</v>
          </cell>
        </row>
        <row r="17">
          <cell r="C17">
            <v>2019</v>
          </cell>
          <cell r="D17">
            <v>2020</v>
          </cell>
          <cell r="AC17" t="str">
            <v>LPG (kWh)</v>
          </cell>
          <cell r="AD17" t="str">
            <v>kWh</v>
          </cell>
          <cell r="AE17">
            <v>0.214508</v>
          </cell>
          <cell r="AF17" t="str">
            <v>kg CO2e/kWh</v>
          </cell>
        </row>
        <row r="18">
          <cell r="C18">
            <v>2020</v>
          </cell>
          <cell r="AC18" t="str">
            <v>LPG (Litres)</v>
          </cell>
          <cell r="AD18" t="str">
            <v>litres</v>
          </cell>
          <cell r="AE18">
            <v>1.5022500000000001</v>
          </cell>
          <cell r="AF18" t="str">
            <v>kg CO2e/litre</v>
          </cell>
        </row>
        <row r="19">
          <cell r="C19" t="str">
            <v>2005/06</v>
          </cell>
          <cell r="D19" t="str">
            <v>2006/07</v>
          </cell>
          <cell r="E19" t="str">
            <v>2007/08</v>
          </cell>
          <cell r="F19" t="str">
            <v>2008/09</v>
          </cell>
          <cell r="G19" t="str">
            <v>2009/10</v>
          </cell>
          <cell r="H19" t="str">
            <v>2010/11</v>
          </cell>
          <cell r="I19" t="str">
            <v>2011/12</v>
          </cell>
          <cell r="J19" t="str">
            <v>2012/13</v>
          </cell>
          <cell r="K19" t="str">
            <v>2013/14</v>
          </cell>
          <cell r="L19" t="str">
            <v>2014/15</v>
          </cell>
          <cell r="M19" t="str">
            <v>2015/16</v>
          </cell>
          <cell r="N19" t="str">
            <v>2016/17</v>
          </cell>
          <cell r="O19" t="str">
            <v>2017/18</v>
          </cell>
          <cell r="P19" t="str">
            <v>2018/19</v>
          </cell>
          <cell r="Q19" t="str">
            <v>2019/20</v>
          </cell>
          <cell r="R19" t="str">
            <v>2020/21</v>
          </cell>
          <cell r="AC19" t="str">
            <v>Purchased Heat and Steam</v>
          </cell>
          <cell r="AD19" t="str">
            <v>kWh</v>
          </cell>
          <cell r="AE19">
            <v>0.21676999999999999</v>
          </cell>
          <cell r="AF19" t="str">
            <v>kg CO2e/kWh</v>
          </cell>
        </row>
        <row r="20">
          <cell r="C20" t="str">
            <v>2006/07</v>
          </cell>
          <cell r="D20" t="str">
            <v>2007/08</v>
          </cell>
          <cell r="E20" t="str">
            <v>2008/09</v>
          </cell>
          <cell r="F20" t="str">
            <v>2009/10</v>
          </cell>
          <cell r="G20" t="str">
            <v>2010/11</v>
          </cell>
          <cell r="H20" t="str">
            <v>2011/12</v>
          </cell>
          <cell r="I20" t="str">
            <v>2012/13</v>
          </cell>
          <cell r="J20" t="str">
            <v>2013/14</v>
          </cell>
          <cell r="K20" t="str">
            <v>2014/15</v>
          </cell>
          <cell r="L20" t="str">
            <v>2015/16</v>
          </cell>
          <cell r="M20" t="str">
            <v>2016/17</v>
          </cell>
          <cell r="N20" t="str">
            <v>2017/18</v>
          </cell>
          <cell r="O20" t="str">
            <v>2018/19</v>
          </cell>
          <cell r="P20" t="str">
            <v>2019/20</v>
          </cell>
          <cell r="Q20" t="str">
            <v>2020/21</v>
          </cell>
          <cell r="AC20" t="str">
            <v>Purchased Heat and Steam (local factor)</v>
          </cell>
          <cell r="AD20" t="str">
            <v>kWh</v>
          </cell>
          <cell r="AE20" t="str">
            <v>Add factor in</v>
          </cell>
          <cell r="AF20" t="str">
            <v>kg CO2e/kWh</v>
          </cell>
        </row>
        <row r="21">
          <cell r="C21" t="str">
            <v>2007/08</v>
          </cell>
          <cell r="D21" t="str">
            <v>2008/09</v>
          </cell>
          <cell r="E21" t="str">
            <v>2009/10</v>
          </cell>
          <cell r="F21" t="str">
            <v>2010/11</v>
          </cell>
          <cell r="G21" t="str">
            <v>2011/12</v>
          </cell>
          <cell r="H21" t="str">
            <v>2012/13</v>
          </cell>
          <cell r="I21" t="str">
            <v>2013/14</v>
          </cell>
          <cell r="J21" t="str">
            <v>2014/15</v>
          </cell>
          <cell r="K21" t="str">
            <v>2015/16</v>
          </cell>
          <cell r="L21" t="str">
            <v>2016/17</v>
          </cell>
          <cell r="M21" t="str">
            <v>2017/18</v>
          </cell>
          <cell r="N21" t="str">
            <v>2018/19</v>
          </cell>
          <cell r="O21" t="str">
            <v>2019/20</v>
          </cell>
          <cell r="AC21" t="str">
            <v>Renewable Elec Purchase Direct Supply</v>
          </cell>
          <cell r="AD21" t="str">
            <v>kWh</v>
          </cell>
          <cell r="AE21">
            <v>0</v>
          </cell>
          <cell r="AF21" t="str">
            <v>kg CO2e/kWh</v>
          </cell>
        </row>
        <row r="22">
          <cell r="C22" t="str">
            <v>2008/09</v>
          </cell>
          <cell r="D22" t="str">
            <v>2009/10</v>
          </cell>
          <cell r="E22" t="str">
            <v>2010/11</v>
          </cell>
          <cell r="F22" t="str">
            <v>2011/12</v>
          </cell>
          <cell r="G22" t="str">
            <v>2012/13</v>
          </cell>
          <cell r="H22" t="str">
            <v>2013/14</v>
          </cell>
          <cell r="I22" t="str">
            <v>2014/15</v>
          </cell>
          <cell r="J22" t="str">
            <v>2015/16</v>
          </cell>
          <cell r="K22" t="str">
            <v>2016/17</v>
          </cell>
          <cell r="L22" t="str">
            <v>2017/18</v>
          </cell>
          <cell r="M22" t="str">
            <v>2018/19</v>
          </cell>
          <cell r="N22" t="str">
            <v>2019/20</v>
          </cell>
          <cell r="AC22" t="str">
            <v>Renewable Heat Purchase Direct Supply</v>
          </cell>
          <cell r="AD22" t="str">
            <v>kWh</v>
          </cell>
          <cell r="AE22">
            <v>0</v>
          </cell>
          <cell r="AF22" t="str">
            <v>kgCO2e/kWh</v>
          </cell>
        </row>
        <row r="23">
          <cell r="C23" t="str">
            <v>2009/10</v>
          </cell>
          <cell r="D23" t="str">
            <v>2010/11</v>
          </cell>
          <cell r="E23" t="str">
            <v>2011/12</v>
          </cell>
          <cell r="F23" t="str">
            <v>2012/13</v>
          </cell>
          <cell r="G23" t="str">
            <v>2013/14</v>
          </cell>
          <cell r="H23" t="str">
            <v>2014/15</v>
          </cell>
          <cell r="I23" t="str">
            <v>2015/16</v>
          </cell>
          <cell r="J23" t="str">
            <v>2016/17</v>
          </cell>
          <cell r="K23" t="str">
            <v>2017/18</v>
          </cell>
          <cell r="L23" t="str">
            <v>2018/19</v>
          </cell>
          <cell r="M23" t="str">
            <v>2019/20</v>
          </cell>
          <cell r="AC23" t="str">
            <v>Renewable Elec Self Supply</v>
          </cell>
          <cell r="AD23" t="str">
            <v>kWh</v>
          </cell>
          <cell r="AE23">
            <v>0</v>
          </cell>
          <cell r="AF23" t="str">
            <v>kg CO2e/kWh</v>
          </cell>
        </row>
        <row r="24">
          <cell r="C24" t="str">
            <v>2010/11</v>
          </cell>
          <cell r="D24" t="str">
            <v>2011/12</v>
          </cell>
          <cell r="E24" t="str">
            <v>2012/13</v>
          </cell>
          <cell r="F24" t="str">
            <v>2013/14</v>
          </cell>
          <cell r="G24" t="str">
            <v>2014/15</v>
          </cell>
          <cell r="H24" t="str">
            <v>2015/16</v>
          </cell>
          <cell r="I24" t="str">
            <v>2016/17</v>
          </cell>
          <cell r="J24" t="str">
            <v>2017/18</v>
          </cell>
          <cell r="K24" t="str">
            <v>2018/19</v>
          </cell>
          <cell r="L24" t="str">
            <v>2019/20</v>
          </cell>
          <cell r="AC24" t="str">
            <v>Renewable Heat Self Supply</v>
          </cell>
          <cell r="AD24" t="str">
            <v>kWh</v>
          </cell>
          <cell r="AE24">
            <v>0</v>
          </cell>
          <cell r="AF24" t="str">
            <v>kg CO2e/kWh</v>
          </cell>
        </row>
        <row r="25">
          <cell r="C25" t="str">
            <v>2011/12</v>
          </cell>
          <cell r="D25" t="str">
            <v>2012/13</v>
          </cell>
          <cell r="E25" t="str">
            <v>2013/14</v>
          </cell>
          <cell r="F25" t="str">
            <v>2014/15</v>
          </cell>
          <cell r="G25" t="str">
            <v>2015/16</v>
          </cell>
          <cell r="H25" t="str">
            <v>2016/17</v>
          </cell>
          <cell r="I25" t="str">
            <v>2017/18</v>
          </cell>
          <cell r="J25" t="str">
            <v>2018/19</v>
          </cell>
          <cell r="K25" t="str">
            <v>2019/20</v>
          </cell>
          <cell r="AC25" t="str">
            <v>Renewable Elec Exported to Grid</v>
          </cell>
          <cell r="AD25" t="str">
            <v>kWh</v>
          </cell>
          <cell r="AE25">
            <v>0</v>
          </cell>
          <cell r="AF25" t="str">
            <v>kg CO2e/kWh</v>
          </cell>
        </row>
        <row r="26">
          <cell r="C26" t="str">
            <v>2012/13</v>
          </cell>
          <cell r="D26" t="str">
            <v>2013/14</v>
          </cell>
          <cell r="E26" t="str">
            <v>2014/15</v>
          </cell>
          <cell r="F26" t="str">
            <v>2015/16</v>
          </cell>
          <cell r="G26" t="str">
            <v>2016/17</v>
          </cell>
          <cell r="H26" t="str">
            <v>2017/18</v>
          </cell>
          <cell r="I26" t="str">
            <v>2018/19</v>
          </cell>
          <cell r="J26" t="str">
            <v>2019/20</v>
          </cell>
          <cell r="AC26" t="str">
            <v>Renewable Heat Exported</v>
          </cell>
          <cell r="AD26" t="str">
            <v>kWh</v>
          </cell>
          <cell r="AE26">
            <v>0</v>
          </cell>
          <cell r="AF26" t="str">
            <v>kg CO2e/kWh</v>
          </cell>
        </row>
        <row r="27">
          <cell r="C27" t="str">
            <v>2013/14</v>
          </cell>
          <cell r="D27" t="str">
            <v>2014/15</v>
          </cell>
          <cell r="E27" t="str">
            <v>2015/16</v>
          </cell>
          <cell r="F27" t="str">
            <v>2016/17</v>
          </cell>
          <cell r="G27" t="str">
            <v>2017/18</v>
          </cell>
          <cell r="H27" t="str">
            <v>2018/19</v>
          </cell>
          <cell r="I27" t="str">
            <v>2019/20</v>
          </cell>
          <cell r="AC27" t="str">
            <v>Refuse Municipal to Landfill</v>
          </cell>
          <cell r="AD27" t="str">
            <v>tonnes</v>
          </cell>
          <cell r="AE27">
            <v>289.83554099999998</v>
          </cell>
          <cell r="AF27" t="str">
            <v>kgCO2e/tonne</v>
          </cell>
        </row>
        <row r="28">
          <cell r="C28" t="str">
            <v>2014/15</v>
          </cell>
          <cell r="D28" t="str">
            <v>2015/16</v>
          </cell>
          <cell r="E28" t="str">
            <v>2016/17</v>
          </cell>
          <cell r="F28" t="str">
            <v>2017/18</v>
          </cell>
          <cell r="G28" t="str">
            <v>2018/19</v>
          </cell>
          <cell r="H28" t="str">
            <v>2019/20</v>
          </cell>
          <cell r="AC28" t="str">
            <v>Refuse Commercial &amp; Industrial to Landfill</v>
          </cell>
          <cell r="AD28" t="str">
            <v>tonnes</v>
          </cell>
          <cell r="AE28">
            <v>199</v>
          </cell>
          <cell r="AF28" t="str">
            <v>kgCO2e/tonne</v>
          </cell>
        </row>
        <row r="29">
          <cell r="C29" t="str">
            <v>2015/16</v>
          </cell>
          <cell r="D29" t="str">
            <v>2016/17</v>
          </cell>
          <cell r="E29" t="str">
            <v>2017/18</v>
          </cell>
          <cell r="F29" t="str">
            <v>2018/19</v>
          </cell>
          <cell r="G29" t="str">
            <v>2019/20</v>
          </cell>
          <cell r="AC29" t="str">
            <v>Organic Food &amp; Drink Composting</v>
          </cell>
          <cell r="AD29" t="str">
            <v>tonnes</v>
          </cell>
          <cell r="AE29">
            <v>6</v>
          </cell>
          <cell r="AF29" t="str">
            <v>kgCO2e/tonne</v>
          </cell>
        </row>
        <row r="30">
          <cell r="C30" t="str">
            <v>2016/17</v>
          </cell>
          <cell r="D30" t="str">
            <v>2017/18</v>
          </cell>
          <cell r="E30" t="str">
            <v>2018/19</v>
          </cell>
          <cell r="F30" t="str">
            <v>2019/20</v>
          </cell>
          <cell r="AC30" t="str">
            <v>Organic Food &amp; Drink AD</v>
          </cell>
          <cell r="AD30" t="str">
            <v>tonnes</v>
          </cell>
          <cell r="AE30">
            <v>21</v>
          </cell>
          <cell r="AF30" t="str">
            <v>kgCO2e/tonne</v>
          </cell>
        </row>
        <row r="31">
          <cell r="C31" t="str">
            <v>2017/18</v>
          </cell>
          <cell r="D31" t="str">
            <v>2018/19</v>
          </cell>
          <cell r="E31" t="str">
            <v>2019/20</v>
          </cell>
          <cell r="AC31" t="str">
            <v>Organic Garden Waste Composting</v>
          </cell>
          <cell r="AD31" t="str">
            <v>tonnes</v>
          </cell>
          <cell r="AE31">
            <v>6</v>
          </cell>
          <cell r="AF31" t="str">
            <v>kgCO2e/tonne</v>
          </cell>
        </row>
        <row r="32">
          <cell r="C32" t="str">
            <v>2018/19</v>
          </cell>
          <cell r="D32" t="str">
            <v>2019/20</v>
          </cell>
          <cell r="AC32" t="str">
            <v>Paper &amp; Board (Mixed) Recycling</v>
          </cell>
          <cell r="AD32" t="str">
            <v>tonnes</v>
          </cell>
          <cell r="AE32">
            <v>21</v>
          </cell>
          <cell r="AF32" t="str">
            <v>kgCO2e/tonne</v>
          </cell>
        </row>
        <row r="33">
          <cell r="C33" t="str">
            <v>2019/20</v>
          </cell>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s>
    <sheetDataSet>
      <sheetData sheetId="0" refreshError="1"/>
      <sheetData sheetId="1" refreshError="1">
        <row r="3">
          <cell r="AC3" t="str">
            <v>Grid Electricity</v>
          </cell>
          <cell r="AD3" t="str">
            <v>kWh</v>
          </cell>
          <cell r="AE3">
            <v>0.53747999999999996</v>
          </cell>
          <cell r="AF3" t="str">
            <v>kg CO2e/kWh</v>
          </cell>
        </row>
        <row r="4">
          <cell r="AC4" t="str">
            <v>Natural Gas</v>
          </cell>
          <cell r="AD4" t="str">
            <v>kWh</v>
          </cell>
          <cell r="AE4">
            <v>0.18497</v>
          </cell>
          <cell r="AF4" t="str">
            <v>kg CO2e/kWh</v>
          </cell>
        </row>
        <row r="5">
          <cell r="AC5" t="str">
            <v>Gas oil</v>
          </cell>
          <cell r="AD5" t="str">
            <v>kWh</v>
          </cell>
          <cell r="AE5">
            <v>0.27211999999999997</v>
          </cell>
          <cell r="AF5" t="str">
            <v>kg CO2e/kWh</v>
          </cell>
        </row>
        <row r="6">
          <cell r="AC6" t="str">
            <v xml:space="preserve">Fuel Oil </v>
          </cell>
          <cell r="AD6" t="str">
            <v>kWh</v>
          </cell>
          <cell r="AE6">
            <v>0.26950000000000002</v>
          </cell>
          <cell r="AF6" t="str">
            <v>kg CO2e/kWh</v>
          </cell>
        </row>
        <row r="7">
          <cell r="AC7" t="str">
            <v>Coal (industrial)</v>
          </cell>
          <cell r="AD7" t="str">
            <v>kWh</v>
          </cell>
          <cell r="AE7">
            <v>0.315905361</v>
          </cell>
          <cell r="AF7" t="str">
            <v>kg CO2e/m3</v>
          </cell>
        </row>
        <row r="8">
          <cell r="AC8" t="str">
            <v>Water - Supply</v>
          </cell>
          <cell r="AD8" t="str">
            <v>m3</v>
          </cell>
          <cell r="AE8">
            <v>0.34410000000000002</v>
          </cell>
          <cell r="AF8" t="str">
            <v>kg CO2e/m3</v>
          </cell>
        </row>
        <row r="9">
          <cell r="AC9" t="str">
            <v>Water - Treatment</v>
          </cell>
          <cell r="AD9" t="str">
            <v>m3</v>
          </cell>
          <cell r="AE9">
            <v>0.70850000000000002</v>
          </cell>
          <cell r="AF9" t="str">
            <v>kg CO2e/litre</v>
          </cell>
        </row>
        <row r="10">
          <cell r="AC10" t="str">
            <v>Diesel</v>
          </cell>
          <cell r="AD10" t="str">
            <v>litres</v>
          </cell>
          <cell r="AE10">
            <v>2.6023999999999998</v>
          </cell>
          <cell r="AF10" t="str">
            <v>kg CO2e/litre</v>
          </cell>
        </row>
        <row r="11">
          <cell r="AC11" t="str">
            <v>Petrol</v>
          </cell>
          <cell r="AD11" t="str">
            <v>litres</v>
          </cell>
          <cell r="AE11">
            <v>2.1913999999999998</v>
          </cell>
          <cell r="AF11" t="str">
            <v>kg CO2e/kWh</v>
          </cell>
        </row>
        <row r="12">
          <cell r="AC12" t="str">
            <v>Biomass</v>
          </cell>
          <cell r="AD12" t="str">
            <v>kWh</v>
          </cell>
          <cell r="AE12">
            <v>1.1838E-2</v>
          </cell>
          <cell r="AF12" t="str">
            <v>kg CO2e/kWh</v>
          </cell>
        </row>
        <row r="13">
          <cell r="AC13" t="str">
            <v>Biogas</v>
          </cell>
          <cell r="AD13" t="str">
            <v>kWh</v>
          </cell>
          <cell r="AE13">
            <v>2.0799999999999999E-4</v>
          </cell>
          <cell r="AF13" t="str">
            <v>kg CO2e/kWh</v>
          </cell>
        </row>
        <row r="14">
          <cell r="AC14" t="str">
            <v>LPG</v>
          </cell>
          <cell r="AD14" t="str">
            <v>kWh</v>
          </cell>
          <cell r="AE14">
            <v>1.5022500000000001</v>
          </cell>
          <cell r="AF14" t="str">
            <v>kg CO2e/kWh</v>
          </cell>
        </row>
        <row r="15">
          <cell r="AC15" t="str">
            <v>Kerosene - Burning Oil</v>
          </cell>
          <cell r="AD15" t="str">
            <v>kWh</v>
          </cell>
          <cell r="AE15">
            <v>0.24667</v>
          </cell>
          <cell r="AF15" t="str">
            <v>kg CO2e/kWh</v>
          </cell>
        </row>
        <row r="16">
          <cell r="AC16" t="str">
            <v>Purchased Heat and Steam</v>
          </cell>
          <cell r="AD16" t="str">
            <v>kWh</v>
          </cell>
          <cell r="AE16">
            <v>0.25690499999999999</v>
          </cell>
          <cell r="AF16" t="str">
            <v>kg CO2e/kWh</v>
          </cell>
        </row>
        <row r="17">
          <cell r="AC17" t="str">
            <v>Renewable Elec Purchase Direct Supply</v>
          </cell>
          <cell r="AD17" t="str">
            <v>kWh</v>
          </cell>
          <cell r="AE17">
            <v>0</v>
          </cell>
          <cell r="AF17" t="str">
            <v>kg CO2e/kWh</v>
          </cell>
        </row>
        <row r="18">
          <cell r="AC18" t="str">
            <v>Renewable Heat Purchase Direct Supply</v>
          </cell>
          <cell r="AD18" t="str">
            <v>kWh</v>
          </cell>
          <cell r="AE18">
            <v>0</v>
          </cell>
          <cell r="AF18" t="str">
            <v>kgCO2e/tonne</v>
          </cell>
        </row>
        <row r="19">
          <cell r="AC19" t="str">
            <v>Refuse Municipal to Landfill</v>
          </cell>
          <cell r="AD19" t="str">
            <v>tonnes</v>
          </cell>
          <cell r="AE19">
            <v>289.83554099999998</v>
          </cell>
          <cell r="AF19" t="str">
            <v>kgCO2e/tonne</v>
          </cell>
        </row>
        <row r="20">
          <cell r="AC20" t="str">
            <v>Refuse Commercial &amp; Industrial to Landfill</v>
          </cell>
          <cell r="AD20" t="str">
            <v>tonnes</v>
          </cell>
          <cell r="AE20">
            <v>199</v>
          </cell>
          <cell r="AF20" t="str">
            <v>kgCO2e/tonne</v>
          </cell>
        </row>
        <row r="21">
          <cell r="AC21" t="str">
            <v>Organic Food &amp; Drink Composting</v>
          </cell>
          <cell r="AD21" t="str">
            <v>tonnes</v>
          </cell>
          <cell r="AE21">
            <v>6</v>
          </cell>
          <cell r="AF21" t="str">
            <v>kgCO2e/tonne</v>
          </cell>
        </row>
        <row r="22">
          <cell r="AC22" t="str">
            <v>Organic Food &amp; Drink AD</v>
          </cell>
          <cell r="AD22" t="str">
            <v>tonnes</v>
          </cell>
          <cell r="AE22">
            <v>21</v>
          </cell>
          <cell r="AF22" t="str">
            <v>kgCO2e/tonne</v>
          </cell>
        </row>
        <row r="23">
          <cell r="AC23" t="str">
            <v>Organic Garden Waste Composting</v>
          </cell>
          <cell r="AD23" t="str">
            <v>tonnes</v>
          </cell>
          <cell r="AE23">
            <v>6</v>
          </cell>
          <cell r="AF23" t="str">
            <v>kgCO2e/tonne</v>
          </cell>
        </row>
        <row r="24">
          <cell r="AC24" t="str">
            <v>Paper &amp; Board (Mixed) Recycling</v>
          </cell>
          <cell r="AD24" t="str">
            <v>tonnes</v>
          </cell>
          <cell r="AE24">
            <v>21</v>
          </cell>
          <cell r="AF24" t="str">
            <v>kgCO2e/tonne</v>
          </cell>
        </row>
        <row r="25">
          <cell r="AC25" t="str">
            <v>WEEE (Mixed) Recycling</v>
          </cell>
          <cell r="AD25" t="str">
            <v>tonnes</v>
          </cell>
          <cell r="AE25">
            <v>21</v>
          </cell>
          <cell r="AF25" t="str">
            <v>kgCO2e/tonne</v>
          </cell>
        </row>
        <row r="26">
          <cell r="AC26" t="str">
            <v>Glass Recycling</v>
          </cell>
          <cell r="AD26" t="str">
            <v>tonnes</v>
          </cell>
          <cell r="AE26">
            <v>21</v>
          </cell>
          <cell r="AF26" t="str">
            <v>kgCO2e/tonne</v>
          </cell>
        </row>
        <row r="27">
          <cell r="AC27" t="str">
            <v>Plastics (Average) Recycling</v>
          </cell>
          <cell r="AD27" t="str">
            <v>tonnes</v>
          </cell>
          <cell r="AE27">
            <v>21</v>
          </cell>
          <cell r="AF27" t="str">
            <v>kgCO2e/tonne</v>
          </cell>
        </row>
        <row r="28">
          <cell r="AC28" t="str">
            <v>Metal Cans (Mixed) &amp; Metal Scrap Recycling</v>
          </cell>
          <cell r="AD28" t="str">
            <v>tonnes</v>
          </cell>
          <cell r="AE28">
            <v>21</v>
          </cell>
          <cell r="AF28" t="str">
            <v>kgCO2e/tonne</v>
          </cell>
        </row>
        <row r="29">
          <cell r="AC29" t="str">
            <v>Refuse Mun/Comm/Ind to Combustion</v>
          </cell>
          <cell r="AD29" t="str">
            <v>tonnes</v>
          </cell>
          <cell r="AE29">
            <v>21</v>
          </cell>
          <cell r="AF29" t="str">
            <v>kgCO2e/tonne</v>
          </cell>
        </row>
        <row r="30">
          <cell r="AC30" t="str">
            <v>Construction (Average) Recycling</v>
          </cell>
          <cell r="AD30" t="str">
            <v>tonnes</v>
          </cell>
          <cell r="AE30">
            <v>1.37</v>
          </cell>
          <cell r="AF30" t="str">
            <v>kgCO2e/tonne</v>
          </cell>
        </row>
        <row r="31">
          <cell r="AC31" t="str">
            <v>Clinical waste - orange stream</v>
          </cell>
          <cell r="AD31" t="str">
            <v>tonnes</v>
          </cell>
          <cell r="AE31">
            <v>461</v>
          </cell>
          <cell r="AF31" t="str">
            <v>kgCO2e/tonne</v>
          </cell>
        </row>
        <row r="32">
          <cell r="AC32" t="str">
            <v>Clinical waste - red stream</v>
          </cell>
          <cell r="AD32" t="str">
            <v>tonnes</v>
          </cell>
          <cell r="AE32">
            <v>682</v>
          </cell>
          <cell r="AF32" t="str">
            <v>kgCO2e/tonne</v>
          </cell>
        </row>
        <row r="33">
          <cell r="AC33" t="str">
            <v>Clinical waste - yellow stream</v>
          </cell>
          <cell r="AD33" t="str">
            <v>tonnes</v>
          </cell>
          <cell r="AE33">
            <v>682</v>
          </cell>
          <cell r="AF33" t="str">
            <v>kgCO2e/tonne</v>
          </cell>
        </row>
        <row r="34">
          <cell r="AC34" t="str">
            <v>Mixed recycling</v>
          </cell>
          <cell r="AD34" t="str">
            <v>tonnes</v>
          </cell>
          <cell r="AE34">
            <v>21</v>
          </cell>
          <cell r="AF34" t="str">
            <v>kg CO2e/passenger km</v>
          </cell>
        </row>
        <row r="35">
          <cell r="AC35" t="str">
            <v>Flights (passenger km)</v>
          </cell>
          <cell r="AD35" t="str">
            <v>passenger km</v>
          </cell>
          <cell r="AE35">
            <v>0.29315999999999998</v>
          </cell>
          <cell r="AF35" t="str">
            <v>kg CO2e/passenger km</v>
          </cell>
        </row>
        <row r="36">
          <cell r="AC36" t="str">
            <v>Rail (passenger km)</v>
          </cell>
          <cell r="AD36" t="str">
            <v>passenger km</v>
          </cell>
          <cell r="AE36">
            <v>4.7379999999999999E-2</v>
          </cell>
          <cell r="AF36" t="str">
            <v>kg CO2e/passenger km</v>
          </cell>
        </row>
        <row r="37">
          <cell r="AC37" t="str">
            <v>Car - diesel (passenger km)</v>
          </cell>
          <cell r="AD37" t="str">
            <v>passenger km</v>
          </cell>
          <cell r="AE37">
            <v>0.18546000000000001</v>
          </cell>
          <cell r="AF37" t="str">
            <v>kg CO2e/passenger km</v>
          </cell>
        </row>
        <row r="38">
          <cell r="AC38" t="str">
            <v>Car - petrol (passenger km)</v>
          </cell>
          <cell r="AD38" t="str">
            <v>passenger km</v>
          </cell>
          <cell r="AE38">
            <v>0.19388</v>
          </cell>
          <cell r="AF38" t="str">
            <v>kg CO2e/km</v>
          </cell>
        </row>
        <row r="39">
          <cell r="AC39" t="str">
            <v>Van - diesel (km)</v>
          </cell>
          <cell r="AD39" t="str">
            <v>km</v>
          </cell>
          <cell r="AE39">
            <v>0.53982399999999997</v>
          </cell>
          <cell r="AF39" t="str">
            <v>kg CO2e/passenger km</v>
          </cell>
        </row>
        <row r="40">
          <cell r="AC40" t="str">
            <v>Bus (passenger km)</v>
          </cell>
          <cell r="AD40" t="str">
            <v>km</v>
          </cell>
          <cell r="AE40">
            <v>0.10946</v>
          </cell>
          <cell r="AF40" t="str">
            <v>kg CO2e/passenger km</v>
          </cell>
        </row>
        <row r="41">
          <cell r="AC41" t="str">
            <v>Taxi (passenger km)</v>
          </cell>
          <cell r="AD41" t="str">
            <v>km</v>
          </cell>
          <cell r="AE41">
            <v>0.21876999999999999</v>
          </cell>
          <cell r="AF41" t="str">
            <v>kg CO2e/passenger km</v>
          </cell>
        </row>
        <row r="42">
          <cell r="AC42" t="str">
            <v>Ferry</v>
          </cell>
          <cell r="AD42" t="str">
            <v>passenger km</v>
          </cell>
          <cell r="AE42">
            <v>0.116082</v>
          </cell>
        </row>
        <row r="43">
          <cell r="AC43" t="str">
            <v>Business travel - car</v>
          </cell>
          <cell r="AD43" t="str">
            <v>No single unit - report total emissions</v>
          </cell>
          <cell r="AE43" t="str">
            <v>No single factor - report total emissions</v>
          </cell>
        </row>
        <row r="44">
          <cell r="AC44" t="str">
            <v>Business travel - public transport</v>
          </cell>
          <cell r="AD44" t="str">
            <v>No single unit - report total emissions</v>
          </cell>
          <cell r="AE44" t="str">
            <v>No single factor - report total emissions</v>
          </cell>
          <cell r="AF44" t="str">
            <v>kg CO2e/kWh</v>
          </cell>
        </row>
        <row r="45">
          <cell r="AC45" t="str">
            <v>Renewable Elec Self Supply</v>
          </cell>
          <cell r="AD45" t="str">
            <v>kWh</v>
          </cell>
          <cell r="AE45">
            <v>0.53747999999999996</v>
          </cell>
          <cell r="AF45" t="str">
            <v>kg CO2e/kWh</v>
          </cell>
        </row>
        <row r="46">
          <cell r="AC46" t="str">
            <v>Renewable Heat Self Supply</v>
          </cell>
          <cell r="AD46" t="str">
            <v>kWh</v>
          </cell>
          <cell r="AE46">
            <v>0.23121249999999999</v>
          </cell>
          <cell r="AF46" t="str">
            <v>kg CO2e/kWh</v>
          </cell>
        </row>
        <row r="47">
          <cell r="AC47" t="str">
            <v>Renewable Elec Exported to Grid</v>
          </cell>
          <cell r="AD47" t="str">
            <v>kWh</v>
          </cell>
          <cell r="AE47">
            <v>0.53747999999999996</v>
          </cell>
          <cell r="AF47" t="str">
            <v>kg CO2e/kWh</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glasgow.gov.uk/CHttpHandler.ashx?id=28750&amp;p=0" TargetMode="Externa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0"/>
  <sheetViews>
    <sheetView tabSelected="1" zoomScale="82" zoomScaleNormal="82" workbookViewId="0">
      <selection activeCell="B5" sqref="B5"/>
    </sheetView>
  </sheetViews>
  <sheetFormatPr defaultColWidth="9.140625" defaultRowHeight="15" x14ac:dyDescent="0.25"/>
  <cols>
    <col min="1" max="1" width="8" style="124" customWidth="1"/>
    <col min="2" max="2" width="37.42578125" style="124" customWidth="1"/>
    <col min="3" max="3" width="20.42578125" style="124" customWidth="1"/>
    <col min="4" max="4" width="25" style="124" customWidth="1"/>
    <col min="5" max="5" width="19.42578125" style="124" customWidth="1"/>
    <col min="6" max="6" width="18" style="124" customWidth="1"/>
    <col min="7" max="7" width="17.42578125" style="124" customWidth="1"/>
    <col min="8" max="8" width="16.42578125" style="124" customWidth="1"/>
    <col min="9" max="9" width="12.85546875" style="124" customWidth="1"/>
    <col min="10" max="10" width="29.42578125" style="124" customWidth="1"/>
    <col min="11" max="11" width="16.85546875" style="124" customWidth="1"/>
    <col min="12" max="12" width="20.85546875" style="124" customWidth="1"/>
    <col min="13" max="13" width="21.140625" style="124" customWidth="1"/>
    <col min="14" max="14" width="19" style="124" customWidth="1"/>
    <col min="15" max="16384" width="9.140625" style="124"/>
  </cols>
  <sheetData>
    <row r="1" spans="1:15" ht="33.75" customHeight="1" x14ac:dyDescent="0.25">
      <c r="A1" s="558" t="s">
        <v>557</v>
      </c>
      <c r="B1" s="559"/>
      <c r="C1" s="559"/>
      <c r="D1" s="559"/>
      <c r="E1" s="559"/>
      <c r="F1" s="559"/>
      <c r="G1" s="559"/>
      <c r="H1" s="559"/>
      <c r="I1" s="559"/>
      <c r="J1" s="289"/>
      <c r="K1" s="289"/>
      <c r="L1" s="289"/>
      <c r="M1" s="290"/>
      <c r="N1" s="160"/>
      <c r="O1" s="160"/>
    </row>
    <row r="2" spans="1:15" ht="30" customHeight="1" x14ac:dyDescent="0.25">
      <c r="A2" s="291">
        <v>1</v>
      </c>
      <c r="B2" s="240" t="s">
        <v>556</v>
      </c>
      <c r="C2" s="240"/>
      <c r="D2" s="240"/>
      <c r="E2" s="240"/>
      <c r="F2" s="240"/>
      <c r="G2" s="240"/>
      <c r="H2" s="240"/>
      <c r="I2" s="240"/>
      <c r="J2" s="240"/>
      <c r="K2" s="240"/>
      <c r="L2" s="240"/>
      <c r="M2" s="292"/>
      <c r="N2" s="160"/>
      <c r="O2" s="160"/>
    </row>
    <row r="3" spans="1:15" ht="31.5" customHeight="1" x14ac:dyDescent="0.25">
      <c r="A3" s="293" t="s">
        <v>555</v>
      </c>
      <c r="B3" s="138" t="s">
        <v>554</v>
      </c>
      <c r="C3" s="130"/>
      <c r="D3" s="125"/>
      <c r="E3" s="125"/>
      <c r="F3" s="125"/>
      <c r="G3" s="125"/>
      <c r="H3" s="125"/>
      <c r="I3" s="125"/>
      <c r="J3" s="125"/>
      <c r="K3" s="125"/>
      <c r="L3" s="125"/>
      <c r="M3" s="294"/>
      <c r="N3" s="160"/>
    </row>
    <row r="4" spans="1:15" ht="20.25" customHeight="1" x14ac:dyDescent="0.25">
      <c r="A4" s="295"/>
      <c r="B4" s="140" t="s">
        <v>553</v>
      </c>
      <c r="C4" s="239"/>
      <c r="D4" s="125"/>
      <c r="E4" s="125"/>
      <c r="F4" s="125"/>
      <c r="G4" s="125"/>
      <c r="H4" s="125"/>
      <c r="I4" s="125"/>
      <c r="J4" s="125"/>
      <c r="K4" s="125"/>
      <c r="L4" s="125"/>
      <c r="M4" s="296"/>
      <c r="N4" s="160"/>
    </row>
    <row r="5" spans="1:15" ht="24" customHeight="1" x14ac:dyDescent="0.25">
      <c r="A5" s="297"/>
      <c r="B5" s="384" t="s">
        <v>955</v>
      </c>
      <c r="C5" s="384"/>
      <c r="D5" s="384"/>
      <c r="E5" s="384"/>
      <c r="F5" s="125"/>
      <c r="G5" s="125"/>
      <c r="H5" s="125"/>
      <c r="I5" s="125"/>
      <c r="J5" s="125"/>
      <c r="K5" s="125"/>
      <c r="L5" s="125"/>
      <c r="M5" s="296"/>
      <c r="N5" s="160"/>
    </row>
    <row r="6" spans="1:15" ht="27.75" customHeight="1" x14ac:dyDescent="0.25">
      <c r="A6" s="298" t="s">
        <v>552</v>
      </c>
      <c r="B6" s="141" t="s">
        <v>551</v>
      </c>
      <c r="C6" s="127"/>
      <c r="D6" s="125"/>
      <c r="E6" s="125"/>
      <c r="F6" s="125"/>
      <c r="G6" s="125"/>
      <c r="H6" s="125"/>
      <c r="I6" s="125"/>
      <c r="J6" s="125"/>
      <c r="K6" s="125"/>
      <c r="L6" s="125"/>
      <c r="M6" s="296"/>
      <c r="N6" s="160"/>
    </row>
    <row r="7" spans="1:15" ht="18" customHeight="1" thickBot="1" x14ac:dyDescent="0.3">
      <c r="A7" s="298"/>
      <c r="B7" s="140" t="s">
        <v>550</v>
      </c>
      <c r="C7" s="127"/>
      <c r="D7" s="125"/>
      <c r="E7" s="125"/>
      <c r="F7" s="125"/>
      <c r="G7" s="125"/>
      <c r="H7" s="125"/>
      <c r="I7" s="125"/>
      <c r="J7" s="125"/>
      <c r="K7" s="125"/>
      <c r="L7" s="125"/>
      <c r="M7" s="296"/>
      <c r="N7" s="160"/>
    </row>
    <row r="8" spans="1:15" ht="24" customHeight="1" thickBot="1" x14ac:dyDescent="0.3">
      <c r="A8" s="297"/>
      <c r="B8" s="238" t="s">
        <v>909</v>
      </c>
      <c r="C8" s="232"/>
      <c r="D8" s="125"/>
      <c r="E8" s="125"/>
      <c r="F8" s="125"/>
      <c r="G8" s="125"/>
      <c r="H8" s="125"/>
      <c r="I8" s="125"/>
      <c r="J8" s="125"/>
      <c r="K8" s="125"/>
      <c r="L8" s="125"/>
      <c r="M8" s="296"/>
      <c r="N8" s="160"/>
    </row>
    <row r="9" spans="1:15" ht="28.5" customHeight="1" x14ac:dyDescent="0.25">
      <c r="A9" s="298" t="s">
        <v>549</v>
      </c>
      <c r="B9" s="138" t="s">
        <v>548</v>
      </c>
      <c r="C9" s="127"/>
      <c r="D9" s="125"/>
      <c r="E9" s="125"/>
      <c r="F9" s="125"/>
      <c r="G9" s="125"/>
      <c r="H9" s="125"/>
      <c r="I9" s="125"/>
      <c r="J9" s="125"/>
      <c r="K9" s="125"/>
      <c r="L9" s="125"/>
      <c r="M9" s="296"/>
      <c r="N9" s="160"/>
    </row>
    <row r="10" spans="1:15" ht="24" customHeight="1" x14ac:dyDescent="0.25">
      <c r="A10" s="297"/>
      <c r="B10" s="383" t="s">
        <v>954</v>
      </c>
      <c r="C10" s="232"/>
      <c r="D10" s="125"/>
      <c r="E10" s="125"/>
      <c r="F10" s="125"/>
      <c r="G10" s="125"/>
      <c r="H10" s="125"/>
      <c r="I10" s="125"/>
      <c r="J10" s="125"/>
      <c r="K10" s="125"/>
      <c r="L10" s="125"/>
      <c r="M10" s="296"/>
      <c r="N10" s="160"/>
    </row>
    <row r="11" spans="1:15" ht="28.5" customHeight="1" x14ac:dyDescent="0.25">
      <c r="A11" s="298" t="s">
        <v>547</v>
      </c>
      <c r="C11" s="127"/>
      <c r="D11" s="125"/>
      <c r="E11" s="125"/>
      <c r="F11" s="125"/>
      <c r="G11" s="125"/>
      <c r="H11" s="125"/>
      <c r="I11" s="125"/>
      <c r="J11" s="125"/>
      <c r="K11" s="125"/>
      <c r="L11" s="125"/>
      <c r="M11" s="296"/>
      <c r="N11" s="160"/>
    </row>
    <row r="12" spans="1:15" ht="35.25" customHeight="1" thickBot="1" x14ac:dyDescent="0.3">
      <c r="A12" s="299"/>
      <c r="B12" s="564" t="s">
        <v>546</v>
      </c>
      <c r="C12" s="565"/>
      <c r="D12" s="565"/>
      <c r="E12" s="565"/>
      <c r="F12" s="125"/>
      <c r="G12" s="125"/>
      <c r="H12" s="125"/>
      <c r="I12" s="125"/>
      <c r="J12" s="125"/>
      <c r="K12" s="125"/>
      <c r="L12" s="125"/>
      <c r="M12" s="296"/>
      <c r="N12" s="160"/>
    </row>
    <row r="13" spans="1:15" ht="18.75" customHeight="1" x14ac:dyDescent="0.25">
      <c r="A13" s="299"/>
      <c r="B13" s="237" t="s">
        <v>545</v>
      </c>
      <c r="C13" s="236" t="s">
        <v>9</v>
      </c>
      <c r="D13" s="236" t="s">
        <v>544</v>
      </c>
      <c r="E13" s="235" t="s">
        <v>8</v>
      </c>
      <c r="F13" s="125"/>
      <c r="G13" s="125"/>
      <c r="H13" s="125"/>
      <c r="I13" s="125"/>
      <c r="J13" s="125"/>
      <c r="K13" s="125"/>
      <c r="L13" s="125"/>
      <c r="M13" s="296"/>
      <c r="N13" s="160"/>
    </row>
    <row r="14" spans="1:15" ht="14.25" customHeight="1" x14ac:dyDescent="0.25">
      <c r="A14" s="299"/>
      <c r="B14" s="178" t="s">
        <v>895</v>
      </c>
      <c r="C14" s="188" t="str">
        <f>VLOOKUP($B14,[1]ListsReq!$BB$3:$BC$14,2,FALSE)</f>
        <v>m2</v>
      </c>
      <c r="D14" s="234"/>
      <c r="E14" s="176"/>
      <c r="F14" s="125"/>
      <c r="G14" s="125"/>
      <c r="H14" s="125"/>
      <c r="I14" s="125"/>
      <c r="J14" s="125"/>
      <c r="K14" s="125"/>
      <c r="L14" s="125"/>
      <c r="M14" s="296"/>
      <c r="N14" s="160"/>
    </row>
    <row r="15" spans="1:15" ht="14.25" customHeight="1" x14ac:dyDescent="0.25">
      <c r="A15" s="299"/>
      <c r="B15" s="178"/>
      <c r="C15" s="188" t="e">
        <f>VLOOKUP($B15,[1]ListsReq!$BB$3:$BC$14,2,FALSE)</f>
        <v>#N/A</v>
      </c>
      <c r="D15" s="234"/>
      <c r="E15" s="176"/>
      <c r="F15" s="125"/>
      <c r="G15" s="125"/>
      <c r="H15" s="125"/>
      <c r="I15" s="125"/>
      <c r="J15" s="125"/>
      <c r="K15" s="125"/>
      <c r="L15" s="125"/>
      <c r="M15" s="296"/>
      <c r="N15" s="160"/>
    </row>
    <row r="16" spans="1:15" ht="14.25" customHeight="1" x14ac:dyDescent="0.25">
      <c r="A16" s="299"/>
      <c r="B16" s="178"/>
      <c r="C16" s="188" t="e">
        <f>VLOOKUP($B16,[1]ListsReq!$BB$3:$BC$14,2,FALSE)</f>
        <v>#N/A</v>
      </c>
      <c r="D16" s="234"/>
      <c r="E16" s="176"/>
      <c r="F16" s="125"/>
      <c r="G16" s="125"/>
      <c r="H16" s="125"/>
      <c r="I16" s="125"/>
      <c r="J16" s="125"/>
      <c r="K16" s="125"/>
      <c r="L16" s="125"/>
      <c r="M16" s="296"/>
      <c r="N16" s="160"/>
    </row>
    <row r="17" spans="1:14" ht="14.25" hidden="1" customHeight="1" x14ac:dyDescent="0.25">
      <c r="A17" s="299"/>
      <c r="B17" s="178"/>
      <c r="C17" s="188" t="e">
        <f>VLOOKUP($B17,[1]ListsReq!$BB$3:$BC$14,2,FALSE)</f>
        <v>#N/A</v>
      </c>
      <c r="D17" s="234"/>
      <c r="E17" s="176"/>
      <c r="F17" s="125"/>
      <c r="G17" s="125"/>
      <c r="H17" s="125"/>
      <c r="I17" s="125"/>
      <c r="J17" s="125"/>
      <c r="K17" s="125"/>
      <c r="L17" s="125"/>
      <c r="M17" s="296"/>
      <c r="N17" s="160"/>
    </row>
    <row r="18" spans="1:14" ht="14.25" hidden="1" customHeight="1" x14ac:dyDescent="0.25">
      <c r="A18" s="299"/>
      <c r="B18" s="178"/>
      <c r="C18" s="188" t="e">
        <f>VLOOKUP($B18,[1]ListsReq!$BB$3:$BC$14,2,FALSE)</f>
        <v>#N/A</v>
      </c>
      <c r="D18" s="234"/>
      <c r="E18" s="176"/>
      <c r="F18" s="125"/>
      <c r="G18" s="125"/>
      <c r="H18" s="125"/>
      <c r="I18" s="125"/>
      <c r="J18" s="125"/>
      <c r="K18" s="125"/>
      <c r="L18" s="125"/>
      <c r="M18" s="296"/>
      <c r="N18" s="160"/>
    </row>
    <row r="19" spans="1:14" ht="14.25" hidden="1" customHeight="1" x14ac:dyDescent="0.25">
      <c r="A19" s="299"/>
      <c r="B19" s="178"/>
      <c r="C19" s="188" t="e">
        <f>VLOOKUP($B19,[1]ListsReq!$BB$3:$BC$14,2,FALSE)</f>
        <v>#N/A</v>
      </c>
      <c r="D19" s="234"/>
      <c r="E19" s="176"/>
      <c r="F19" s="125"/>
      <c r="G19" s="125"/>
      <c r="H19" s="125"/>
      <c r="I19" s="125"/>
      <c r="J19" s="125"/>
      <c r="K19" s="125"/>
      <c r="L19" s="125"/>
      <c r="M19" s="296"/>
      <c r="N19" s="160"/>
    </row>
    <row r="20" spans="1:14" ht="14.25" hidden="1" customHeight="1" x14ac:dyDescent="0.25">
      <c r="A20" s="299"/>
      <c r="B20" s="178"/>
      <c r="C20" s="188" t="e">
        <f>VLOOKUP($B20,[1]ListsReq!$BB$3:$BC$14,2,FALSE)</f>
        <v>#N/A</v>
      </c>
      <c r="D20" s="234"/>
      <c r="E20" s="176"/>
      <c r="F20" s="125"/>
      <c r="G20" s="125"/>
      <c r="H20" s="125"/>
      <c r="I20" s="125"/>
      <c r="J20" s="125"/>
      <c r="K20" s="125"/>
      <c r="L20" s="125"/>
      <c r="M20" s="296"/>
      <c r="N20" s="160"/>
    </row>
    <row r="21" spans="1:14" ht="14.25" hidden="1" customHeight="1" x14ac:dyDescent="0.25">
      <c r="A21" s="299"/>
      <c r="B21" s="178"/>
      <c r="C21" s="188" t="e">
        <f>VLOOKUP($B21,[1]ListsReq!$BB$3:$BC$14,2,FALSE)</f>
        <v>#N/A</v>
      </c>
      <c r="D21" s="234"/>
      <c r="E21" s="176"/>
      <c r="F21" s="125"/>
      <c r="G21" s="125"/>
      <c r="H21" s="125"/>
      <c r="I21" s="125"/>
      <c r="J21" s="125"/>
      <c r="K21" s="125"/>
      <c r="L21" s="125"/>
      <c r="M21" s="296"/>
      <c r="N21" s="160"/>
    </row>
    <row r="22" spans="1:14" ht="14.25" hidden="1" customHeight="1" x14ac:dyDescent="0.25">
      <c r="A22" s="299"/>
      <c r="B22" s="178"/>
      <c r="C22" s="188" t="e">
        <f>VLOOKUP($B22,[1]ListsReq!$BB$3:$BC$14,2,FALSE)</f>
        <v>#N/A</v>
      </c>
      <c r="D22" s="234"/>
      <c r="E22" s="176"/>
      <c r="F22" s="125"/>
      <c r="G22" s="125"/>
      <c r="H22" s="125"/>
      <c r="I22" s="125"/>
      <c r="J22" s="125"/>
      <c r="K22" s="125"/>
      <c r="L22" s="125"/>
      <c r="M22" s="296"/>
      <c r="N22" s="160"/>
    </row>
    <row r="23" spans="1:14" ht="14.25" customHeight="1" thickBot="1" x14ac:dyDescent="0.3">
      <c r="A23" s="299"/>
      <c r="B23" s="167" t="s">
        <v>543</v>
      </c>
      <c r="C23" s="187"/>
      <c r="D23" s="187"/>
      <c r="E23" s="165"/>
      <c r="F23" s="125"/>
      <c r="G23" s="125"/>
      <c r="H23" s="125"/>
      <c r="I23" s="125"/>
      <c r="J23" s="125"/>
      <c r="K23" s="125"/>
      <c r="L23" s="125"/>
      <c r="M23" s="296"/>
      <c r="N23" s="160"/>
    </row>
    <row r="24" spans="1:14" ht="30" customHeight="1" x14ac:dyDescent="0.25">
      <c r="A24" s="298" t="s">
        <v>542</v>
      </c>
      <c r="B24" s="131" t="s">
        <v>541</v>
      </c>
      <c r="C24" s="130"/>
      <c r="D24" s="125"/>
      <c r="E24" s="125"/>
      <c r="F24" s="125"/>
      <c r="G24" s="125"/>
      <c r="H24" s="125"/>
      <c r="I24" s="125"/>
      <c r="J24" s="125"/>
      <c r="K24" s="125"/>
      <c r="L24" s="125"/>
      <c r="M24" s="296"/>
      <c r="N24" s="160"/>
    </row>
    <row r="25" spans="1:14" ht="19.5" customHeight="1" thickBot="1" x14ac:dyDescent="0.3">
      <c r="A25" s="298"/>
      <c r="B25" s="562" t="s">
        <v>540</v>
      </c>
      <c r="C25" s="563"/>
      <c r="D25" s="563"/>
      <c r="E25" s="563"/>
      <c r="F25" s="125"/>
      <c r="G25" s="125"/>
      <c r="H25" s="125"/>
      <c r="I25" s="125"/>
      <c r="J25" s="125"/>
      <c r="K25" s="125"/>
      <c r="L25" s="125"/>
      <c r="M25" s="296"/>
      <c r="N25" s="160"/>
    </row>
    <row r="26" spans="1:14" ht="24" customHeight="1" thickBot="1" x14ac:dyDescent="0.3">
      <c r="A26" s="297"/>
      <c r="B26" s="233" t="s">
        <v>956</v>
      </c>
      <c r="C26" s="232"/>
      <c r="D26" s="125"/>
      <c r="E26" s="125"/>
      <c r="F26" s="125"/>
      <c r="G26" s="125"/>
      <c r="H26" s="125"/>
      <c r="I26" s="125"/>
      <c r="J26" s="125"/>
      <c r="K26" s="125"/>
      <c r="L26" s="125"/>
      <c r="M26" s="296"/>
      <c r="N26" s="160"/>
    </row>
    <row r="27" spans="1:14" ht="30" customHeight="1" x14ac:dyDescent="0.25">
      <c r="A27" s="298" t="s">
        <v>539</v>
      </c>
      <c r="B27" s="131" t="s">
        <v>538</v>
      </c>
      <c r="C27" s="130"/>
      <c r="D27" s="125"/>
      <c r="E27" s="125"/>
      <c r="F27" s="125"/>
      <c r="G27" s="125"/>
      <c r="H27" s="125"/>
      <c r="I27" s="125"/>
      <c r="J27" s="125"/>
      <c r="K27" s="125"/>
      <c r="L27" s="125"/>
      <c r="M27" s="296"/>
      <c r="N27" s="160"/>
    </row>
    <row r="28" spans="1:14" ht="19.5" customHeight="1" thickBot="1" x14ac:dyDescent="0.3">
      <c r="A28" s="298"/>
      <c r="B28" s="562" t="s">
        <v>537</v>
      </c>
      <c r="C28" s="563"/>
      <c r="D28" s="563"/>
      <c r="E28" s="563"/>
      <c r="F28" s="125"/>
      <c r="G28" s="125"/>
      <c r="H28" s="125"/>
      <c r="I28" s="125"/>
      <c r="J28" s="125"/>
      <c r="K28" s="125"/>
      <c r="L28" s="125"/>
      <c r="M28" s="296"/>
      <c r="N28" s="160"/>
    </row>
    <row r="29" spans="1:14" ht="24" customHeight="1" thickBot="1" x14ac:dyDescent="0.3">
      <c r="A29" s="297"/>
      <c r="B29" s="233" t="s">
        <v>893</v>
      </c>
      <c r="C29" s="232"/>
      <c r="D29" s="125"/>
      <c r="E29" s="125"/>
      <c r="F29" s="125"/>
      <c r="G29" s="125"/>
      <c r="H29" s="125"/>
      <c r="I29" s="125"/>
      <c r="J29" s="125"/>
      <c r="K29" s="125"/>
      <c r="L29" s="125"/>
      <c r="M29" s="296"/>
      <c r="N29" s="160"/>
    </row>
    <row r="30" spans="1:14" ht="30.75" customHeight="1" x14ac:dyDescent="0.25">
      <c r="A30" s="297" t="s">
        <v>536</v>
      </c>
      <c r="B30" s="231" t="s">
        <v>535</v>
      </c>
      <c r="C30" s="125"/>
      <c r="D30" s="125"/>
      <c r="E30" s="125"/>
      <c r="F30" s="125"/>
      <c r="G30" s="125"/>
      <c r="H30" s="125"/>
      <c r="I30" s="125"/>
      <c r="J30" s="125"/>
      <c r="K30" s="125"/>
      <c r="L30" s="125"/>
      <c r="M30" s="296"/>
      <c r="N30" s="160"/>
    </row>
    <row r="31" spans="1:14" ht="18.75" customHeight="1" x14ac:dyDescent="0.25">
      <c r="A31" s="297"/>
      <c r="B31" s="562" t="s">
        <v>534</v>
      </c>
      <c r="C31" s="563"/>
      <c r="D31" s="563"/>
      <c r="E31" s="563"/>
      <c r="F31" s="125"/>
      <c r="G31" s="125"/>
      <c r="H31" s="125"/>
      <c r="I31" s="125"/>
      <c r="J31" s="125"/>
      <c r="K31" s="125"/>
      <c r="L31" s="125"/>
      <c r="M31" s="296"/>
      <c r="N31" s="160"/>
    </row>
    <row r="32" spans="1:14" ht="146.25" customHeight="1" x14ac:dyDescent="0.25">
      <c r="A32" s="297"/>
      <c r="B32" s="566" t="s">
        <v>1108</v>
      </c>
      <c r="C32" s="567"/>
      <c r="D32" s="567"/>
      <c r="E32" s="567"/>
      <c r="F32" s="567"/>
      <c r="G32" s="567"/>
      <c r="H32" s="567"/>
      <c r="I32" s="125"/>
      <c r="J32" s="125"/>
      <c r="K32" s="125"/>
      <c r="L32" s="125"/>
      <c r="M32" s="296"/>
      <c r="N32" s="160"/>
    </row>
    <row r="33" spans="1:14" ht="19.5" customHeight="1" x14ac:dyDescent="0.25">
      <c r="A33" s="298"/>
      <c r="B33" s="562"/>
      <c r="C33" s="563"/>
      <c r="D33" s="563"/>
      <c r="E33" s="563"/>
      <c r="F33" s="125"/>
      <c r="G33" s="125"/>
      <c r="H33" s="125"/>
      <c r="I33" s="125"/>
      <c r="J33" s="125"/>
      <c r="K33" s="125"/>
      <c r="L33" s="125"/>
      <c r="M33" s="296"/>
      <c r="N33" s="160"/>
    </row>
    <row r="34" spans="1:14" ht="33" customHeight="1" x14ac:dyDescent="0.25">
      <c r="A34" s="300">
        <v>2</v>
      </c>
      <c r="B34" s="230" t="s">
        <v>533</v>
      </c>
      <c r="C34" s="230"/>
      <c r="D34" s="230"/>
      <c r="E34" s="230"/>
      <c r="F34" s="230"/>
      <c r="G34" s="230"/>
      <c r="H34" s="230"/>
      <c r="I34" s="230"/>
      <c r="J34" s="230"/>
      <c r="K34" s="230"/>
      <c r="L34" s="230"/>
      <c r="M34" s="301"/>
      <c r="N34" s="160"/>
    </row>
    <row r="35" spans="1:14" ht="21.75" customHeight="1" x14ac:dyDescent="0.25">
      <c r="A35" s="302"/>
      <c r="B35" s="223" t="s">
        <v>532</v>
      </c>
      <c r="C35" s="223"/>
      <c r="D35" s="223"/>
      <c r="E35" s="223"/>
      <c r="F35" s="223"/>
      <c r="G35" s="223"/>
      <c r="H35" s="223"/>
      <c r="I35" s="223"/>
      <c r="J35" s="223"/>
      <c r="K35" s="223"/>
      <c r="L35" s="223"/>
      <c r="M35" s="303"/>
      <c r="N35" s="160"/>
    </row>
    <row r="36" spans="1:14" ht="30" customHeight="1" thickBot="1" x14ac:dyDescent="0.3">
      <c r="A36" s="304" t="s">
        <v>6</v>
      </c>
      <c r="B36" s="560" t="s">
        <v>531</v>
      </c>
      <c r="C36" s="561"/>
      <c r="D36" s="561"/>
      <c r="E36" s="561"/>
      <c r="F36" s="219"/>
      <c r="G36" s="219"/>
      <c r="H36" s="219"/>
      <c r="I36" s="219"/>
      <c r="J36" s="219"/>
      <c r="K36" s="219"/>
      <c r="L36" s="219"/>
      <c r="M36" s="305"/>
      <c r="N36" s="160"/>
    </row>
    <row r="37" spans="1:14" ht="120" customHeight="1" x14ac:dyDescent="0.25">
      <c r="A37" s="306"/>
      <c r="B37" s="496" t="s">
        <v>1044</v>
      </c>
      <c r="C37" s="497"/>
      <c r="D37" s="497"/>
      <c r="E37" s="497"/>
      <c r="F37" s="497"/>
      <c r="G37" s="497"/>
      <c r="H37" s="498"/>
      <c r="I37" s="219"/>
      <c r="J37" s="219"/>
      <c r="K37" s="219"/>
      <c r="L37" s="219"/>
      <c r="M37" s="305"/>
      <c r="N37" s="160"/>
    </row>
    <row r="38" spans="1:14" ht="409.5" customHeight="1" thickBot="1" x14ac:dyDescent="0.3">
      <c r="A38" s="307"/>
      <c r="B38" s="499"/>
      <c r="C38" s="500"/>
      <c r="D38" s="500"/>
      <c r="E38" s="500"/>
      <c r="F38" s="500"/>
      <c r="G38" s="500"/>
      <c r="H38" s="501"/>
      <c r="I38" s="219"/>
      <c r="J38" s="219"/>
      <c r="K38" s="219"/>
      <c r="L38" s="219"/>
      <c r="M38" s="305"/>
      <c r="N38" s="160"/>
    </row>
    <row r="39" spans="1:14" ht="31.5" customHeight="1" thickBot="1" x14ac:dyDescent="0.3">
      <c r="A39" s="304" t="s">
        <v>11</v>
      </c>
      <c r="B39" s="560" t="s">
        <v>530</v>
      </c>
      <c r="C39" s="561"/>
      <c r="D39" s="561"/>
      <c r="E39" s="561"/>
      <c r="F39" s="219"/>
      <c r="G39" s="219"/>
      <c r="H39" s="219"/>
      <c r="I39" s="219"/>
      <c r="J39" s="219"/>
      <c r="K39" s="219"/>
      <c r="L39" s="219"/>
      <c r="M39" s="305"/>
      <c r="N39" s="160"/>
    </row>
    <row r="40" spans="1:14" ht="78" customHeight="1" thickBot="1" x14ac:dyDescent="0.3">
      <c r="A40" s="306"/>
      <c r="B40" s="484" t="s">
        <v>1104</v>
      </c>
      <c r="C40" s="485"/>
      <c r="D40" s="485"/>
      <c r="E40" s="485"/>
      <c r="F40" s="485"/>
      <c r="G40" s="485"/>
      <c r="H40" s="486"/>
      <c r="I40" s="219"/>
      <c r="J40" s="219"/>
      <c r="K40" s="219"/>
      <c r="L40" s="219"/>
      <c r="M40" s="305"/>
      <c r="N40" s="160"/>
    </row>
    <row r="41" spans="1:14" ht="409.5" customHeight="1" thickBot="1" x14ac:dyDescent="0.3">
      <c r="A41" s="307"/>
      <c r="B41" s="573"/>
      <c r="C41" s="574"/>
      <c r="D41" s="574"/>
      <c r="E41" s="574"/>
      <c r="F41" s="574"/>
      <c r="G41" s="574"/>
      <c r="H41" s="575"/>
      <c r="I41" s="219"/>
      <c r="J41" s="219"/>
      <c r="K41" s="219"/>
      <c r="L41" s="219"/>
      <c r="M41" s="305"/>
      <c r="N41" s="160"/>
    </row>
    <row r="42" spans="1:14" ht="29.25" customHeight="1" x14ac:dyDescent="0.25">
      <c r="A42" s="308"/>
      <c r="B42" s="219"/>
      <c r="C42" s="219"/>
      <c r="D42" s="219"/>
      <c r="E42" s="219"/>
      <c r="F42" s="219"/>
      <c r="G42" s="219"/>
      <c r="H42" s="219"/>
      <c r="I42" s="219"/>
      <c r="J42" s="219"/>
      <c r="K42" s="219"/>
      <c r="L42" s="219"/>
      <c r="M42" s="305"/>
      <c r="N42" s="160"/>
    </row>
    <row r="43" spans="1:14" ht="24" customHeight="1" x14ac:dyDescent="0.25">
      <c r="A43" s="309"/>
      <c r="B43" s="223" t="s">
        <v>529</v>
      </c>
      <c r="C43" s="223"/>
      <c r="D43" s="223"/>
      <c r="E43" s="223"/>
      <c r="F43" s="223"/>
      <c r="G43" s="223"/>
      <c r="H43" s="223"/>
      <c r="I43" s="223"/>
      <c r="J43" s="223"/>
      <c r="K43" s="223"/>
      <c r="L43" s="223"/>
      <c r="M43" s="310"/>
      <c r="N43" s="160"/>
    </row>
    <row r="44" spans="1:14" ht="30" customHeight="1" x14ac:dyDescent="0.25">
      <c r="A44" s="311" t="s">
        <v>528</v>
      </c>
      <c r="B44" s="571" t="s">
        <v>527</v>
      </c>
      <c r="C44" s="572"/>
      <c r="D44" s="572"/>
      <c r="E44" s="572"/>
      <c r="F44" s="219"/>
      <c r="G44" s="219"/>
      <c r="H44" s="219"/>
      <c r="I44" s="219"/>
      <c r="J44" s="219"/>
      <c r="K44" s="219"/>
      <c r="L44" s="219"/>
      <c r="M44" s="305"/>
      <c r="N44" s="160"/>
    </row>
    <row r="45" spans="1:14" ht="22.5" customHeight="1" thickBot="1" x14ac:dyDescent="0.3">
      <c r="A45" s="312"/>
      <c r="B45" s="229" t="s">
        <v>526</v>
      </c>
      <c r="C45" s="228"/>
      <c r="D45" s="228"/>
      <c r="E45" s="228"/>
      <c r="F45" s="219"/>
      <c r="G45" s="219"/>
      <c r="H45" s="219"/>
      <c r="I45" s="219"/>
      <c r="J45" s="219"/>
      <c r="K45" s="219"/>
      <c r="L45" s="219"/>
      <c r="M45" s="305"/>
      <c r="N45" s="160"/>
    </row>
    <row r="46" spans="1:14" ht="18.75" customHeight="1" x14ac:dyDescent="0.25">
      <c r="A46" s="308"/>
      <c r="B46" s="519" t="s">
        <v>525</v>
      </c>
      <c r="C46" s="520"/>
      <c r="D46" s="520"/>
      <c r="E46" s="578" t="s">
        <v>517</v>
      </c>
      <c r="F46" s="579"/>
      <c r="G46" s="580"/>
      <c r="H46" s="219"/>
      <c r="I46" s="219"/>
      <c r="J46" s="219"/>
      <c r="K46" s="219"/>
      <c r="L46" s="219"/>
      <c r="M46" s="305"/>
      <c r="N46" s="160"/>
    </row>
    <row r="47" spans="1:14" ht="47.25" customHeight="1" x14ac:dyDescent="0.25">
      <c r="A47" s="308"/>
      <c r="B47" s="553" t="s">
        <v>957</v>
      </c>
      <c r="C47" s="554"/>
      <c r="D47" s="554"/>
      <c r="E47" s="400" t="s">
        <v>958</v>
      </c>
      <c r="F47" s="400"/>
      <c r="G47" s="401"/>
      <c r="H47" s="219"/>
      <c r="I47" s="219"/>
      <c r="J47" s="219"/>
      <c r="K47" s="219"/>
      <c r="L47" s="219"/>
      <c r="M47" s="305"/>
      <c r="N47" s="160"/>
    </row>
    <row r="48" spans="1:14" ht="49.5" customHeight="1" x14ac:dyDescent="0.25">
      <c r="A48" s="308"/>
      <c r="B48" s="540" t="s">
        <v>960</v>
      </c>
      <c r="C48" s="541"/>
      <c r="D48" s="541"/>
      <c r="E48" s="400" t="s">
        <v>959</v>
      </c>
      <c r="F48" s="400"/>
      <c r="G48" s="401"/>
      <c r="H48" s="219"/>
      <c r="I48" s="219"/>
      <c r="J48" s="219"/>
      <c r="K48" s="219"/>
      <c r="L48" s="219"/>
      <c r="M48" s="305"/>
      <c r="N48" s="160"/>
    </row>
    <row r="49" spans="1:14" ht="37.5" customHeight="1" x14ac:dyDescent="0.25">
      <c r="A49" s="308"/>
      <c r="B49" s="540" t="s">
        <v>961</v>
      </c>
      <c r="C49" s="541"/>
      <c r="D49" s="541"/>
      <c r="E49" s="531" t="s">
        <v>962</v>
      </c>
      <c r="F49" s="532"/>
      <c r="G49" s="533"/>
      <c r="H49" s="219"/>
      <c r="I49" s="219"/>
      <c r="J49" s="219"/>
      <c r="K49" s="219"/>
      <c r="L49" s="219"/>
      <c r="M49" s="305"/>
      <c r="N49" s="160"/>
    </row>
    <row r="50" spans="1:14" ht="30" customHeight="1" x14ac:dyDescent="0.25">
      <c r="A50" s="308"/>
      <c r="B50" s="540" t="s">
        <v>964</v>
      </c>
      <c r="C50" s="541"/>
      <c r="D50" s="541"/>
      <c r="E50" s="531" t="s">
        <v>963</v>
      </c>
      <c r="F50" s="532"/>
      <c r="G50" s="533"/>
      <c r="H50" s="219"/>
      <c r="I50" s="219"/>
      <c r="J50" s="219"/>
      <c r="K50" s="219"/>
      <c r="L50" s="219"/>
      <c r="M50" s="305"/>
      <c r="N50" s="160"/>
    </row>
    <row r="51" spans="1:14" ht="30" customHeight="1" x14ac:dyDescent="0.25">
      <c r="A51" s="308"/>
      <c r="B51" s="540" t="s">
        <v>1008</v>
      </c>
      <c r="C51" s="541"/>
      <c r="D51" s="541"/>
      <c r="E51" s="531" t="s">
        <v>965</v>
      </c>
      <c r="F51" s="532"/>
      <c r="G51" s="533"/>
      <c r="H51" s="219"/>
      <c r="I51" s="219"/>
      <c r="J51" s="219"/>
      <c r="K51" s="219"/>
      <c r="L51" s="219"/>
      <c r="M51" s="305"/>
      <c r="N51" s="160"/>
    </row>
    <row r="52" spans="1:14" ht="79.5" customHeight="1" x14ac:dyDescent="0.25">
      <c r="A52" s="308"/>
      <c r="B52" s="540" t="s">
        <v>1015</v>
      </c>
      <c r="C52" s="541"/>
      <c r="D52" s="541"/>
      <c r="E52" s="531" t="s">
        <v>1011</v>
      </c>
      <c r="F52" s="532"/>
      <c r="G52" s="533"/>
      <c r="H52" s="219"/>
      <c r="I52" s="219"/>
      <c r="J52" s="219"/>
      <c r="K52" s="219"/>
      <c r="L52" s="219"/>
      <c r="M52" s="305"/>
      <c r="N52" s="160"/>
    </row>
    <row r="53" spans="1:14" ht="55.5" customHeight="1" x14ac:dyDescent="0.25">
      <c r="A53" s="308"/>
      <c r="B53" s="540" t="s">
        <v>1016</v>
      </c>
      <c r="C53" s="541"/>
      <c r="D53" s="541"/>
      <c r="E53" s="534" t="s">
        <v>1012</v>
      </c>
      <c r="F53" s="535"/>
      <c r="G53" s="536"/>
      <c r="H53" s="219"/>
      <c r="I53" s="219"/>
      <c r="J53" s="219"/>
      <c r="K53" s="219"/>
      <c r="L53" s="219"/>
      <c r="M53" s="305"/>
      <c r="N53" s="160"/>
    </row>
    <row r="54" spans="1:14" ht="124.5" customHeight="1" x14ac:dyDescent="0.25">
      <c r="A54" s="308"/>
      <c r="B54" s="540" t="s">
        <v>1111</v>
      </c>
      <c r="C54" s="541"/>
      <c r="D54" s="541"/>
      <c r="E54" s="531" t="s">
        <v>1013</v>
      </c>
      <c r="F54" s="532"/>
      <c r="G54" s="533"/>
      <c r="H54" s="219"/>
      <c r="I54" s="219"/>
      <c r="J54" s="219"/>
      <c r="K54" s="219"/>
      <c r="L54" s="219"/>
      <c r="M54" s="305"/>
      <c r="N54" s="160"/>
    </row>
    <row r="55" spans="1:14" ht="95.25" customHeight="1" thickBot="1" x14ac:dyDescent="0.3">
      <c r="A55" s="308"/>
      <c r="B55" s="576" t="s">
        <v>1112</v>
      </c>
      <c r="C55" s="577"/>
      <c r="D55" s="577"/>
      <c r="E55" s="537" t="s">
        <v>1014</v>
      </c>
      <c r="F55" s="538"/>
      <c r="G55" s="539"/>
      <c r="H55" s="219"/>
      <c r="I55" s="219"/>
      <c r="J55" s="219"/>
      <c r="K55" s="219"/>
      <c r="L55" s="219"/>
      <c r="M55" s="305"/>
      <c r="N55" s="160"/>
    </row>
    <row r="56" spans="1:14" ht="24.75" customHeight="1" x14ac:dyDescent="0.25">
      <c r="A56" s="308" t="s">
        <v>524</v>
      </c>
      <c r="B56" s="527" t="s">
        <v>523</v>
      </c>
      <c r="C56" s="528"/>
      <c r="D56" s="528"/>
      <c r="E56" s="528"/>
      <c r="F56" s="219"/>
      <c r="G56" s="219"/>
      <c r="H56" s="219"/>
      <c r="I56" s="219"/>
      <c r="J56" s="219"/>
      <c r="K56" s="219"/>
      <c r="L56" s="219"/>
      <c r="M56" s="305"/>
      <c r="N56" s="160"/>
    </row>
    <row r="57" spans="1:14" ht="15.75" customHeight="1" thickBot="1" x14ac:dyDescent="0.3">
      <c r="A57" s="308"/>
      <c r="B57" s="551" t="s">
        <v>522</v>
      </c>
      <c r="C57" s="552"/>
      <c r="D57" s="552"/>
      <c r="E57" s="552"/>
      <c r="F57" s="219"/>
      <c r="G57" s="219"/>
      <c r="H57" s="219"/>
      <c r="I57" s="219"/>
      <c r="J57" s="219"/>
      <c r="K57" s="219"/>
      <c r="L57" s="219"/>
      <c r="M57" s="305"/>
      <c r="N57" s="160"/>
    </row>
    <row r="58" spans="1:14" ht="71.25" customHeight="1" thickBot="1" x14ac:dyDescent="0.3">
      <c r="A58" s="308"/>
      <c r="B58" s="555" t="s">
        <v>1105</v>
      </c>
      <c r="C58" s="556"/>
      <c r="D58" s="556"/>
      <c r="E58" s="556"/>
      <c r="F58" s="556"/>
      <c r="G58" s="557"/>
      <c r="H58" s="219"/>
      <c r="I58" s="219"/>
      <c r="J58" s="219"/>
      <c r="K58" s="219"/>
      <c r="L58" s="219"/>
      <c r="M58" s="305"/>
      <c r="N58" s="160"/>
    </row>
    <row r="59" spans="1:14" ht="24" customHeight="1" x14ac:dyDescent="0.25">
      <c r="A59" s="308" t="s">
        <v>521</v>
      </c>
      <c r="B59" s="528" t="s">
        <v>520</v>
      </c>
      <c r="C59" s="528"/>
      <c r="D59" s="528"/>
      <c r="E59" s="528"/>
      <c r="F59" s="219"/>
      <c r="G59" s="219"/>
      <c r="H59" s="219"/>
      <c r="I59" s="219"/>
      <c r="J59" s="219"/>
      <c r="K59" s="219"/>
      <c r="L59" s="219"/>
      <c r="M59" s="305"/>
      <c r="N59" s="160"/>
    </row>
    <row r="60" spans="1:14" ht="22.5" customHeight="1" thickBot="1" x14ac:dyDescent="0.3">
      <c r="A60" s="308"/>
      <c r="B60" s="227" t="s">
        <v>519</v>
      </c>
      <c r="C60" s="219"/>
      <c r="D60" s="219"/>
      <c r="E60" s="219"/>
      <c r="F60" s="219"/>
      <c r="G60" s="219"/>
      <c r="H60" s="219"/>
      <c r="I60" s="219"/>
      <c r="J60" s="219"/>
      <c r="K60" s="219"/>
      <c r="L60" s="219"/>
      <c r="M60" s="305"/>
      <c r="N60" s="160"/>
    </row>
    <row r="61" spans="1:14" ht="18.75" customHeight="1" thickBot="1" x14ac:dyDescent="0.3">
      <c r="A61" s="308"/>
      <c r="B61" s="398" t="s">
        <v>518</v>
      </c>
      <c r="C61" s="399" t="s">
        <v>517</v>
      </c>
      <c r="D61" s="399" t="s">
        <v>516</v>
      </c>
      <c r="E61" s="568" t="s">
        <v>8</v>
      </c>
      <c r="F61" s="569"/>
      <c r="G61" s="570"/>
      <c r="H61" s="219"/>
      <c r="I61" s="219"/>
      <c r="J61" s="219"/>
      <c r="K61" s="219"/>
      <c r="L61" s="219"/>
      <c r="M61" s="305"/>
      <c r="N61" s="160"/>
    </row>
    <row r="62" spans="1:14" ht="18" customHeight="1" x14ac:dyDescent="0.25">
      <c r="A62" s="308"/>
      <c r="B62" s="397" t="s">
        <v>515</v>
      </c>
      <c r="C62" s="542" t="s">
        <v>967</v>
      </c>
      <c r="D62" s="542" t="s">
        <v>1009</v>
      </c>
      <c r="E62" s="547"/>
      <c r="F62" s="547"/>
      <c r="G62" s="548"/>
      <c r="H62" s="219"/>
      <c r="I62" s="219"/>
      <c r="J62" s="219"/>
      <c r="K62" s="219"/>
      <c r="L62" s="219"/>
      <c r="M62" s="305"/>
      <c r="N62" s="160"/>
    </row>
    <row r="63" spans="1:14" ht="16.5" customHeight="1" x14ac:dyDescent="0.25">
      <c r="A63" s="308"/>
      <c r="B63" s="391" t="s">
        <v>1033</v>
      </c>
      <c r="C63" s="543"/>
      <c r="D63" s="543"/>
      <c r="E63" s="545"/>
      <c r="F63" s="545"/>
      <c r="G63" s="546"/>
      <c r="H63" s="219"/>
      <c r="I63" s="219"/>
      <c r="J63" s="219"/>
      <c r="K63" s="219"/>
      <c r="L63" s="219"/>
      <c r="M63" s="305"/>
      <c r="N63" s="160"/>
    </row>
    <row r="64" spans="1:14" ht="14.25" customHeight="1" x14ac:dyDescent="0.25">
      <c r="A64" s="308"/>
      <c r="B64" s="391" t="s">
        <v>513</v>
      </c>
      <c r="C64" s="543"/>
      <c r="D64" s="543"/>
      <c r="E64" s="549"/>
      <c r="F64" s="549"/>
      <c r="G64" s="550"/>
      <c r="H64" s="219"/>
      <c r="I64" s="219"/>
      <c r="J64" s="219"/>
      <c r="K64" s="219"/>
      <c r="L64" s="219"/>
      <c r="M64" s="305"/>
      <c r="N64" s="160"/>
    </row>
    <row r="65" spans="1:14" ht="14.25" customHeight="1" x14ac:dyDescent="0.25">
      <c r="A65" s="308"/>
      <c r="B65" s="391" t="s">
        <v>512</v>
      </c>
      <c r="C65" s="543"/>
      <c r="D65" s="543"/>
      <c r="E65" s="549"/>
      <c r="F65" s="549"/>
      <c r="G65" s="550"/>
      <c r="H65" s="219"/>
      <c r="I65" s="219"/>
      <c r="J65" s="219"/>
      <c r="K65" s="219"/>
      <c r="L65" s="219"/>
      <c r="M65" s="305"/>
      <c r="N65" s="160"/>
    </row>
    <row r="66" spans="1:14" ht="15.75" customHeight="1" x14ac:dyDescent="0.25">
      <c r="A66" s="308"/>
      <c r="B66" s="391" t="s">
        <v>1109</v>
      </c>
      <c r="C66" s="544"/>
      <c r="D66" s="544"/>
      <c r="E66" s="549"/>
      <c r="F66" s="549"/>
      <c r="G66" s="550"/>
      <c r="H66" s="219"/>
      <c r="I66" s="219"/>
      <c r="J66" s="219"/>
      <c r="K66" s="219"/>
      <c r="L66" s="219"/>
      <c r="M66" s="305"/>
      <c r="N66" s="160"/>
    </row>
    <row r="67" spans="1:14" ht="71.25" customHeight="1" x14ac:dyDescent="0.25">
      <c r="A67" s="308"/>
      <c r="B67" s="391" t="s">
        <v>514</v>
      </c>
      <c r="C67" s="385" t="s">
        <v>972</v>
      </c>
      <c r="D67" s="402" t="s">
        <v>1017</v>
      </c>
      <c r="E67" s="581" t="s">
        <v>1110</v>
      </c>
      <c r="F67" s="581"/>
      <c r="G67" s="582"/>
      <c r="H67" s="219"/>
      <c r="I67" s="219"/>
      <c r="J67" s="219"/>
      <c r="K67" s="219"/>
      <c r="L67" s="219"/>
      <c r="M67" s="305"/>
      <c r="N67" s="160"/>
    </row>
    <row r="68" spans="1:14" ht="24" customHeight="1" x14ac:dyDescent="0.25">
      <c r="A68" s="308"/>
      <c r="B68" s="391" t="s">
        <v>1032</v>
      </c>
      <c r="C68" s="521" t="s">
        <v>973</v>
      </c>
      <c r="D68" s="521" t="s">
        <v>1043</v>
      </c>
      <c r="E68" s="523" t="s">
        <v>1034</v>
      </c>
      <c r="F68" s="523"/>
      <c r="G68" s="524"/>
      <c r="H68" s="219"/>
      <c r="I68" s="219"/>
      <c r="J68" s="219"/>
      <c r="K68" s="219"/>
      <c r="L68" s="219"/>
      <c r="M68" s="305"/>
      <c r="N68" s="160"/>
    </row>
    <row r="69" spans="1:14" ht="21.75" customHeight="1" x14ac:dyDescent="0.25">
      <c r="A69" s="308"/>
      <c r="B69" s="391" t="s">
        <v>1031</v>
      </c>
      <c r="C69" s="522"/>
      <c r="D69" s="522"/>
      <c r="E69" s="523"/>
      <c r="F69" s="523"/>
      <c r="G69" s="524"/>
      <c r="H69" s="219"/>
      <c r="I69" s="219"/>
      <c r="J69" s="219"/>
      <c r="K69" s="219"/>
      <c r="L69" s="219"/>
      <c r="M69" s="305"/>
      <c r="N69" s="160"/>
    </row>
    <row r="70" spans="1:14" ht="60" customHeight="1" x14ac:dyDescent="0.25">
      <c r="A70" s="308"/>
      <c r="B70" s="392" t="s">
        <v>420</v>
      </c>
      <c r="C70" s="388" t="s">
        <v>1006</v>
      </c>
      <c r="D70" s="387">
        <v>2060</v>
      </c>
      <c r="E70" s="511" t="s">
        <v>1106</v>
      </c>
      <c r="F70" s="511"/>
      <c r="G70" s="512"/>
      <c r="H70" s="219"/>
      <c r="I70" s="219"/>
      <c r="J70" s="219"/>
      <c r="K70" s="219"/>
      <c r="L70" s="219"/>
      <c r="M70" s="305"/>
      <c r="N70" s="160"/>
    </row>
    <row r="71" spans="1:14" ht="99" customHeight="1" x14ac:dyDescent="0.25">
      <c r="A71" s="308"/>
      <c r="B71" s="392" t="s">
        <v>970</v>
      </c>
      <c r="C71" s="385" t="s">
        <v>971</v>
      </c>
      <c r="D71" s="374" t="s">
        <v>1035</v>
      </c>
      <c r="E71" s="523" t="s">
        <v>1045</v>
      </c>
      <c r="F71" s="523"/>
      <c r="G71" s="524"/>
      <c r="H71" s="219"/>
      <c r="I71" s="219"/>
      <c r="J71" s="219"/>
      <c r="K71" s="219"/>
      <c r="L71" s="219"/>
      <c r="M71" s="305"/>
      <c r="N71" s="160"/>
    </row>
    <row r="72" spans="1:14" ht="100.5" customHeight="1" thickBot="1" x14ac:dyDescent="0.3">
      <c r="A72" s="308"/>
      <c r="B72" s="393" t="s">
        <v>5</v>
      </c>
      <c r="C72" s="386" t="s">
        <v>968</v>
      </c>
      <c r="D72" s="403" t="s">
        <v>1010</v>
      </c>
      <c r="E72" s="525" t="s">
        <v>969</v>
      </c>
      <c r="F72" s="525"/>
      <c r="G72" s="526"/>
      <c r="H72" s="219"/>
      <c r="I72" s="219"/>
      <c r="J72" s="219"/>
      <c r="K72" s="219"/>
      <c r="L72" s="219"/>
      <c r="M72" s="305"/>
      <c r="N72" s="160"/>
    </row>
    <row r="73" spans="1:14" ht="27.75" customHeight="1" x14ac:dyDescent="0.25">
      <c r="A73" s="313" t="s">
        <v>511</v>
      </c>
      <c r="B73" s="222" t="s">
        <v>510</v>
      </c>
      <c r="C73" s="221"/>
      <c r="D73" s="219"/>
      <c r="E73" s="219"/>
      <c r="F73" s="219"/>
      <c r="G73" s="219"/>
      <c r="H73" s="219"/>
      <c r="I73" s="219"/>
      <c r="J73" s="219"/>
      <c r="K73" s="219"/>
      <c r="L73" s="219"/>
      <c r="M73" s="305"/>
      <c r="N73" s="160"/>
    </row>
    <row r="74" spans="1:14" ht="21" customHeight="1" thickBot="1" x14ac:dyDescent="0.3">
      <c r="A74" s="313"/>
      <c r="B74" s="229" t="s">
        <v>509</v>
      </c>
      <c r="C74" s="404"/>
      <c r="D74" s="219"/>
      <c r="E74" s="219"/>
      <c r="F74" s="219"/>
      <c r="G74" s="219"/>
      <c r="H74" s="219"/>
      <c r="I74" s="219"/>
      <c r="J74" s="219"/>
      <c r="K74" s="219"/>
      <c r="L74" s="219"/>
      <c r="M74" s="305"/>
      <c r="N74" s="160"/>
    </row>
    <row r="75" spans="1:14" ht="97.5" customHeight="1" thickBot="1" x14ac:dyDescent="0.3">
      <c r="A75" s="313"/>
      <c r="B75" s="484" t="s">
        <v>1007</v>
      </c>
      <c r="C75" s="485"/>
      <c r="D75" s="485"/>
      <c r="E75" s="485"/>
      <c r="F75" s="485"/>
      <c r="G75" s="486"/>
      <c r="H75" s="219"/>
      <c r="I75" s="219"/>
      <c r="J75" s="219"/>
      <c r="K75" s="219"/>
      <c r="L75" s="219"/>
      <c r="M75" s="305"/>
      <c r="N75" s="160"/>
    </row>
    <row r="76" spans="1:14" ht="27.75" customHeight="1" x14ac:dyDescent="0.25">
      <c r="A76" s="313" t="s">
        <v>508</v>
      </c>
      <c r="B76" s="527"/>
      <c r="C76" s="528"/>
      <c r="D76" s="528"/>
      <c r="E76" s="528"/>
      <c r="F76" s="219"/>
      <c r="G76" s="219"/>
      <c r="H76" s="219"/>
      <c r="I76" s="219"/>
      <c r="J76" s="219"/>
      <c r="K76" s="219"/>
      <c r="L76" s="219"/>
      <c r="M76" s="305"/>
      <c r="N76" s="160"/>
    </row>
    <row r="77" spans="1:14" ht="21" customHeight="1" x14ac:dyDescent="0.25">
      <c r="A77" s="313"/>
      <c r="B77" s="226" t="s">
        <v>507</v>
      </c>
      <c r="C77" s="220"/>
      <c r="D77" s="219"/>
      <c r="E77" s="219"/>
      <c r="F77" s="219"/>
      <c r="G77" s="219"/>
      <c r="H77" s="219"/>
      <c r="I77" s="219"/>
      <c r="J77" s="219"/>
      <c r="K77" s="219"/>
      <c r="L77" s="219"/>
      <c r="M77" s="305"/>
      <c r="N77" s="160"/>
    </row>
    <row r="78" spans="1:14" ht="21" customHeight="1" x14ac:dyDescent="0.25">
      <c r="A78" s="313"/>
      <c r="B78" s="225" t="s">
        <v>506</v>
      </c>
      <c r="C78" s="219"/>
      <c r="D78" s="219"/>
      <c r="E78" s="219"/>
      <c r="F78" s="219"/>
      <c r="G78" s="219"/>
      <c r="H78" s="219"/>
      <c r="I78" s="219"/>
      <c r="J78" s="219"/>
      <c r="K78" s="219"/>
      <c r="L78" s="219"/>
      <c r="M78" s="305"/>
      <c r="N78" s="160"/>
    </row>
    <row r="79" spans="1:14" ht="21" customHeight="1" thickBot="1" x14ac:dyDescent="0.3">
      <c r="A79" s="313"/>
      <c r="B79" s="224" t="s">
        <v>505</v>
      </c>
      <c r="C79" s="219"/>
      <c r="D79" s="219"/>
      <c r="E79" s="219"/>
      <c r="F79" s="219"/>
      <c r="G79" s="219"/>
      <c r="H79" s="219"/>
      <c r="I79" s="219"/>
      <c r="J79" s="219"/>
      <c r="K79" s="219"/>
      <c r="L79" s="219"/>
      <c r="M79" s="305"/>
      <c r="N79" s="160"/>
    </row>
    <row r="80" spans="1:14" ht="51.75" customHeight="1" thickBot="1" x14ac:dyDescent="0.3">
      <c r="A80" s="313"/>
      <c r="B80" s="484" t="s">
        <v>1046</v>
      </c>
      <c r="C80" s="485"/>
      <c r="D80" s="485"/>
      <c r="E80" s="485"/>
      <c r="F80" s="485"/>
      <c r="G80" s="486"/>
      <c r="H80" s="219"/>
      <c r="I80" s="219"/>
      <c r="J80" s="219"/>
      <c r="K80" s="219"/>
      <c r="L80" s="219"/>
      <c r="M80" s="305"/>
      <c r="N80" s="160"/>
    </row>
    <row r="81" spans="1:17" x14ac:dyDescent="0.25">
      <c r="A81" s="308"/>
      <c r="B81" s="219"/>
      <c r="C81" s="219"/>
      <c r="D81" s="219"/>
      <c r="E81" s="219"/>
      <c r="F81" s="219"/>
      <c r="G81" s="219"/>
      <c r="H81" s="219"/>
      <c r="I81" s="219"/>
      <c r="J81" s="219"/>
      <c r="K81" s="219"/>
      <c r="L81" s="219"/>
      <c r="M81" s="305"/>
      <c r="N81" s="160"/>
    </row>
    <row r="82" spans="1:17" ht="24" customHeight="1" x14ac:dyDescent="0.25">
      <c r="A82" s="309"/>
      <c r="B82" s="223" t="s">
        <v>337</v>
      </c>
      <c r="C82" s="223"/>
      <c r="D82" s="223"/>
      <c r="E82" s="223"/>
      <c r="F82" s="223"/>
      <c r="G82" s="223"/>
      <c r="H82" s="223"/>
      <c r="I82" s="223"/>
      <c r="J82" s="223"/>
      <c r="K82" s="223"/>
      <c r="L82" s="223"/>
      <c r="M82" s="310"/>
      <c r="N82" s="160"/>
    </row>
    <row r="83" spans="1:17" ht="24" customHeight="1" x14ac:dyDescent="0.25">
      <c r="A83" s="313" t="s">
        <v>504</v>
      </c>
      <c r="B83" s="222" t="s">
        <v>335</v>
      </c>
      <c r="C83" s="221"/>
      <c r="D83" s="219"/>
      <c r="E83" s="219"/>
      <c r="F83" s="219"/>
      <c r="G83" s="219"/>
      <c r="H83" s="219"/>
      <c r="I83" s="219"/>
      <c r="J83" s="219"/>
      <c r="K83" s="219"/>
      <c r="L83" s="219"/>
      <c r="M83" s="305"/>
      <c r="N83" s="160"/>
    </row>
    <row r="84" spans="1:17" ht="31.5" customHeight="1" thickBot="1" x14ac:dyDescent="0.3">
      <c r="A84" s="313"/>
      <c r="B84" s="529" t="s">
        <v>503</v>
      </c>
      <c r="C84" s="530"/>
      <c r="D84" s="530"/>
      <c r="E84" s="530"/>
      <c r="F84" s="219"/>
      <c r="G84" s="219"/>
      <c r="H84" s="219"/>
      <c r="I84" s="219"/>
      <c r="J84" s="219"/>
      <c r="K84" s="219"/>
      <c r="L84" s="219"/>
      <c r="M84" s="305"/>
      <c r="N84" s="160"/>
    </row>
    <row r="85" spans="1:17" ht="79.5" customHeight="1" thickBot="1" x14ac:dyDescent="0.3">
      <c r="A85" s="313"/>
      <c r="B85" s="484" t="s">
        <v>966</v>
      </c>
      <c r="C85" s="485"/>
      <c r="D85" s="485"/>
      <c r="E85" s="485"/>
      <c r="F85" s="485"/>
      <c r="G85" s="486"/>
      <c r="H85" s="219"/>
      <c r="I85" s="219"/>
      <c r="J85" s="219"/>
      <c r="K85" s="219"/>
      <c r="L85" s="219"/>
      <c r="M85" s="305"/>
      <c r="N85" s="160"/>
    </row>
    <row r="86" spans="1:17" x14ac:dyDescent="0.25">
      <c r="A86" s="308"/>
      <c r="B86" s="219"/>
      <c r="C86" s="219"/>
      <c r="D86" s="219"/>
      <c r="E86" s="219"/>
      <c r="F86" s="219"/>
      <c r="G86" s="219"/>
      <c r="H86" s="219"/>
      <c r="I86" s="219"/>
      <c r="J86" s="219"/>
      <c r="K86" s="219"/>
      <c r="L86" s="219"/>
      <c r="M86" s="305"/>
      <c r="N86" s="160"/>
    </row>
    <row r="87" spans="1:17" ht="30" customHeight="1" x14ac:dyDescent="0.25">
      <c r="A87" s="314">
        <v>3</v>
      </c>
      <c r="B87" s="218" t="s">
        <v>502</v>
      </c>
      <c r="C87" s="218"/>
      <c r="D87" s="217"/>
      <c r="E87" s="217"/>
      <c r="F87" s="217"/>
      <c r="G87" s="217"/>
      <c r="H87" s="217"/>
      <c r="I87" s="217"/>
      <c r="J87" s="217"/>
      <c r="K87" s="217"/>
      <c r="L87" s="217"/>
      <c r="M87" s="315"/>
      <c r="N87" s="160"/>
    </row>
    <row r="88" spans="1:17" ht="21" customHeight="1" x14ac:dyDescent="0.25">
      <c r="A88" s="316"/>
      <c r="B88" s="164" t="s">
        <v>501</v>
      </c>
      <c r="C88" s="164"/>
      <c r="D88" s="164"/>
      <c r="E88" s="164"/>
      <c r="F88" s="164"/>
      <c r="G88" s="164"/>
      <c r="H88" s="164"/>
      <c r="I88" s="164"/>
      <c r="J88" s="164"/>
      <c r="K88" s="164"/>
      <c r="L88" s="164"/>
      <c r="M88" s="317"/>
      <c r="N88" s="160"/>
    </row>
    <row r="89" spans="1:17" x14ac:dyDescent="0.25">
      <c r="A89" s="318" t="s">
        <v>500</v>
      </c>
      <c r="B89" s="212" t="s">
        <v>499</v>
      </c>
      <c r="C89" s="163"/>
      <c r="D89" s="162"/>
      <c r="E89" s="162"/>
      <c r="F89" s="162"/>
      <c r="G89" s="162"/>
      <c r="H89" s="162"/>
      <c r="I89" s="162"/>
      <c r="J89" s="162"/>
      <c r="K89" s="162"/>
      <c r="L89" s="162"/>
      <c r="M89" s="319"/>
      <c r="N89" s="160"/>
    </row>
    <row r="90" spans="1:17" ht="62.25" customHeight="1" x14ac:dyDescent="0.25">
      <c r="A90" s="318"/>
      <c r="B90" s="503" t="s">
        <v>498</v>
      </c>
      <c r="C90" s="502"/>
      <c r="D90" s="502"/>
      <c r="E90" s="502"/>
      <c r="F90" s="502"/>
      <c r="G90" s="502"/>
      <c r="H90" s="502"/>
      <c r="I90" s="502"/>
      <c r="J90" s="162"/>
      <c r="K90" s="162"/>
      <c r="L90" s="162"/>
      <c r="M90" s="319"/>
      <c r="N90" s="160"/>
    </row>
    <row r="91" spans="1:17" ht="21.75" customHeight="1" x14ac:dyDescent="0.25">
      <c r="A91" s="320"/>
      <c r="B91" s="502" t="s">
        <v>497</v>
      </c>
      <c r="C91" s="502"/>
      <c r="D91" s="502"/>
      <c r="E91" s="502"/>
      <c r="F91" s="502"/>
      <c r="G91" s="502"/>
      <c r="H91" s="162"/>
      <c r="I91" s="162"/>
      <c r="J91" s="162"/>
      <c r="K91" s="162"/>
      <c r="L91" s="162"/>
      <c r="M91" s="319"/>
      <c r="N91" s="160"/>
      <c r="Q91" s="160"/>
    </row>
    <row r="92" spans="1:17" ht="39.75" customHeight="1" thickBot="1" x14ac:dyDescent="0.3">
      <c r="A92" s="320"/>
      <c r="B92" s="477" t="s">
        <v>496</v>
      </c>
      <c r="C92" s="477"/>
      <c r="D92" s="477"/>
      <c r="E92" s="477"/>
      <c r="F92" s="477"/>
      <c r="G92" s="477"/>
      <c r="H92" s="477"/>
      <c r="I92" s="477"/>
      <c r="J92" s="162"/>
      <c r="K92" s="162"/>
      <c r="L92" s="162"/>
      <c r="M92" s="319"/>
      <c r="N92" s="160"/>
      <c r="Q92" s="160"/>
    </row>
    <row r="93" spans="1:17" ht="24" customHeight="1" x14ac:dyDescent="0.25">
      <c r="A93" s="320"/>
      <c r="B93" s="170" t="s">
        <v>495</v>
      </c>
      <c r="C93" s="216" t="s">
        <v>0</v>
      </c>
      <c r="D93" s="216" t="s">
        <v>494</v>
      </c>
      <c r="E93" s="216" t="s">
        <v>493</v>
      </c>
      <c r="F93" s="216" t="s">
        <v>492</v>
      </c>
      <c r="G93" s="216" t="s">
        <v>491</v>
      </c>
      <c r="H93" s="216" t="s">
        <v>405</v>
      </c>
      <c r="I93" s="210" t="s">
        <v>9</v>
      </c>
      <c r="J93" s="197" t="s">
        <v>8</v>
      </c>
      <c r="K93" s="162"/>
      <c r="L93" s="162"/>
      <c r="M93" s="319"/>
      <c r="N93" s="160"/>
      <c r="Q93" s="160"/>
    </row>
    <row r="94" spans="1:17" ht="18" x14ac:dyDescent="0.35">
      <c r="A94" s="320"/>
      <c r="B94" s="178" t="s">
        <v>490</v>
      </c>
      <c r="C94" s="188" t="s">
        <v>656</v>
      </c>
      <c r="D94" s="188" t="s">
        <v>916</v>
      </c>
      <c r="E94" s="177">
        <v>83507</v>
      </c>
      <c r="F94" s="177">
        <v>115629</v>
      </c>
      <c r="G94" s="177">
        <v>782</v>
      </c>
      <c r="H94" s="177">
        <f>SUM(E94:G94)</f>
        <v>199918</v>
      </c>
      <c r="I94" s="188" t="s">
        <v>14</v>
      </c>
      <c r="J94" s="215"/>
      <c r="K94" s="162"/>
      <c r="L94" s="162"/>
      <c r="M94" s="319"/>
      <c r="N94" s="160"/>
      <c r="Q94" s="160"/>
    </row>
    <row r="95" spans="1:17" ht="18" x14ac:dyDescent="0.35">
      <c r="A95" s="320"/>
      <c r="B95" s="178" t="s">
        <v>489</v>
      </c>
      <c r="C95" s="188" t="str">
        <f>VLOOKUP(C$94,[1]ListsReq!$C$3:$R$34,2,FALSE)</f>
        <v>2006/07</v>
      </c>
      <c r="D95" s="188" t="str">
        <f t="shared" ref="D95:D109" si="0">D94</f>
        <v>Financial (April to March)</v>
      </c>
      <c r="E95" s="177"/>
      <c r="F95" s="177"/>
      <c r="G95" s="177"/>
      <c r="H95" s="177">
        <f t="shared" ref="H95:H109" si="1">SUM(E95:G95)</f>
        <v>0</v>
      </c>
      <c r="I95" s="188" t="s">
        <v>14</v>
      </c>
      <c r="J95" s="215" t="s">
        <v>974</v>
      </c>
      <c r="K95" s="162"/>
      <c r="L95" s="162"/>
      <c r="M95" s="319"/>
      <c r="N95" s="160"/>
      <c r="Q95" s="160"/>
    </row>
    <row r="96" spans="1:17" ht="18" x14ac:dyDescent="0.35">
      <c r="A96" s="320"/>
      <c r="B96" s="178" t="s">
        <v>488</v>
      </c>
      <c r="C96" s="188" t="str">
        <f>VLOOKUP(C$94,[1]ListsReq!$C$3:$R$34,3,FALSE)</f>
        <v>2007/08</v>
      </c>
      <c r="D96" s="188" t="str">
        <f t="shared" si="0"/>
        <v>Financial (April to March)</v>
      </c>
      <c r="E96" s="177">
        <v>72013</v>
      </c>
      <c r="F96" s="177">
        <v>106601</v>
      </c>
      <c r="G96" s="177">
        <v>741</v>
      </c>
      <c r="H96" s="177">
        <f t="shared" si="1"/>
        <v>179355</v>
      </c>
      <c r="I96" s="188" t="s">
        <v>14</v>
      </c>
      <c r="J96" s="215"/>
      <c r="K96" s="162"/>
      <c r="L96" s="162"/>
      <c r="M96" s="319"/>
      <c r="N96" s="160"/>
      <c r="Q96" s="160"/>
    </row>
    <row r="97" spans="1:17" ht="18" x14ac:dyDescent="0.35">
      <c r="A97" s="320"/>
      <c r="B97" s="178" t="s">
        <v>487</v>
      </c>
      <c r="C97" s="188" t="str">
        <f>VLOOKUP(C$94,[1]ListsReq!$C$3:$R$34,4,FALSE)</f>
        <v>2008/09</v>
      </c>
      <c r="D97" s="188" t="str">
        <f t="shared" si="0"/>
        <v>Financial (April to March)</v>
      </c>
      <c r="E97" s="177">
        <v>71200</v>
      </c>
      <c r="F97" s="177">
        <v>109443</v>
      </c>
      <c r="G97" s="177">
        <v>2143</v>
      </c>
      <c r="H97" s="177">
        <f t="shared" si="1"/>
        <v>182786</v>
      </c>
      <c r="I97" s="188" t="s">
        <v>14</v>
      </c>
      <c r="J97" s="215"/>
      <c r="K97" s="162"/>
      <c r="L97" s="162"/>
      <c r="M97" s="319"/>
      <c r="N97" s="160"/>
      <c r="Q97" s="160"/>
    </row>
    <row r="98" spans="1:17" ht="18" x14ac:dyDescent="0.35">
      <c r="A98" s="320"/>
      <c r="B98" s="178" t="s">
        <v>486</v>
      </c>
      <c r="C98" s="188" t="str">
        <f>VLOOKUP(C$94,[1]ListsReq!$C$3:$R$34,5,FALSE)</f>
        <v>2009/10</v>
      </c>
      <c r="D98" s="188" t="str">
        <f t="shared" si="0"/>
        <v>Financial (April to March)</v>
      </c>
      <c r="E98" s="177">
        <v>75551</v>
      </c>
      <c r="F98" s="177">
        <v>108727</v>
      </c>
      <c r="G98" s="177">
        <v>2081</v>
      </c>
      <c r="H98" s="177">
        <f t="shared" si="1"/>
        <v>186359</v>
      </c>
      <c r="I98" s="188" t="s">
        <v>14</v>
      </c>
      <c r="J98" s="215"/>
      <c r="K98" s="162"/>
      <c r="L98" s="162"/>
      <c r="M98" s="319"/>
      <c r="N98" s="160"/>
      <c r="Q98" s="160"/>
    </row>
    <row r="99" spans="1:17" ht="18" x14ac:dyDescent="0.35">
      <c r="A99" s="320"/>
      <c r="B99" s="178" t="s">
        <v>485</v>
      </c>
      <c r="C99" s="188" t="str">
        <f>VLOOKUP(C$94,[1]ListsReq!$C$3:$R$34,6,FALSE)</f>
        <v>2010/11</v>
      </c>
      <c r="D99" s="188" t="str">
        <f t="shared" si="0"/>
        <v>Financial (April to March)</v>
      </c>
      <c r="E99" s="177">
        <v>77832</v>
      </c>
      <c r="F99" s="177">
        <v>107329</v>
      </c>
      <c r="G99" s="177">
        <v>1717</v>
      </c>
      <c r="H99" s="177">
        <f t="shared" si="1"/>
        <v>186878</v>
      </c>
      <c r="I99" s="188" t="s">
        <v>14</v>
      </c>
      <c r="J99" s="215"/>
      <c r="K99" s="162"/>
      <c r="L99" s="162"/>
      <c r="M99" s="319"/>
      <c r="N99" s="160"/>
      <c r="Q99" s="160"/>
    </row>
    <row r="100" spans="1:17" ht="18" x14ac:dyDescent="0.35">
      <c r="A100" s="320"/>
      <c r="B100" s="178" t="s">
        <v>484</v>
      </c>
      <c r="C100" s="188" t="str">
        <f>VLOOKUP(C$94,[1]ListsReq!$C$3:$R$34,7,FALSE)</f>
        <v>2011/12</v>
      </c>
      <c r="D100" s="188" t="str">
        <f t="shared" si="0"/>
        <v>Financial (April to March)</v>
      </c>
      <c r="E100" s="177">
        <v>69631</v>
      </c>
      <c r="F100" s="177">
        <v>99986</v>
      </c>
      <c r="G100" s="177">
        <v>1609</v>
      </c>
      <c r="H100" s="177">
        <f t="shared" si="1"/>
        <v>171226</v>
      </c>
      <c r="I100" s="188" t="s">
        <v>14</v>
      </c>
      <c r="J100" s="215"/>
      <c r="K100" s="162"/>
      <c r="L100" s="162"/>
      <c r="M100" s="319"/>
      <c r="N100" s="160"/>
      <c r="Q100" s="160"/>
    </row>
    <row r="101" spans="1:17" ht="16.5" customHeight="1" x14ac:dyDescent="0.35">
      <c r="A101" s="320"/>
      <c r="B101" s="178" t="s">
        <v>483</v>
      </c>
      <c r="C101" s="188" t="str">
        <f>VLOOKUP(C$94,[1]ListsReq!$C$3:$R$34,8,FALSE)</f>
        <v>2012/13</v>
      </c>
      <c r="D101" s="188" t="str">
        <f t="shared" si="0"/>
        <v>Financial (April to March)</v>
      </c>
      <c r="E101" s="177">
        <v>84104</v>
      </c>
      <c r="F101" s="177">
        <v>104302</v>
      </c>
      <c r="G101" s="177">
        <v>1495</v>
      </c>
      <c r="H101" s="177">
        <f>E101+F101+G101</f>
        <v>189901</v>
      </c>
      <c r="I101" s="188" t="s">
        <v>14</v>
      </c>
      <c r="J101" s="215"/>
      <c r="K101" s="162"/>
      <c r="L101" s="162"/>
      <c r="M101" s="319"/>
      <c r="N101" s="160"/>
      <c r="Q101" s="160"/>
    </row>
    <row r="102" spans="1:17" ht="18" customHeight="1" x14ac:dyDescent="0.35">
      <c r="A102" s="320"/>
      <c r="B102" s="178" t="s">
        <v>482</v>
      </c>
      <c r="C102" s="188" t="str">
        <f>VLOOKUP(C$94,[1]ListsReq!$C$3:$R$34,9,FALSE)</f>
        <v>2013/14</v>
      </c>
      <c r="D102" s="188" t="str">
        <f t="shared" si="0"/>
        <v>Financial (April to March)</v>
      </c>
      <c r="E102" s="381">
        <v>74930</v>
      </c>
      <c r="F102" s="381">
        <v>102755</v>
      </c>
      <c r="G102" s="381">
        <v>1712</v>
      </c>
      <c r="H102" s="381">
        <v>179397</v>
      </c>
      <c r="I102" s="188" t="s">
        <v>14</v>
      </c>
      <c r="J102" s="380" t="s">
        <v>1042</v>
      </c>
      <c r="K102" s="162"/>
      <c r="L102" s="162"/>
      <c r="M102" s="319"/>
      <c r="N102" s="160"/>
      <c r="Q102" s="160"/>
    </row>
    <row r="103" spans="1:17" ht="18" x14ac:dyDescent="0.35">
      <c r="A103" s="320"/>
      <c r="B103" s="178" t="s">
        <v>481</v>
      </c>
      <c r="C103" s="188" t="str">
        <f>VLOOKUP(C$94,[1]ListsReq!$C$3:$R$34,10,FALSE)</f>
        <v>2014/15</v>
      </c>
      <c r="D103" s="188" t="str">
        <f t="shared" si="0"/>
        <v>Financial (April to March)</v>
      </c>
      <c r="E103" s="381">
        <f>H116+H117+H118+H119+H120</f>
        <v>74885.780385100006</v>
      </c>
      <c r="F103" s="381">
        <f>H115</f>
        <v>97160.000186000005</v>
      </c>
      <c r="G103" s="381">
        <f>H121+H122+H123</f>
        <v>1651.4335576999999</v>
      </c>
      <c r="H103" s="381">
        <f>E103+F103+G103</f>
        <v>173697.2141288</v>
      </c>
      <c r="I103" s="188" t="s">
        <v>14</v>
      </c>
      <c r="J103" s="215"/>
      <c r="K103" s="162"/>
      <c r="L103" s="162"/>
      <c r="M103" s="319"/>
      <c r="N103" s="160"/>
      <c r="Q103" s="160"/>
    </row>
    <row r="104" spans="1:17" ht="18" x14ac:dyDescent="0.35">
      <c r="A104" s="320"/>
      <c r="B104" s="178" t="s">
        <v>480</v>
      </c>
      <c r="C104" s="188" t="str">
        <f>VLOOKUP(C$94,[1]ListsReq!$C$3:$R$34,11,FALSE)</f>
        <v>2015/16</v>
      </c>
      <c r="D104" s="188" t="str">
        <f t="shared" si="0"/>
        <v>Financial (April to March)</v>
      </c>
      <c r="E104" s="177"/>
      <c r="F104" s="177"/>
      <c r="G104" s="177"/>
      <c r="H104" s="177">
        <f t="shared" si="1"/>
        <v>0</v>
      </c>
      <c r="I104" s="188" t="s">
        <v>14</v>
      </c>
      <c r="J104" s="215"/>
      <c r="K104" s="162"/>
      <c r="L104" s="162"/>
      <c r="M104" s="319"/>
      <c r="N104" s="160"/>
      <c r="Q104" s="160"/>
    </row>
    <row r="105" spans="1:17" ht="18" x14ac:dyDescent="0.35">
      <c r="A105" s="320"/>
      <c r="B105" s="178" t="s">
        <v>479</v>
      </c>
      <c r="C105" s="188" t="str">
        <f>VLOOKUP(C$94,[1]ListsReq!$C$3:$R$34,12,FALSE)</f>
        <v>2016/17</v>
      </c>
      <c r="D105" s="188" t="str">
        <f t="shared" si="0"/>
        <v>Financial (April to March)</v>
      </c>
      <c r="E105" s="177"/>
      <c r="F105" s="177"/>
      <c r="G105" s="177"/>
      <c r="H105" s="177">
        <f t="shared" si="1"/>
        <v>0</v>
      </c>
      <c r="I105" s="188" t="s">
        <v>14</v>
      </c>
      <c r="J105" s="215"/>
      <c r="K105" s="162"/>
      <c r="L105" s="162"/>
      <c r="M105" s="319"/>
      <c r="N105" s="160"/>
      <c r="Q105" s="160"/>
    </row>
    <row r="106" spans="1:17" ht="18" x14ac:dyDescent="0.35">
      <c r="A106" s="320"/>
      <c r="B106" s="178" t="s">
        <v>478</v>
      </c>
      <c r="C106" s="188" t="str">
        <f>VLOOKUP(C$94,[1]ListsReq!$C$3:$R$34,13,FALSE)</f>
        <v>2017/18</v>
      </c>
      <c r="D106" s="188" t="str">
        <f t="shared" si="0"/>
        <v>Financial (April to March)</v>
      </c>
      <c r="E106" s="177"/>
      <c r="F106" s="177"/>
      <c r="G106" s="177"/>
      <c r="H106" s="177">
        <f t="shared" si="1"/>
        <v>0</v>
      </c>
      <c r="I106" s="188" t="s">
        <v>14</v>
      </c>
      <c r="J106" s="215"/>
      <c r="K106" s="162"/>
      <c r="L106" s="162"/>
      <c r="M106" s="319"/>
      <c r="N106" s="160"/>
      <c r="Q106" s="160"/>
    </row>
    <row r="107" spans="1:17" ht="18" x14ac:dyDescent="0.35">
      <c r="A107" s="320"/>
      <c r="B107" s="178" t="s">
        <v>477</v>
      </c>
      <c r="C107" s="188" t="str">
        <f>VLOOKUP(C$94,[1]ListsReq!$C$3:$R$34,14,FALSE)</f>
        <v>2018/19</v>
      </c>
      <c r="D107" s="188" t="str">
        <f t="shared" si="0"/>
        <v>Financial (April to March)</v>
      </c>
      <c r="E107" s="177"/>
      <c r="F107" s="177"/>
      <c r="G107" s="177"/>
      <c r="H107" s="177">
        <f t="shared" si="1"/>
        <v>0</v>
      </c>
      <c r="I107" s="188" t="s">
        <v>14</v>
      </c>
      <c r="J107" s="215"/>
      <c r="K107" s="162"/>
      <c r="L107" s="162"/>
      <c r="M107" s="319"/>
      <c r="N107" s="160"/>
      <c r="Q107" s="160"/>
    </row>
    <row r="108" spans="1:17" ht="18" x14ac:dyDescent="0.35">
      <c r="A108" s="320"/>
      <c r="B108" s="178" t="s">
        <v>476</v>
      </c>
      <c r="C108" s="188" t="str">
        <f>VLOOKUP(C$94,[1]ListsReq!$C$3:$R$34,15,FALSE)</f>
        <v>2019/20</v>
      </c>
      <c r="D108" s="188" t="str">
        <f t="shared" si="0"/>
        <v>Financial (April to March)</v>
      </c>
      <c r="E108" s="177"/>
      <c r="F108" s="177"/>
      <c r="G108" s="177"/>
      <c r="H108" s="177">
        <f t="shared" si="1"/>
        <v>0</v>
      </c>
      <c r="I108" s="188" t="s">
        <v>14</v>
      </c>
      <c r="J108" s="215"/>
      <c r="K108" s="162"/>
      <c r="L108" s="162"/>
      <c r="M108" s="319"/>
      <c r="N108" s="160"/>
      <c r="Q108" s="160"/>
    </row>
    <row r="109" spans="1:17" ht="18.75" thickBot="1" x14ac:dyDescent="0.4">
      <c r="A109" s="320"/>
      <c r="B109" s="167" t="s">
        <v>475</v>
      </c>
      <c r="C109" s="187" t="str">
        <f>VLOOKUP(C$94,[1]ListsReq!$C$3:$R$34,16,FALSE)</f>
        <v>2020/21</v>
      </c>
      <c r="D109" s="187" t="str">
        <f t="shared" si="0"/>
        <v>Financial (April to March)</v>
      </c>
      <c r="E109" s="166"/>
      <c r="F109" s="166"/>
      <c r="G109" s="166"/>
      <c r="H109" s="166">
        <f t="shared" si="1"/>
        <v>0</v>
      </c>
      <c r="I109" s="187" t="s">
        <v>14</v>
      </c>
      <c r="J109" s="214"/>
      <c r="K109" s="162"/>
      <c r="L109" s="162"/>
      <c r="M109" s="319"/>
      <c r="N109" s="160"/>
      <c r="Q109" s="160"/>
    </row>
    <row r="110" spans="1:17" x14ac:dyDescent="0.25">
      <c r="A110" s="318"/>
      <c r="B110" s="213"/>
      <c r="C110" s="185"/>
      <c r="D110" s="162"/>
      <c r="E110" s="162"/>
      <c r="F110" s="162"/>
      <c r="G110" s="162"/>
      <c r="H110" s="162"/>
      <c r="I110" s="162"/>
      <c r="J110" s="162"/>
      <c r="K110" s="162"/>
      <c r="L110" s="162"/>
      <c r="M110" s="319"/>
      <c r="N110" s="160"/>
    </row>
    <row r="111" spans="1:17" x14ac:dyDescent="0.25">
      <c r="A111" s="318" t="s">
        <v>474</v>
      </c>
      <c r="B111" s="212" t="s">
        <v>473</v>
      </c>
      <c r="C111" s="163"/>
      <c r="D111" s="162"/>
      <c r="E111" s="162"/>
      <c r="F111" s="162"/>
      <c r="G111" s="162"/>
      <c r="H111" s="162"/>
      <c r="I111" s="162"/>
      <c r="J111" s="162"/>
      <c r="K111" s="162"/>
      <c r="L111" s="162"/>
      <c r="M111" s="319"/>
      <c r="N111" s="160"/>
    </row>
    <row r="112" spans="1:17" ht="46.5" customHeight="1" x14ac:dyDescent="0.25">
      <c r="A112" s="318"/>
      <c r="B112" s="503" t="s">
        <v>472</v>
      </c>
      <c r="C112" s="502"/>
      <c r="D112" s="502"/>
      <c r="E112" s="502"/>
      <c r="F112" s="502"/>
      <c r="G112" s="502"/>
      <c r="H112" s="502"/>
      <c r="I112" s="502"/>
      <c r="J112" s="162"/>
      <c r="K112" s="162"/>
      <c r="L112" s="162"/>
      <c r="M112" s="319"/>
      <c r="N112" s="160"/>
    </row>
    <row r="113" spans="1:15" ht="16.5" customHeight="1" thickBot="1" x14ac:dyDescent="0.3">
      <c r="A113" s="320"/>
      <c r="B113" s="477" t="s">
        <v>471</v>
      </c>
      <c r="C113" s="477"/>
      <c r="D113" s="477"/>
      <c r="E113" s="477"/>
      <c r="F113" s="477"/>
      <c r="G113" s="477"/>
      <c r="H113" s="162"/>
      <c r="I113" s="162"/>
      <c r="J113" s="162"/>
      <c r="K113" s="162"/>
      <c r="L113" s="162"/>
      <c r="M113" s="319"/>
      <c r="N113" s="160"/>
      <c r="O113" s="160"/>
    </row>
    <row r="114" spans="1:15" ht="21.75" customHeight="1" x14ac:dyDescent="0.25">
      <c r="A114" s="320"/>
      <c r="B114" s="170" t="s">
        <v>470</v>
      </c>
      <c r="C114" s="211" t="s">
        <v>469</v>
      </c>
      <c r="D114" s="210" t="s">
        <v>468</v>
      </c>
      <c r="E114" s="210" t="s">
        <v>9</v>
      </c>
      <c r="F114" s="210" t="s">
        <v>467</v>
      </c>
      <c r="G114" s="210" t="s">
        <v>9</v>
      </c>
      <c r="H114" s="425" t="s">
        <v>466</v>
      </c>
      <c r="I114" s="478" t="s">
        <v>8</v>
      </c>
      <c r="J114" s="479"/>
      <c r="K114" s="162"/>
      <c r="L114" s="162"/>
      <c r="M114" s="319"/>
      <c r="N114" s="160"/>
      <c r="O114" s="160"/>
    </row>
    <row r="115" spans="1:15" ht="14.25" customHeight="1" x14ac:dyDescent="0.25">
      <c r="A115" s="320"/>
      <c r="B115" s="178" t="s">
        <v>975</v>
      </c>
      <c r="C115" s="208" t="s">
        <v>492</v>
      </c>
      <c r="D115" s="209">
        <v>179593346</v>
      </c>
      <c r="E115" s="205" t="str">
        <f>VLOOKUP($B115,[2]Lists!$AC$3:$AF$47,2,FALSE)</f>
        <v>kWh</v>
      </c>
      <c r="F115" s="206">
        <v>0.54100000000000004</v>
      </c>
      <c r="G115" s="205" t="str">
        <f>VLOOKUP($B115,[2]Lists!$AC$3:$AF$47,4,FALSE)</f>
        <v>kg CO2e/kWh</v>
      </c>
      <c r="H115" s="426">
        <f>(F115*D115)/1000</f>
        <v>97160.000186000005</v>
      </c>
      <c r="I115" s="480" t="s">
        <v>976</v>
      </c>
      <c r="J115" s="481"/>
      <c r="K115" s="162"/>
      <c r="L115" s="162"/>
      <c r="M115" s="319"/>
      <c r="N115" s="160"/>
      <c r="O115" s="160"/>
    </row>
    <row r="116" spans="1:15" x14ac:dyDescent="0.25">
      <c r="A116" s="320"/>
      <c r="B116" s="178" t="s">
        <v>862</v>
      </c>
      <c r="C116" s="208" t="s">
        <v>493</v>
      </c>
      <c r="D116" s="177">
        <v>255942266</v>
      </c>
      <c r="E116" s="205" t="str">
        <f>VLOOKUP($B116,[2]Lists!$AC$3:$AF$47,2,FALSE)</f>
        <v>kWh</v>
      </c>
      <c r="F116" s="206">
        <v>0.18360000000000001</v>
      </c>
      <c r="G116" s="205" t="str">
        <f>VLOOKUP($B116,[2]Lists!$AC$3:$AF$47,4,FALSE)</f>
        <v>kg CO2e/kWh</v>
      </c>
      <c r="H116" s="426">
        <f t="shared" ref="H116:H123" si="2">(F116*D116)/1000</f>
        <v>46991.000037600003</v>
      </c>
      <c r="I116" s="480" t="s">
        <v>976</v>
      </c>
      <c r="J116" s="481"/>
      <c r="K116" s="162"/>
      <c r="L116" s="162"/>
      <c r="M116" s="319"/>
      <c r="N116" s="160"/>
      <c r="O116" s="160"/>
    </row>
    <row r="117" spans="1:15" x14ac:dyDescent="0.25">
      <c r="A117" s="320"/>
      <c r="B117" s="178" t="s">
        <v>841</v>
      </c>
      <c r="C117" s="208" t="s">
        <v>493</v>
      </c>
      <c r="D117" s="177">
        <v>3181910</v>
      </c>
      <c r="E117" s="205" t="s">
        <v>665</v>
      </c>
      <c r="F117" s="206">
        <v>2.762</v>
      </c>
      <c r="G117" s="205" t="s">
        <v>664</v>
      </c>
      <c r="H117" s="426">
        <f t="shared" si="2"/>
        <v>8788.4354199999998</v>
      </c>
      <c r="I117" s="480"/>
      <c r="J117" s="481"/>
      <c r="K117" s="162"/>
      <c r="L117" s="162"/>
      <c r="M117" s="319"/>
      <c r="N117" s="160"/>
      <c r="O117" s="160"/>
    </row>
    <row r="118" spans="1:15" x14ac:dyDescent="0.25">
      <c r="A118" s="320"/>
      <c r="B118" s="178" t="s">
        <v>773</v>
      </c>
      <c r="C118" s="208" t="s">
        <v>493</v>
      </c>
      <c r="D118" s="177">
        <v>500</v>
      </c>
      <c r="E118" s="205" t="s">
        <v>590</v>
      </c>
      <c r="F118" s="358">
        <v>2577</v>
      </c>
      <c r="G118" s="205" t="s">
        <v>977</v>
      </c>
      <c r="H118" s="426">
        <f t="shared" si="2"/>
        <v>1288.5</v>
      </c>
      <c r="I118" s="480"/>
      <c r="J118" s="481"/>
      <c r="K118" s="162"/>
      <c r="L118" s="162"/>
      <c r="M118" s="319"/>
      <c r="N118" s="160"/>
      <c r="O118" s="160"/>
    </row>
    <row r="119" spans="1:15" x14ac:dyDescent="0.25">
      <c r="A119" s="320"/>
      <c r="B119" s="178" t="s">
        <v>724</v>
      </c>
      <c r="C119" s="208" t="s">
        <v>493</v>
      </c>
      <c r="D119" s="177">
        <v>6628596</v>
      </c>
      <c r="E119" s="205" t="str">
        <f>VLOOKUP($B119,[2]Lists!$AC$3:$AF$47,2,FALSE)</f>
        <v>litres</v>
      </c>
      <c r="F119" s="206">
        <v>2.6389999999999998</v>
      </c>
      <c r="G119" s="205" t="str">
        <f>VLOOKUP($B119,[2]Lists!$AC$3:$AF$47,4,FALSE)</f>
        <v>kg CO2e/litre</v>
      </c>
      <c r="H119" s="426">
        <f t="shared" si="2"/>
        <v>17492.864843999996</v>
      </c>
      <c r="I119" s="480"/>
      <c r="J119" s="481"/>
      <c r="K119" s="162"/>
      <c r="L119" s="162"/>
      <c r="M119" s="319"/>
      <c r="N119" s="160"/>
      <c r="O119" s="160"/>
    </row>
    <row r="120" spans="1:15" x14ac:dyDescent="0.25">
      <c r="A120" s="320"/>
      <c r="B120" s="178" t="s">
        <v>711</v>
      </c>
      <c r="C120" s="208" t="s">
        <v>493</v>
      </c>
      <c r="D120" s="177">
        <v>141081</v>
      </c>
      <c r="E120" s="205" t="str">
        <f>VLOOKUP($B120,[2]Lists!$AC$3:$AF$47,2,FALSE)</f>
        <v>litres</v>
      </c>
      <c r="F120" s="206">
        <v>2.3035000000000001</v>
      </c>
      <c r="G120" s="205" t="s">
        <v>664</v>
      </c>
      <c r="H120" s="426">
        <f t="shared" si="2"/>
        <v>324.98008350000003</v>
      </c>
      <c r="I120" s="480"/>
      <c r="J120" s="481"/>
      <c r="K120" s="162"/>
      <c r="L120" s="162"/>
      <c r="M120" s="319"/>
      <c r="N120" s="160"/>
      <c r="O120" s="160"/>
    </row>
    <row r="121" spans="1:15" x14ac:dyDescent="0.25">
      <c r="A121" s="320"/>
      <c r="B121" s="178" t="s">
        <v>978</v>
      </c>
      <c r="C121" s="208" t="s">
        <v>491</v>
      </c>
      <c r="D121" s="359">
        <v>1882438</v>
      </c>
      <c r="E121" s="360" t="s">
        <v>979</v>
      </c>
      <c r="F121" s="359">
        <v>0.20124</v>
      </c>
      <c r="G121" s="205" t="s">
        <v>980</v>
      </c>
      <c r="H121" s="426">
        <f t="shared" si="2"/>
        <v>378.82182312000003</v>
      </c>
      <c r="I121" s="480"/>
      <c r="J121" s="481"/>
      <c r="K121" s="162"/>
      <c r="L121" s="162"/>
      <c r="M121" s="319"/>
      <c r="N121" s="160"/>
      <c r="O121" s="160"/>
    </row>
    <row r="122" spans="1:15" x14ac:dyDescent="0.25">
      <c r="A122" s="320"/>
      <c r="B122" s="178" t="s">
        <v>981</v>
      </c>
      <c r="C122" s="208" t="s">
        <v>491</v>
      </c>
      <c r="D122" s="359">
        <v>713645</v>
      </c>
      <c r="E122" s="360" t="s">
        <v>979</v>
      </c>
      <c r="F122" s="359">
        <v>6.1699999999999998E-2</v>
      </c>
      <c r="G122" s="205" t="s">
        <v>980</v>
      </c>
      <c r="H122" s="426">
        <f t="shared" si="2"/>
        <v>44.031896499999995</v>
      </c>
      <c r="I122" s="480"/>
      <c r="J122" s="481"/>
      <c r="K122" s="162"/>
      <c r="L122" s="162"/>
      <c r="M122" s="319"/>
      <c r="N122" s="160"/>
      <c r="O122" s="160"/>
    </row>
    <row r="123" spans="1:15" x14ac:dyDescent="0.25">
      <c r="A123" s="320"/>
      <c r="B123" s="178" t="s">
        <v>565</v>
      </c>
      <c r="C123" s="208" t="s">
        <v>491</v>
      </c>
      <c r="D123" s="359">
        <v>3267152</v>
      </c>
      <c r="E123" s="360" t="s">
        <v>979</v>
      </c>
      <c r="F123" s="359">
        <v>0.37603999999999999</v>
      </c>
      <c r="G123" s="205" t="s">
        <v>980</v>
      </c>
      <c r="H123" s="426">
        <f t="shared" si="2"/>
        <v>1228.5798380799999</v>
      </c>
      <c r="I123" s="480"/>
      <c r="J123" s="481"/>
      <c r="K123" s="162"/>
      <c r="L123" s="162"/>
      <c r="M123" s="319"/>
      <c r="N123" s="160"/>
      <c r="O123" s="160"/>
    </row>
    <row r="124" spans="1:15" hidden="1" x14ac:dyDescent="0.25">
      <c r="A124" s="320"/>
      <c r="B124" s="178"/>
      <c r="C124" s="208"/>
      <c r="D124" s="177"/>
      <c r="E124" s="205" t="e">
        <f>VLOOKUP($B124,[1]ListsReq!$AC$3:$AF$61,2,FALSE)</f>
        <v>#N/A</v>
      </c>
      <c r="F124" s="206" t="e">
        <f>VLOOKUP($B124,[1]ListsReq!$AC$3:$AF$82,3,FALSE)</f>
        <v>#N/A</v>
      </c>
      <c r="G124" s="205" t="e">
        <f>VLOOKUP($B124,[1]ListsReq!$AC$3:$AF$61,4,FALSE)</f>
        <v>#N/A</v>
      </c>
      <c r="H124" s="426" t="e">
        <f t="shared" ref="H124:H177" si="3">(F124*D124)/1000</f>
        <v>#N/A</v>
      </c>
      <c r="I124" s="428"/>
      <c r="J124" s="429"/>
      <c r="K124" s="162"/>
      <c r="L124" s="162"/>
      <c r="M124" s="319"/>
      <c r="N124" s="160"/>
      <c r="O124" s="160"/>
    </row>
    <row r="125" spans="1:15" hidden="1" x14ac:dyDescent="0.25">
      <c r="A125" s="320"/>
      <c r="B125" s="178"/>
      <c r="C125" s="208"/>
      <c r="D125" s="177"/>
      <c r="E125" s="205" t="e">
        <f>VLOOKUP($B125,[1]ListsReq!$AC$3:$AF$61,2,FALSE)</f>
        <v>#N/A</v>
      </c>
      <c r="F125" s="206" t="e">
        <f>VLOOKUP($B125,[1]ListsReq!$AC$3:$AF$82,3,FALSE)</f>
        <v>#N/A</v>
      </c>
      <c r="G125" s="205" t="e">
        <f>VLOOKUP($B125,[1]ListsReq!$AC$3:$AF$61,4,FALSE)</f>
        <v>#N/A</v>
      </c>
      <c r="H125" s="426" t="e">
        <f t="shared" si="3"/>
        <v>#N/A</v>
      </c>
      <c r="I125" s="428"/>
      <c r="J125" s="429"/>
      <c r="K125" s="162"/>
      <c r="L125" s="162"/>
      <c r="M125" s="319"/>
      <c r="N125" s="160"/>
      <c r="O125" s="160"/>
    </row>
    <row r="126" spans="1:15" hidden="1" x14ac:dyDescent="0.25">
      <c r="A126" s="320"/>
      <c r="B126" s="178"/>
      <c r="C126" s="208"/>
      <c r="D126" s="177"/>
      <c r="E126" s="205" t="e">
        <f>VLOOKUP($B126,[1]ListsReq!$AC$3:$AF$61,2,FALSE)</f>
        <v>#N/A</v>
      </c>
      <c r="F126" s="206" t="e">
        <f>VLOOKUP($B126,[1]ListsReq!$AC$3:$AF$82,3,FALSE)</f>
        <v>#N/A</v>
      </c>
      <c r="G126" s="205" t="e">
        <f>VLOOKUP($B126,[1]ListsReq!$AC$3:$AF$61,4,FALSE)</f>
        <v>#N/A</v>
      </c>
      <c r="H126" s="426" t="e">
        <f t="shared" si="3"/>
        <v>#N/A</v>
      </c>
      <c r="I126" s="428"/>
      <c r="J126" s="429"/>
      <c r="K126" s="162"/>
      <c r="L126" s="162"/>
      <c r="M126" s="319"/>
      <c r="N126" s="160"/>
      <c r="O126" s="160"/>
    </row>
    <row r="127" spans="1:15" hidden="1" x14ac:dyDescent="0.25">
      <c r="A127" s="320"/>
      <c r="B127" s="178"/>
      <c r="C127" s="208"/>
      <c r="D127" s="177"/>
      <c r="E127" s="205" t="e">
        <f>VLOOKUP($B127,[1]ListsReq!$AC$3:$AF$61,2,FALSE)</f>
        <v>#N/A</v>
      </c>
      <c r="F127" s="206" t="e">
        <f>VLOOKUP($B127,[1]ListsReq!$AC$3:$AF$82,3,FALSE)</f>
        <v>#N/A</v>
      </c>
      <c r="G127" s="205" t="e">
        <f>VLOOKUP($B127,[1]ListsReq!$AC$3:$AF$61,4,FALSE)</f>
        <v>#N/A</v>
      </c>
      <c r="H127" s="426" t="e">
        <f t="shared" si="3"/>
        <v>#N/A</v>
      </c>
      <c r="I127" s="428"/>
      <c r="J127" s="429"/>
      <c r="K127" s="162"/>
      <c r="L127" s="162"/>
      <c r="M127" s="319"/>
      <c r="N127" s="160"/>
      <c r="O127" s="160"/>
    </row>
    <row r="128" spans="1:15" hidden="1" x14ac:dyDescent="0.25">
      <c r="A128" s="320"/>
      <c r="B128" s="178"/>
      <c r="C128" s="208"/>
      <c r="D128" s="177"/>
      <c r="E128" s="205" t="e">
        <f>VLOOKUP($B128,[1]ListsReq!$AC$3:$AF$61,2,FALSE)</f>
        <v>#N/A</v>
      </c>
      <c r="F128" s="206" t="e">
        <f>VLOOKUP($B128,[1]ListsReq!$AC$3:$AF$82,3,FALSE)</f>
        <v>#N/A</v>
      </c>
      <c r="G128" s="205" t="e">
        <f>VLOOKUP($B128,[1]ListsReq!$AC$3:$AF$61,4,FALSE)</f>
        <v>#N/A</v>
      </c>
      <c r="H128" s="426" t="e">
        <f t="shared" si="3"/>
        <v>#N/A</v>
      </c>
      <c r="I128" s="428"/>
      <c r="J128" s="429"/>
      <c r="K128" s="162"/>
      <c r="L128" s="162"/>
      <c r="M128" s="319"/>
      <c r="N128" s="160"/>
      <c r="O128" s="160"/>
    </row>
    <row r="129" spans="1:15" hidden="1" x14ac:dyDescent="0.25">
      <c r="A129" s="320"/>
      <c r="B129" s="178"/>
      <c r="C129" s="208"/>
      <c r="D129" s="177"/>
      <c r="E129" s="205" t="e">
        <f>VLOOKUP($B129,[1]ListsReq!$AC$3:$AF$61,2,FALSE)</f>
        <v>#N/A</v>
      </c>
      <c r="F129" s="206" t="e">
        <f>VLOOKUP($B129,[1]ListsReq!$AC$3:$AF$82,3,FALSE)</f>
        <v>#N/A</v>
      </c>
      <c r="G129" s="205" t="e">
        <f>VLOOKUP($B129,[1]ListsReq!$AC$3:$AF$61,4,FALSE)</f>
        <v>#N/A</v>
      </c>
      <c r="H129" s="426" t="e">
        <f t="shared" si="3"/>
        <v>#N/A</v>
      </c>
      <c r="I129" s="428"/>
      <c r="J129" s="429"/>
      <c r="K129" s="162"/>
      <c r="L129" s="162"/>
      <c r="M129" s="319"/>
      <c r="N129" s="160"/>
      <c r="O129" s="160"/>
    </row>
    <row r="130" spans="1:15" hidden="1" x14ac:dyDescent="0.25">
      <c r="A130" s="320"/>
      <c r="B130" s="178"/>
      <c r="C130" s="208"/>
      <c r="D130" s="177"/>
      <c r="E130" s="205" t="e">
        <f>VLOOKUP($B130,[1]ListsReq!$AC$3:$AF$61,2,FALSE)</f>
        <v>#N/A</v>
      </c>
      <c r="F130" s="206" t="e">
        <f>VLOOKUP($B130,[1]ListsReq!$AC$3:$AF$82,3,FALSE)</f>
        <v>#N/A</v>
      </c>
      <c r="G130" s="205" t="e">
        <f>VLOOKUP($B130,[1]ListsReq!$AC$3:$AF$61,4,FALSE)</f>
        <v>#N/A</v>
      </c>
      <c r="H130" s="426" t="e">
        <f t="shared" si="3"/>
        <v>#N/A</v>
      </c>
      <c r="I130" s="428"/>
      <c r="J130" s="429"/>
      <c r="K130" s="162"/>
      <c r="L130" s="162"/>
      <c r="M130" s="319"/>
      <c r="N130" s="160"/>
      <c r="O130" s="160"/>
    </row>
    <row r="131" spans="1:15" hidden="1" x14ac:dyDescent="0.25">
      <c r="A131" s="320"/>
      <c r="B131" s="178"/>
      <c r="C131" s="208"/>
      <c r="D131" s="177"/>
      <c r="E131" s="205" t="e">
        <f>VLOOKUP($B131,[1]ListsReq!$AC$3:$AF$61,2,FALSE)</f>
        <v>#N/A</v>
      </c>
      <c r="F131" s="206" t="e">
        <f>VLOOKUP($B131,[1]ListsReq!$AC$3:$AF$82,3,FALSE)</f>
        <v>#N/A</v>
      </c>
      <c r="G131" s="205" t="e">
        <f>VLOOKUP($B131,[1]ListsReq!$AC$3:$AF$61,4,FALSE)</f>
        <v>#N/A</v>
      </c>
      <c r="H131" s="426" t="e">
        <f t="shared" si="3"/>
        <v>#N/A</v>
      </c>
      <c r="I131" s="428"/>
      <c r="J131" s="429"/>
      <c r="K131" s="162"/>
      <c r="L131" s="162"/>
      <c r="M131" s="319"/>
      <c r="N131" s="160"/>
      <c r="O131" s="160"/>
    </row>
    <row r="132" spans="1:15" hidden="1" x14ac:dyDescent="0.25">
      <c r="A132" s="320"/>
      <c r="B132" s="178"/>
      <c r="C132" s="208"/>
      <c r="D132" s="177"/>
      <c r="E132" s="205" t="e">
        <f>VLOOKUP($B132,[1]ListsReq!$AC$3:$AF$61,2,FALSE)</f>
        <v>#N/A</v>
      </c>
      <c r="F132" s="206" t="e">
        <f>VLOOKUP($B132,[1]ListsReq!$AC$3:$AF$82,3,FALSE)</f>
        <v>#N/A</v>
      </c>
      <c r="G132" s="205" t="e">
        <f>VLOOKUP($B132,[1]ListsReq!$AC$3:$AF$61,4,FALSE)</f>
        <v>#N/A</v>
      </c>
      <c r="H132" s="426" t="e">
        <f t="shared" si="3"/>
        <v>#N/A</v>
      </c>
      <c r="I132" s="428"/>
      <c r="J132" s="429"/>
      <c r="K132" s="162"/>
      <c r="L132" s="162"/>
      <c r="M132" s="319"/>
      <c r="N132" s="160"/>
      <c r="O132" s="160"/>
    </row>
    <row r="133" spans="1:15" hidden="1" x14ac:dyDescent="0.25">
      <c r="A133" s="320"/>
      <c r="B133" s="178"/>
      <c r="C133" s="208"/>
      <c r="D133" s="177"/>
      <c r="E133" s="205" t="e">
        <f>VLOOKUP($B133,[1]ListsReq!$AC$3:$AF$61,2,FALSE)</f>
        <v>#N/A</v>
      </c>
      <c r="F133" s="206" t="e">
        <f>VLOOKUP($B133,[1]ListsReq!$AC$3:$AF$82,3,FALSE)</f>
        <v>#N/A</v>
      </c>
      <c r="G133" s="205" t="e">
        <f>VLOOKUP($B133,[1]ListsReq!$AC$3:$AF$61,4,FALSE)</f>
        <v>#N/A</v>
      </c>
      <c r="H133" s="426" t="e">
        <f t="shared" si="3"/>
        <v>#N/A</v>
      </c>
      <c r="I133" s="428"/>
      <c r="J133" s="429"/>
      <c r="K133" s="162"/>
      <c r="L133" s="162"/>
      <c r="M133" s="319"/>
      <c r="N133" s="160"/>
      <c r="O133" s="160"/>
    </row>
    <row r="134" spans="1:15" hidden="1" x14ac:dyDescent="0.25">
      <c r="A134" s="320"/>
      <c r="B134" s="178"/>
      <c r="C134" s="208"/>
      <c r="D134" s="177"/>
      <c r="E134" s="205" t="e">
        <f>VLOOKUP($B134,[1]ListsReq!$AC$3:$AF$61,2,FALSE)</f>
        <v>#N/A</v>
      </c>
      <c r="F134" s="206" t="e">
        <f>VLOOKUP($B134,[1]ListsReq!$AC$3:$AF$82,3,FALSE)</f>
        <v>#N/A</v>
      </c>
      <c r="G134" s="205" t="e">
        <f>VLOOKUP($B134,[1]ListsReq!$AC$3:$AF$61,4,FALSE)</f>
        <v>#N/A</v>
      </c>
      <c r="H134" s="426" t="e">
        <f t="shared" si="3"/>
        <v>#N/A</v>
      </c>
      <c r="I134" s="428"/>
      <c r="J134" s="429"/>
      <c r="K134" s="162"/>
      <c r="L134" s="162"/>
      <c r="M134" s="319"/>
      <c r="N134" s="160"/>
      <c r="O134" s="160"/>
    </row>
    <row r="135" spans="1:15" hidden="1" x14ac:dyDescent="0.25">
      <c r="A135" s="320"/>
      <c r="B135" s="178"/>
      <c r="C135" s="208"/>
      <c r="D135" s="177"/>
      <c r="E135" s="205" t="e">
        <f>VLOOKUP($B135,[1]ListsReq!$AC$3:$AF$61,2,FALSE)</f>
        <v>#N/A</v>
      </c>
      <c r="F135" s="206" t="e">
        <f>VLOOKUP($B135,[1]ListsReq!$AC$3:$AF$82,3,FALSE)</f>
        <v>#N/A</v>
      </c>
      <c r="G135" s="205" t="e">
        <f>VLOOKUP($B135,[1]ListsReq!$AC$3:$AF$61,4,FALSE)</f>
        <v>#N/A</v>
      </c>
      <c r="H135" s="426" t="e">
        <f t="shared" si="3"/>
        <v>#N/A</v>
      </c>
      <c r="I135" s="428"/>
      <c r="J135" s="429"/>
      <c r="K135" s="162"/>
      <c r="L135" s="162"/>
      <c r="M135" s="319"/>
      <c r="N135" s="160"/>
      <c r="O135" s="160"/>
    </row>
    <row r="136" spans="1:15" hidden="1" x14ac:dyDescent="0.25">
      <c r="A136" s="320"/>
      <c r="B136" s="178"/>
      <c r="C136" s="208"/>
      <c r="D136" s="177"/>
      <c r="E136" s="205" t="e">
        <f>VLOOKUP($B136,[1]ListsReq!$AC$3:$AF$61,2,FALSE)</f>
        <v>#N/A</v>
      </c>
      <c r="F136" s="206" t="e">
        <f>VLOOKUP($B136,[1]ListsReq!$AC$3:$AF$82,3,FALSE)</f>
        <v>#N/A</v>
      </c>
      <c r="G136" s="205" t="e">
        <f>VLOOKUP($B136,[1]ListsReq!$AC$3:$AF$61,4,FALSE)</f>
        <v>#N/A</v>
      </c>
      <c r="H136" s="426" t="e">
        <f t="shared" si="3"/>
        <v>#N/A</v>
      </c>
      <c r="I136" s="428"/>
      <c r="J136" s="429"/>
      <c r="K136" s="162"/>
      <c r="L136" s="162"/>
      <c r="M136" s="319"/>
      <c r="N136" s="160"/>
      <c r="O136" s="160"/>
    </row>
    <row r="137" spans="1:15" hidden="1" x14ac:dyDescent="0.25">
      <c r="A137" s="320"/>
      <c r="B137" s="178"/>
      <c r="C137" s="208"/>
      <c r="D137" s="177"/>
      <c r="E137" s="205" t="e">
        <f>VLOOKUP($B137,[1]ListsReq!$AC$3:$AF$61,2,FALSE)</f>
        <v>#N/A</v>
      </c>
      <c r="F137" s="206" t="e">
        <f>VLOOKUP($B137,[1]ListsReq!$AC$3:$AF$82,3,FALSE)</f>
        <v>#N/A</v>
      </c>
      <c r="G137" s="205" t="e">
        <f>VLOOKUP($B137,[1]ListsReq!$AC$3:$AF$61,4,FALSE)</f>
        <v>#N/A</v>
      </c>
      <c r="H137" s="426" t="e">
        <f t="shared" si="3"/>
        <v>#N/A</v>
      </c>
      <c r="I137" s="428"/>
      <c r="J137" s="429"/>
      <c r="K137" s="162"/>
      <c r="L137" s="162"/>
      <c r="M137" s="319"/>
      <c r="N137" s="160"/>
      <c r="O137" s="160"/>
    </row>
    <row r="138" spans="1:15" hidden="1" x14ac:dyDescent="0.25">
      <c r="A138" s="320"/>
      <c r="B138" s="178"/>
      <c r="C138" s="208"/>
      <c r="D138" s="177"/>
      <c r="E138" s="205" t="e">
        <f>VLOOKUP($B138,[1]ListsReq!$AC$3:$AF$61,2,FALSE)</f>
        <v>#N/A</v>
      </c>
      <c r="F138" s="206" t="e">
        <f>VLOOKUP($B138,[1]ListsReq!$AC$3:$AF$82,3,FALSE)</f>
        <v>#N/A</v>
      </c>
      <c r="G138" s="205" t="e">
        <f>VLOOKUP($B138,[1]ListsReq!$AC$3:$AF$61,4,FALSE)</f>
        <v>#N/A</v>
      </c>
      <c r="H138" s="426" t="e">
        <f t="shared" si="3"/>
        <v>#N/A</v>
      </c>
      <c r="I138" s="428"/>
      <c r="J138" s="429"/>
      <c r="K138" s="162"/>
      <c r="L138" s="162"/>
      <c r="M138" s="319"/>
      <c r="N138" s="160"/>
      <c r="O138" s="160"/>
    </row>
    <row r="139" spans="1:15" hidden="1" x14ac:dyDescent="0.25">
      <c r="A139" s="320"/>
      <c r="B139" s="178"/>
      <c r="C139" s="208"/>
      <c r="D139" s="177"/>
      <c r="E139" s="205" t="e">
        <f>VLOOKUP($B139,[1]ListsReq!$AC$3:$AF$61,2,FALSE)</f>
        <v>#N/A</v>
      </c>
      <c r="F139" s="206" t="e">
        <f>VLOOKUP($B139,[1]ListsReq!$AC$3:$AF$82,3,FALSE)</f>
        <v>#N/A</v>
      </c>
      <c r="G139" s="205" t="e">
        <f>VLOOKUP($B139,[1]ListsReq!$AC$3:$AF$61,4,FALSE)</f>
        <v>#N/A</v>
      </c>
      <c r="H139" s="426" t="e">
        <f t="shared" si="3"/>
        <v>#N/A</v>
      </c>
      <c r="I139" s="428"/>
      <c r="J139" s="429"/>
      <c r="K139" s="162"/>
      <c r="L139" s="162"/>
      <c r="M139" s="319"/>
      <c r="N139" s="160"/>
      <c r="O139" s="160"/>
    </row>
    <row r="140" spans="1:15" hidden="1" x14ac:dyDescent="0.25">
      <c r="A140" s="320"/>
      <c r="B140" s="178"/>
      <c r="C140" s="208"/>
      <c r="D140" s="177"/>
      <c r="E140" s="205" t="e">
        <f>VLOOKUP($B140,[1]ListsReq!$AC$3:$AF$61,2,FALSE)</f>
        <v>#N/A</v>
      </c>
      <c r="F140" s="206" t="e">
        <f>VLOOKUP($B140,[1]ListsReq!$AC$3:$AF$82,3,FALSE)</f>
        <v>#N/A</v>
      </c>
      <c r="G140" s="205" t="e">
        <f>VLOOKUP($B140,[1]ListsReq!$AC$3:$AF$61,4,FALSE)</f>
        <v>#N/A</v>
      </c>
      <c r="H140" s="426" t="e">
        <f t="shared" si="3"/>
        <v>#N/A</v>
      </c>
      <c r="I140" s="428"/>
      <c r="J140" s="429"/>
      <c r="K140" s="162"/>
      <c r="L140" s="162"/>
      <c r="M140" s="319"/>
      <c r="N140" s="160"/>
      <c r="O140" s="160"/>
    </row>
    <row r="141" spans="1:15" hidden="1" x14ac:dyDescent="0.25">
      <c r="A141" s="320"/>
      <c r="B141" s="178"/>
      <c r="C141" s="208"/>
      <c r="D141" s="177"/>
      <c r="E141" s="205" t="e">
        <f>VLOOKUP($B141,[1]ListsReq!$AC$3:$AF$61,2,FALSE)</f>
        <v>#N/A</v>
      </c>
      <c r="F141" s="206" t="e">
        <f>VLOOKUP($B141,[1]ListsReq!$AC$3:$AF$82,3,FALSE)</f>
        <v>#N/A</v>
      </c>
      <c r="G141" s="205" t="e">
        <f>VLOOKUP($B141,[1]ListsReq!$AC$3:$AF$61,4,FALSE)</f>
        <v>#N/A</v>
      </c>
      <c r="H141" s="426" t="e">
        <f t="shared" si="3"/>
        <v>#N/A</v>
      </c>
      <c r="I141" s="428"/>
      <c r="J141" s="429"/>
      <c r="K141" s="162"/>
      <c r="L141" s="162"/>
      <c r="M141" s="319"/>
      <c r="N141" s="160"/>
      <c r="O141" s="160"/>
    </row>
    <row r="142" spans="1:15" hidden="1" x14ac:dyDescent="0.25">
      <c r="A142" s="320"/>
      <c r="B142" s="178"/>
      <c r="C142" s="208"/>
      <c r="D142" s="177"/>
      <c r="E142" s="205" t="e">
        <f>VLOOKUP($B142,[1]ListsReq!$AC$3:$AF$61,2,FALSE)</f>
        <v>#N/A</v>
      </c>
      <c r="F142" s="206" t="e">
        <f>VLOOKUP($B142,[1]ListsReq!$AC$3:$AF$82,3,FALSE)</f>
        <v>#N/A</v>
      </c>
      <c r="G142" s="205" t="e">
        <f>VLOOKUP($B142,[1]ListsReq!$AC$3:$AF$61,4,FALSE)</f>
        <v>#N/A</v>
      </c>
      <c r="H142" s="426" t="e">
        <f t="shared" si="3"/>
        <v>#N/A</v>
      </c>
      <c r="I142" s="428"/>
      <c r="J142" s="429"/>
      <c r="K142" s="162"/>
      <c r="L142" s="162"/>
      <c r="M142" s="319"/>
      <c r="N142" s="160"/>
      <c r="O142" s="160"/>
    </row>
    <row r="143" spans="1:15" hidden="1" x14ac:dyDescent="0.25">
      <c r="A143" s="320"/>
      <c r="B143" s="178"/>
      <c r="C143" s="208"/>
      <c r="D143" s="177"/>
      <c r="E143" s="205" t="e">
        <f>VLOOKUP($B143,[1]ListsReq!$AC$3:$AF$61,2,FALSE)</f>
        <v>#N/A</v>
      </c>
      <c r="F143" s="206" t="e">
        <f>VLOOKUP($B143,[1]ListsReq!$AC$3:$AF$82,3,FALSE)</f>
        <v>#N/A</v>
      </c>
      <c r="G143" s="205" t="e">
        <f>VLOOKUP($B143,[1]ListsReq!$AC$3:$AF$61,4,FALSE)</f>
        <v>#N/A</v>
      </c>
      <c r="H143" s="426" t="e">
        <f t="shared" si="3"/>
        <v>#N/A</v>
      </c>
      <c r="I143" s="428"/>
      <c r="J143" s="429"/>
      <c r="K143" s="162"/>
      <c r="L143" s="162"/>
      <c r="M143" s="319"/>
      <c r="N143" s="160"/>
      <c r="O143" s="160"/>
    </row>
    <row r="144" spans="1:15" hidden="1" x14ac:dyDescent="0.25">
      <c r="A144" s="320"/>
      <c r="B144" s="178"/>
      <c r="C144" s="208"/>
      <c r="D144" s="177"/>
      <c r="E144" s="205" t="e">
        <f>VLOOKUP($B144,[1]ListsReq!$AC$3:$AF$61,2,FALSE)</f>
        <v>#N/A</v>
      </c>
      <c r="F144" s="206" t="e">
        <f>VLOOKUP($B144,[1]ListsReq!$AC$3:$AF$82,3,FALSE)</f>
        <v>#N/A</v>
      </c>
      <c r="G144" s="205" t="e">
        <f>VLOOKUP($B144,[1]ListsReq!$AC$3:$AF$61,4,FALSE)</f>
        <v>#N/A</v>
      </c>
      <c r="H144" s="426" t="e">
        <f t="shared" si="3"/>
        <v>#N/A</v>
      </c>
      <c r="I144" s="428"/>
      <c r="J144" s="429"/>
      <c r="K144" s="162"/>
      <c r="L144" s="162"/>
      <c r="M144" s="319"/>
      <c r="N144" s="160"/>
      <c r="O144" s="160"/>
    </row>
    <row r="145" spans="1:15" hidden="1" x14ac:dyDescent="0.25">
      <c r="A145" s="320"/>
      <c r="B145" s="178"/>
      <c r="C145" s="208"/>
      <c r="D145" s="177"/>
      <c r="E145" s="205" t="e">
        <f>VLOOKUP($B145,[1]ListsReq!$AC$3:$AF$61,2,FALSE)</f>
        <v>#N/A</v>
      </c>
      <c r="F145" s="206" t="e">
        <f>VLOOKUP($B145,[1]ListsReq!$AC$3:$AF$82,3,FALSE)</f>
        <v>#N/A</v>
      </c>
      <c r="G145" s="205" t="e">
        <f>VLOOKUP($B145,[1]ListsReq!$AC$3:$AF$61,4,FALSE)</f>
        <v>#N/A</v>
      </c>
      <c r="H145" s="426" t="e">
        <f t="shared" si="3"/>
        <v>#N/A</v>
      </c>
      <c r="I145" s="428"/>
      <c r="J145" s="429"/>
      <c r="K145" s="162"/>
      <c r="L145" s="162"/>
      <c r="M145" s="319"/>
      <c r="N145" s="160"/>
      <c r="O145" s="160"/>
    </row>
    <row r="146" spans="1:15" hidden="1" x14ac:dyDescent="0.25">
      <c r="A146" s="320"/>
      <c r="B146" s="178"/>
      <c r="C146" s="208"/>
      <c r="D146" s="177"/>
      <c r="E146" s="205" t="e">
        <f>VLOOKUP($B146,[1]ListsReq!$AC$3:$AF$61,2,FALSE)</f>
        <v>#N/A</v>
      </c>
      <c r="F146" s="206" t="e">
        <f>VLOOKUP($B146,[1]ListsReq!$AC$3:$AF$82,3,FALSE)</f>
        <v>#N/A</v>
      </c>
      <c r="G146" s="205" t="e">
        <f>VLOOKUP($B146,[1]ListsReq!$AC$3:$AF$61,4,FALSE)</f>
        <v>#N/A</v>
      </c>
      <c r="H146" s="426" t="e">
        <f t="shared" si="3"/>
        <v>#N/A</v>
      </c>
      <c r="I146" s="428"/>
      <c r="J146" s="429"/>
      <c r="K146" s="162"/>
      <c r="L146" s="162"/>
      <c r="M146" s="319"/>
      <c r="N146" s="160"/>
      <c r="O146" s="160"/>
    </row>
    <row r="147" spans="1:15" hidden="1" x14ac:dyDescent="0.25">
      <c r="A147" s="320"/>
      <c r="B147" s="178"/>
      <c r="C147" s="208"/>
      <c r="D147" s="177"/>
      <c r="E147" s="205" t="e">
        <f>VLOOKUP($B147,[1]ListsReq!$AC$3:$AF$61,2,FALSE)</f>
        <v>#N/A</v>
      </c>
      <c r="F147" s="206" t="e">
        <f>VLOOKUP($B147,[1]ListsReq!$AC$3:$AF$82,3,FALSE)</f>
        <v>#N/A</v>
      </c>
      <c r="G147" s="205" t="e">
        <f>VLOOKUP($B147,[1]ListsReq!$AC$3:$AF$61,4,FALSE)</f>
        <v>#N/A</v>
      </c>
      <c r="H147" s="426" t="e">
        <f t="shared" si="3"/>
        <v>#N/A</v>
      </c>
      <c r="I147" s="428"/>
      <c r="J147" s="429"/>
      <c r="K147" s="162"/>
      <c r="L147" s="162"/>
      <c r="M147" s="319"/>
      <c r="N147" s="160"/>
      <c r="O147" s="160"/>
    </row>
    <row r="148" spans="1:15" hidden="1" x14ac:dyDescent="0.25">
      <c r="A148" s="320"/>
      <c r="B148" s="178"/>
      <c r="C148" s="208"/>
      <c r="D148" s="177"/>
      <c r="E148" s="205" t="e">
        <f>VLOOKUP($B148,[1]ListsReq!$AC$3:$AF$61,2,FALSE)</f>
        <v>#N/A</v>
      </c>
      <c r="F148" s="206" t="e">
        <f>VLOOKUP($B148,[1]ListsReq!$AC$3:$AF$82,3,FALSE)</f>
        <v>#N/A</v>
      </c>
      <c r="G148" s="205" t="e">
        <f>VLOOKUP($B148,[1]ListsReq!$AC$3:$AF$61,4,FALSE)</f>
        <v>#N/A</v>
      </c>
      <c r="H148" s="426" t="e">
        <f t="shared" si="3"/>
        <v>#N/A</v>
      </c>
      <c r="I148" s="428"/>
      <c r="J148" s="429"/>
      <c r="K148" s="162"/>
      <c r="L148" s="162"/>
      <c r="M148" s="319"/>
      <c r="N148" s="160"/>
      <c r="O148" s="160"/>
    </row>
    <row r="149" spans="1:15" hidden="1" x14ac:dyDescent="0.25">
      <c r="A149" s="320"/>
      <c r="B149" s="178"/>
      <c r="C149" s="208"/>
      <c r="D149" s="177"/>
      <c r="E149" s="205" t="e">
        <f>VLOOKUP($B149,[1]ListsReq!$AC$3:$AF$61,2,FALSE)</f>
        <v>#N/A</v>
      </c>
      <c r="F149" s="206" t="e">
        <f>VLOOKUP($B149,[1]ListsReq!$AC$3:$AF$82,3,FALSE)</f>
        <v>#N/A</v>
      </c>
      <c r="G149" s="205" t="e">
        <f>VLOOKUP($B149,[1]ListsReq!$AC$3:$AF$61,4,FALSE)</f>
        <v>#N/A</v>
      </c>
      <c r="H149" s="426" t="e">
        <f t="shared" si="3"/>
        <v>#N/A</v>
      </c>
      <c r="I149" s="428"/>
      <c r="J149" s="429"/>
      <c r="K149" s="162"/>
      <c r="L149" s="162"/>
      <c r="M149" s="319"/>
      <c r="N149" s="160"/>
      <c r="O149" s="160"/>
    </row>
    <row r="150" spans="1:15" hidden="1" x14ac:dyDescent="0.25">
      <c r="A150" s="320"/>
      <c r="B150" s="178"/>
      <c r="C150" s="208"/>
      <c r="D150" s="177"/>
      <c r="E150" s="205" t="e">
        <f>VLOOKUP($B150,[1]ListsReq!$AC$3:$AF$61,2,FALSE)</f>
        <v>#N/A</v>
      </c>
      <c r="F150" s="206" t="e">
        <f>VLOOKUP($B150,[1]ListsReq!$AC$3:$AF$82,3,FALSE)</f>
        <v>#N/A</v>
      </c>
      <c r="G150" s="205" t="e">
        <f>VLOOKUP($B150,[1]ListsReq!$AC$3:$AF$61,4,FALSE)</f>
        <v>#N/A</v>
      </c>
      <c r="H150" s="426" t="e">
        <f t="shared" si="3"/>
        <v>#N/A</v>
      </c>
      <c r="I150" s="428"/>
      <c r="J150" s="429"/>
      <c r="K150" s="162"/>
      <c r="L150" s="162"/>
      <c r="M150" s="319"/>
      <c r="N150" s="160"/>
      <c r="O150" s="160"/>
    </row>
    <row r="151" spans="1:15" hidden="1" x14ac:dyDescent="0.25">
      <c r="A151" s="320"/>
      <c r="B151" s="178"/>
      <c r="C151" s="208"/>
      <c r="D151" s="177"/>
      <c r="E151" s="205" t="e">
        <f>VLOOKUP($B151,[1]ListsReq!$AC$3:$AF$61,2,FALSE)</f>
        <v>#N/A</v>
      </c>
      <c r="F151" s="206" t="e">
        <f>VLOOKUP($B151,[1]ListsReq!$AC$3:$AF$82,3,FALSE)</f>
        <v>#N/A</v>
      </c>
      <c r="G151" s="205" t="e">
        <f>VLOOKUP($B151,[1]ListsReq!$AC$3:$AF$61,4,FALSE)</f>
        <v>#N/A</v>
      </c>
      <c r="H151" s="426" t="e">
        <f t="shared" si="3"/>
        <v>#N/A</v>
      </c>
      <c r="I151" s="428"/>
      <c r="J151" s="429"/>
      <c r="K151" s="162"/>
      <c r="L151" s="162"/>
      <c r="M151" s="319"/>
      <c r="N151" s="160"/>
      <c r="O151" s="160"/>
    </row>
    <row r="152" spans="1:15" hidden="1" x14ac:dyDescent="0.25">
      <c r="A152" s="320"/>
      <c r="B152" s="178"/>
      <c r="C152" s="208"/>
      <c r="D152" s="177"/>
      <c r="E152" s="205" t="e">
        <f>VLOOKUP($B152,[1]ListsReq!$AC$3:$AF$61,2,FALSE)</f>
        <v>#N/A</v>
      </c>
      <c r="F152" s="206" t="e">
        <f>VLOOKUP($B152,[1]ListsReq!$AC$3:$AF$82,3,FALSE)</f>
        <v>#N/A</v>
      </c>
      <c r="G152" s="205" t="e">
        <f>VLOOKUP($B152,[1]ListsReq!$AC$3:$AF$61,4,FALSE)</f>
        <v>#N/A</v>
      </c>
      <c r="H152" s="426" t="e">
        <f t="shared" si="3"/>
        <v>#N/A</v>
      </c>
      <c r="I152" s="428"/>
      <c r="J152" s="429"/>
      <c r="K152" s="162"/>
      <c r="L152" s="162"/>
      <c r="M152" s="319"/>
      <c r="N152" s="160"/>
      <c r="O152" s="160"/>
    </row>
    <row r="153" spans="1:15" hidden="1" x14ac:dyDescent="0.25">
      <c r="A153" s="320"/>
      <c r="B153" s="178"/>
      <c r="C153" s="208"/>
      <c r="D153" s="177"/>
      <c r="E153" s="205" t="e">
        <f>VLOOKUP($B153,[1]ListsReq!$AC$3:$AF$61,2,FALSE)</f>
        <v>#N/A</v>
      </c>
      <c r="F153" s="206" t="e">
        <f>VLOOKUP($B153,[1]ListsReq!$AC$3:$AF$82,3,FALSE)</f>
        <v>#N/A</v>
      </c>
      <c r="G153" s="205" t="e">
        <f>VLOOKUP($B153,[1]ListsReq!$AC$3:$AF$61,4,FALSE)</f>
        <v>#N/A</v>
      </c>
      <c r="H153" s="426" t="e">
        <f t="shared" si="3"/>
        <v>#N/A</v>
      </c>
      <c r="I153" s="428"/>
      <c r="J153" s="429"/>
      <c r="K153" s="162"/>
      <c r="L153" s="162"/>
      <c r="M153" s="319"/>
      <c r="N153" s="160"/>
      <c r="O153" s="160"/>
    </row>
    <row r="154" spans="1:15" hidden="1" x14ac:dyDescent="0.25">
      <c r="A154" s="320"/>
      <c r="B154" s="178"/>
      <c r="C154" s="208"/>
      <c r="D154" s="177"/>
      <c r="E154" s="205" t="e">
        <f>VLOOKUP($B154,[1]ListsReq!$AC$3:$AF$61,2,FALSE)</f>
        <v>#N/A</v>
      </c>
      <c r="F154" s="206" t="e">
        <f>VLOOKUP($B154,[1]ListsReq!$AC$3:$AF$82,3,FALSE)</f>
        <v>#N/A</v>
      </c>
      <c r="G154" s="205" t="e">
        <f>VLOOKUP($B154,[1]ListsReq!$AC$3:$AF$61,4,FALSE)</f>
        <v>#N/A</v>
      </c>
      <c r="H154" s="426" t="e">
        <f t="shared" si="3"/>
        <v>#N/A</v>
      </c>
      <c r="I154" s="428"/>
      <c r="J154" s="429"/>
      <c r="K154" s="162"/>
      <c r="L154" s="162"/>
      <c r="M154" s="319"/>
      <c r="N154" s="160"/>
      <c r="O154" s="160"/>
    </row>
    <row r="155" spans="1:15" hidden="1" x14ac:dyDescent="0.25">
      <c r="A155" s="320"/>
      <c r="B155" s="178"/>
      <c r="C155" s="208"/>
      <c r="D155" s="177"/>
      <c r="E155" s="205" t="e">
        <f>VLOOKUP($B155,[1]ListsReq!$AC$3:$AF$61,2,FALSE)</f>
        <v>#N/A</v>
      </c>
      <c r="F155" s="206" t="e">
        <f>VLOOKUP($B155,[1]ListsReq!$AC$3:$AF$82,3,FALSE)</f>
        <v>#N/A</v>
      </c>
      <c r="G155" s="205" t="e">
        <f>VLOOKUP($B155,[1]ListsReq!$AC$3:$AF$61,4,FALSE)</f>
        <v>#N/A</v>
      </c>
      <c r="H155" s="426" t="e">
        <f t="shared" si="3"/>
        <v>#N/A</v>
      </c>
      <c r="I155" s="428"/>
      <c r="J155" s="429"/>
      <c r="K155" s="162"/>
      <c r="L155" s="162"/>
      <c r="M155" s="319"/>
      <c r="N155" s="160"/>
      <c r="O155" s="160"/>
    </row>
    <row r="156" spans="1:15" hidden="1" x14ac:dyDescent="0.25">
      <c r="A156" s="320"/>
      <c r="B156" s="178"/>
      <c r="C156" s="208"/>
      <c r="D156" s="177"/>
      <c r="E156" s="205" t="e">
        <f>VLOOKUP($B156,[1]ListsReq!$AC$3:$AF$61,2,FALSE)</f>
        <v>#N/A</v>
      </c>
      <c r="F156" s="206" t="e">
        <f>VLOOKUP($B156,[1]ListsReq!$AC$3:$AF$82,3,FALSE)</f>
        <v>#N/A</v>
      </c>
      <c r="G156" s="205" t="e">
        <f>VLOOKUP($B156,[1]ListsReq!$AC$3:$AF$61,4,FALSE)</f>
        <v>#N/A</v>
      </c>
      <c r="H156" s="426" t="e">
        <f t="shared" si="3"/>
        <v>#N/A</v>
      </c>
      <c r="I156" s="428"/>
      <c r="J156" s="429"/>
      <c r="K156" s="162"/>
      <c r="L156" s="162"/>
      <c r="M156" s="319"/>
      <c r="N156" s="160"/>
      <c r="O156" s="160"/>
    </row>
    <row r="157" spans="1:15" hidden="1" x14ac:dyDescent="0.25">
      <c r="A157" s="320"/>
      <c r="B157" s="178"/>
      <c r="C157" s="208"/>
      <c r="D157" s="177"/>
      <c r="E157" s="205" t="e">
        <f>VLOOKUP($B157,[1]ListsReq!$AC$3:$AF$61,2,FALSE)</f>
        <v>#N/A</v>
      </c>
      <c r="F157" s="206" t="e">
        <f>VLOOKUP($B157,[1]ListsReq!$AC$3:$AF$82,3,FALSE)</f>
        <v>#N/A</v>
      </c>
      <c r="G157" s="205" t="e">
        <f>VLOOKUP($B157,[1]ListsReq!$AC$3:$AF$61,4,FALSE)</f>
        <v>#N/A</v>
      </c>
      <c r="H157" s="426" t="e">
        <f t="shared" si="3"/>
        <v>#N/A</v>
      </c>
      <c r="I157" s="428"/>
      <c r="J157" s="429"/>
      <c r="K157" s="162"/>
      <c r="L157" s="162"/>
      <c r="M157" s="319"/>
      <c r="N157" s="160"/>
      <c r="O157" s="160"/>
    </row>
    <row r="158" spans="1:15" hidden="1" x14ac:dyDescent="0.25">
      <c r="A158" s="320"/>
      <c r="B158" s="178"/>
      <c r="C158" s="208"/>
      <c r="D158" s="177"/>
      <c r="E158" s="205" t="e">
        <f>VLOOKUP($B158,[1]ListsReq!$AC$3:$AF$61,2,FALSE)</f>
        <v>#N/A</v>
      </c>
      <c r="F158" s="206" t="e">
        <f>VLOOKUP($B158,[1]ListsReq!$AC$3:$AF$82,3,FALSE)</f>
        <v>#N/A</v>
      </c>
      <c r="G158" s="205" t="e">
        <f>VLOOKUP($B158,[1]ListsReq!$AC$3:$AF$61,4,FALSE)</f>
        <v>#N/A</v>
      </c>
      <c r="H158" s="426" t="e">
        <f t="shared" si="3"/>
        <v>#N/A</v>
      </c>
      <c r="I158" s="428"/>
      <c r="J158" s="429"/>
      <c r="K158" s="162"/>
      <c r="L158" s="162"/>
      <c r="M158" s="319"/>
      <c r="N158" s="160"/>
      <c r="O158" s="160"/>
    </row>
    <row r="159" spans="1:15" hidden="1" x14ac:dyDescent="0.25">
      <c r="A159" s="320"/>
      <c r="B159" s="178"/>
      <c r="C159" s="208"/>
      <c r="D159" s="177"/>
      <c r="E159" s="205" t="e">
        <f>VLOOKUP($B159,[1]ListsReq!$AC$3:$AF$61,2,FALSE)</f>
        <v>#N/A</v>
      </c>
      <c r="F159" s="206" t="e">
        <f>VLOOKUP($B159,[1]ListsReq!$AC$3:$AF$82,3,FALSE)</f>
        <v>#N/A</v>
      </c>
      <c r="G159" s="205" t="e">
        <f>VLOOKUP($B159,[1]ListsReq!$AC$3:$AF$61,4,FALSE)</f>
        <v>#N/A</v>
      </c>
      <c r="H159" s="426" t="e">
        <f t="shared" si="3"/>
        <v>#N/A</v>
      </c>
      <c r="I159" s="428"/>
      <c r="J159" s="429"/>
      <c r="K159" s="162"/>
      <c r="L159" s="162"/>
      <c r="M159" s="319"/>
      <c r="N159" s="160"/>
      <c r="O159" s="160"/>
    </row>
    <row r="160" spans="1:15" hidden="1" x14ac:dyDescent="0.25">
      <c r="A160" s="320"/>
      <c r="B160" s="178"/>
      <c r="C160" s="208"/>
      <c r="D160" s="177"/>
      <c r="E160" s="205" t="e">
        <f>VLOOKUP($B160,[1]ListsReq!$AC$3:$AF$61,2,FALSE)</f>
        <v>#N/A</v>
      </c>
      <c r="F160" s="206" t="e">
        <f>VLOOKUP($B160,[1]ListsReq!$AC$3:$AF$82,3,FALSE)</f>
        <v>#N/A</v>
      </c>
      <c r="G160" s="205" t="e">
        <f>VLOOKUP($B160,[1]ListsReq!$AC$3:$AF$61,4,FALSE)</f>
        <v>#N/A</v>
      </c>
      <c r="H160" s="426" t="e">
        <f t="shared" si="3"/>
        <v>#N/A</v>
      </c>
      <c r="I160" s="428"/>
      <c r="J160" s="429"/>
      <c r="K160" s="162"/>
      <c r="L160" s="162"/>
      <c r="M160" s="319"/>
      <c r="N160" s="160"/>
      <c r="O160" s="160"/>
    </row>
    <row r="161" spans="1:15" hidden="1" x14ac:dyDescent="0.25">
      <c r="A161" s="320"/>
      <c r="B161" s="178"/>
      <c r="C161" s="208"/>
      <c r="D161" s="177"/>
      <c r="E161" s="205" t="e">
        <f>VLOOKUP($B161,[1]ListsReq!$AC$3:$AF$61,2,FALSE)</f>
        <v>#N/A</v>
      </c>
      <c r="F161" s="206" t="e">
        <f>VLOOKUP($B161,[1]ListsReq!$AC$3:$AF$82,3,FALSE)</f>
        <v>#N/A</v>
      </c>
      <c r="G161" s="205" t="e">
        <f>VLOOKUP($B161,[1]ListsReq!$AC$3:$AF$61,4,FALSE)</f>
        <v>#N/A</v>
      </c>
      <c r="H161" s="426" t="e">
        <f t="shared" si="3"/>
        <v>#N/A</v>
      </c>
      <c r="I161" s="428"/>
      <c r="J161" s="429"/>
      <c r="K161" s="162"/>
      <c r="L161" s="162"/>
      <c r="M161" s="319"/>
      <c r="N161" s="160"/>
      <c r="O161" s="160"/>
    </row>
    <row r="162" spans="1:15" hidden="1" x14ac:dyDescent="0.25">
      <c r="A162" s="320"/>
      <c r="B162" s="178"/>
      <c r="C162" s="208"/>
      <c r="D162" s="177"/>
      <c r="E162" s="205" t="e">
        <f>VLOOKUP($B162,[1]ListsReq!$AC$3:$AF$61,2,FALSE)</f>
        <v>#N/A</v>
      </c>
      <c r="F162" s="206" t="e">
        <f>VLOOKUP($B162,[1]ListsReq!$AC$3:$AF$82,3,FALSE)</f>
        <v>#N/A</v>
      </c>
      <c r="G162" s="205" t="e">
        <f>VLOOKUP($B162,[1]ListsReq!$AC$3:$AF$61,4,FALSE)</f>
        <v>#N/A</v>
      </c>
      <c r="H162" s="426" t="e">
        <f t="shared" si="3"/>
        <v>#N/A</v>
      </c>
      <c r="I162" s="428"/>
      <c r="J162" s="429"/>
      <c r="K162" s="162"/>
      <c r="L162" s="162"/>
      <c r="M162" s="319"/>
      <c r="N162" s="160"/>
      <c r="O162" s="160"/>
    </row>
    <row r="163" spans="1:15" hidden="1" x14ac:dyDescent="0.25">
      <c r="A163" s="320"/>
      <c r="B163" s="178"/>
      <c r="C163" s="208"/>
      <c r="D163" s="177"/>
      <c r="E163" s="205" t="e">
        <f>VLOOKUP($B163,[1]ListsReq!$AC$3:$AF$61,2,FALSE)</f>
        <v>#N/A</v>
      </c>
      <c r="F163" s="206" t="e">
        <f>VLOOKUP($B163,[1]ListsReq!$AC$3:$AF$82,3,FALSE)</f>
        <v>#N/A</v>
      </c>
      <c r="G163" s="205" t="e">
        <f>VLOOKUP($B163,[1]ListsReq!$AC$3:$AF$61,4,FALSE)</f>
        <v>#N/A</v>
      </c>
      <c r="H163" s="426" t="e">
        <f t="shared" si="3"/>
        <v>#N/A</v>
      </c>
      <c r="I163" s="428"/>
      <c r="J163" s="429"/>
      <c r="K163" s="162"/>
      <c r="L163" s="162"/>
      <c r="M163" s="319"/>
      <c r="N163" s="160"/>
      <c r="O163" s="160"/>
    </row>
    <row r="164" spans="1:15" hidden="1" x14ac:dyDescent="0.25">
      <c r="A164" s="320"/>
      <c r="B164" s="178"/>
      <c r="C164" s="208"/>
      <c r="D164" s="177"/>
      <c r="E164" s="205" t="e">
        <f>VLOOKUP($B164,[1]ListsReq!$AC$3:$AF$61,2,FALSE)</f>
        <v>#N/A</v>
      </c>
      <c r="F164" s="206" t="e">
        <f>VLOOKUP($B164,[1]ListsReq!$AC$3:$AF$82,3,FALSE)</f>
        <v>#N/A</v>
      </c>
      <c r="G164" s="205" t="e">
        <f>VLOOKUP($B164,[1]ListsReq!$AC$3:$AF$61,4,FALSE)</f>
        <v>#N/A</v>
      </c>
      <c r="H164" s="426" t="e">
        <f t="shared" si="3"/>
        <v>#N/A</v>
      </c>
      <c r="I164" s="428"/>
      <c r="J164" s="429"/>
      <c r="K164" s="162"/>
      <c r="L164" s="162"/>
      <c r="M164" s="319"/>
      <c r="N164" s="160"/>
      <c r="O164" s="160"/>
    </row>
    <row r="165" spans="1:15" hidden="1" x14ac:dyDescent="0.25">
      <c r="A165" s="320"/>
      <c r="B165" s="178"/>
      <c r="C165" s="208"/>
      <c r="D165" s="177"/>
      <c r="E165" s="205" t="e">
        <f>VLOOKUP($B165,[1]ListsReq!$AC$3:$AF$61,2,FALSE)</f>
        <v>#N/A</v>
      </c>
      <c r="F165" s="206" t="e">
        <f>VLOOKUP($B165,[1]ListsReq!$AC$3:$AF$82,3,FALSE)</f>
        <v>#N/A</v>
      </c>
      <c r="G165" s="205" t="e">
        <f>VLOOKUP($B165,[1]ListsReq!$AC$3:$AF$61,4,FALSE)</f>
        <v>#N/A</v>
      </c>
      <c r="H165" s="426" t="e">
        <f t="shared" si="3"/>
        <v>#N/A</v>
      </c>
      <c r="I165" s="428"/>
      <c r="J165" s="429"/>
      <c r="K165" s="162"/>
      <c r="L165" s="162"/>
      <c r="M165" s="319"/>
      <c r="N165" s="160"/>
      <c r="O165" s="160"/>
    </row>
    <row r="166" spans="1:15" hidden="1" x14ac:dyDescent="0.25">
      <c r="A166" s="320"/>
      <c r="B166" s="178"/>
      <c r="C166" s="208"/>
      <c r="D166" s="177"/>
      <c r="E166" s="205" t="e">
        <f>VLOOKUP($B166,[1]ListsReq!$AC$3:$AF$61,2,FALSE)</f>
        <v>#N/A</v>
      </c>
      <c r="F166" s="206" t="e">
        <f>VLOOKUP($B166,[1]ListsReq!$AC$3:$AF$82,3,FALSE)</f>
        <v>#N/A</v>
      </c>
      <c r="G166" s="205" t="e">
        <f>VLOOKUP($B166,[1]ListsReq!$AC$3:$AF$61,4,FALSE)</f>
        <v>#N/A</v>
      </c>
      <c r="H166" s="426" t="e">
        <f t="shared" si="3"/>
        <v>#N/A</v>
      </c>
      <c r="I166" s="428"/>
      <c r="J166" s="429"/>
      <c r="K166" s="162"/>
      <c r="L166" s="162"/>
      <c r="M166" s="319"/>
      <c r="N166" s="160"/>
      <c r="O166" s="160"/>
    </row>
    <row r="167" spans="1:15" hidden="1" x14ac:dyDescent="0.25">
      <c r="A167" s="320"/>
      <c r="B167" s="178"/>
      <c r="C167" s="208"/>
      <c r="D167" s="177"/>
      <c r="E167" s="205" t="e">
        <f>VLOOKUP($B167,[1]ListsReq!$AC$3:$AF$61,2,FALSE)</f>
        <v>#N/A</v>
      </c>
      <c r="F167" s="206" t="e">
        <f>VLOOKUP($B167,[1]ListsReq!$AC$3:$AF$82,3,FALSE)</f>
        <v>#N/A</v>
      </c>
      <c r="G167" s="205" t="e">
        <f>VLOOKUP($B167,[1]ListsReq!$AC$3:$AF$61,4,FALSE)</f>
        <v>#N/A</v>
      </c>
      <c r="H167" s="426" t="e">
        <f t="shared" si="3"/>
        <v>#N/A</v>
      </c>
      <c r="I167" s="428"/>
      <c r="J167" s="429"/>
      <c r="K167" s="162"/>
      <c r="L167" s="162"/>
      <c r="M167" s="319"/>
      <c r="N167" s="160"/>
      <c r="O167" s="160"/>
    </row>
    <row r="168" spans="1:15" hidden="1" x14ac:dyDescent="0.25">
      <c r="A168" s="320"/>
      <c r="B168" s="178"/>
      <c r="C168" s="208"/>
      <c r="D168" s="177"/>
      <c r="E168" s="205" t="e">
        <f>VLOOKUP($B168,[1]ListsReq!$AC$3:$AF$61,2,FALSE)</f>
        <v>#N/A</v>
      </c>
      <c r="F168" s="206" t="e">
        <f>VLOOKUP($B168,[1]ListsReq!$AC$3:$AF$82,3,FALSE)</f>
        <v>#N/A</v>
      </c>
      <c r="G168" s="205" t="e">
        <f>VLOOKUP($B168,[1]ListsReq!$AC$3:$AF$61,4,FALSE)</f>
        <v>#N/A</v>
      </c>
      <c r="H168" s="426" t="e">
        <f t="shared" si="3"/>
        <v>#N/A</v>
      </c>
      <c r="I168" s="428"/>
      <c r="J168" s="429"/>
      <c r="K168" s="162"/>
      <c r="L168" s="162"/>
      <c r="M168" s="319"/>
      <c r="N168" s="160"/>
      <c r="O168" s="160"/>
    </row>
    <row r="169" spans="1:15" hidden="1" x14ac:dyDescent="0.25">
      <c r="A169" s="320"/>
      <c r="B169" s="178"/>
      <c r="C169" s="208"/>
      <c r="D169" s="177"/>
      <c r="E169" s="205" t="e">
        <f>VLOOKUP($B169,[1]ListsReq!$AC$3:$AF$61,2,FALSE)</f>
        <v>#N/A</v>
      </c>
      <c r="F169" s="206" t="e">
        <f>VLOOKUP($B169,[1]ListsReq!$AC$3:$AF$82,3,FALSE)</f>
        <v>#N/A</v>
      </c>
      <c r="G169" s="205" t="e">
        <f>VLOOKUP($B169,[1]ListsReq!$AC$3:$AF$61,4,FALSE)</f>
        <v>#N/A</v>
      </c>
      <c r="H169" s="426" t="e">
        <f t="shared" si="3"/>
        <v>#N/A</v>
      </c>
      <c r="I169" s="428"/>
      <c r="J169" s="429"/>
      <c r="K169" s="162"/>
      <c r="L169" s="162"/>
      <c r="M169" s="319"/>
      <c r="N169" s="160"/>
      <c r="O169" s="160"/>
    </row>
    <row r="170" spans="1:15" hidden="1" x14ac:dyDescent="0.25">
      <c r="A170" s="320"/>
      <c r="B170" s="178"/>
      <c r="C170" s="208"/>
      <c r="D170" s="177"/>
      <c r="E170" s="205" t="e">
        <f>VLOOKUP($B170,[1]ListsReq!$AC$3:$AF$61,2,FALSE)</f>
        <v>#N/A</v>
      </c>
      <c r="F170" s="206" t="e">
        <f>VLOOKUP($B170,[1]ListsReq!$AC$3:$AF$82,3,FALSE)</f>
        <v>#N/A</v>
      </c>
      <c r="G170" s="205" t="e">
        <f>VLOOKUP($B170,[1]ListsReq!$AC$3:$AF$61,4,FALSE)</f>
        <v>#N/A</v>
      </c>
      <c r="H170" s="426" t="e">
        <f t="shared" si="3"/>
        <v>#N/A</v>
      </c>
      <c r="I170" s="428"/>
      <c r="J170" s="429"/>
      <c r="K170" s="162"/>
      <c r="L170" s="162"/>
      <c r="M170" s="319"/>
      <c r="N170" s="160"/>
      <c r="O170" s="160"/>
    </row>
    <row r="171" spans="1:15" hidden="1" x14ac:dyDescent="0.25">
      <c r="A171" s="320"/>
      <c r="B171" s="178"/>
      <c r="C171" s="208"/>
      <c r="D171" s="177"/>
      <c r="E171" s="205" t="e">
        <f>VLOOKUP($B171,[1]ListsReq!$AC$3:$AF$61,2,FALSE)</f>
        <v>#N/A</v>
      </c>
      <c r="F171" s="206" t="e">
        <f>VLOOKUP($B171,[1]ListsReq!$AC$3:$AF$82,3,FALSE)</f>
        <v>#N/A</v>
      </c>
      <c r="G171" s="205" t="e">
        <f>VLOOKUP($B171,[1]ListsReq!$AC$3:$AF$61,4,FALSE)</f>
        <v>#N/A</v>
      </c>
      <c r="H171" s="426" t="e">
        <f t="shared" si="3"/>
        <v>#N/A</v>
      </c>
      <c r="I171" s="428"/>
      <c r="J171" s="429"/>
      <c r="K171" s="162"/>
      <c r="L171" s="162"/>
      <c r="M171" s="319"/>
      <c r="N171" s="160"/>
      <c r="O171" s="160"/>
    </row>
    <row r="172" spans="1:15" hidden="1" x14ac:dyDescent="0.25">
      <c r="A172" s="320"/>
      <c r="B172" s="178"/>
      <c r="C172" s="208"/>
      <c r="D172" s="177"/>
      <c r="E172" s="205" t="e">
        <f>VLOOKUP($B172,[1]ListsReq!$AC$3:$AF$61,2,FALSE)</f>
        <v>#N/A</v>
      </c>
      <c r="F172" s="206" t="e">
        <f>VLOOKUP($B172,[1]ListsReq!$AC$3:$AF$82,3,FALSE)</f>
        <v>#N/A</v>
      </c>
      <c r="G172" s="205" t="e">
        <f>VLOOKUP($B172,[1]ListsReq!$AC$3:$AF$61,4,FALSE)</f>
        <v>#N/A</v>
      </c>
      <c r="H172" s="426" t="e">
        <f t="shared" si="3"/>
        <v>#N/A</v>
      </c>
      <c r="I172" s="428"/>
      <c r="J172" s="429"/>
      <c r="K172" s="162"/>
      <c r="L172" s="162"/>
      <c r="M172" s="319"/>
      <c r="N172" s="160"/>
      <c r="O172" s="160"/>
    </row>
    <row r="173" spans="1:15" hidden="1" x14ac:dyDescent="0.25">
      <c r="A173" s="320"/>
      <c r="B173" s="178"/>
      <c r="C173" s="208"/>
      <c r="D173" s="177"/>
      <c r="E173" s="205" t="e">
        <f>VLOOKUP($B173,[1]ListsReq!$AC$3:$AF$61,2,FALSE)</f>
        <v>#N/A</v>
      </c>
      <c r="F173" s="206" t="e">
        <f>VLOOKUP($B173,[1]ListsReq!$AC$3:$AF$82,3,FALSE)</f>
        <v>#N/A</v>
      </c>
      <c r="G173" s="205" t="e">
        <f>VLOOKUP($B173,[1]ListsReq!$AC$3:$AF$61,4,FALSE)</f>
        <v>#N/A</v>
      </c>
      <c r="H173" s="426" t="e">
        <f t="shared" si="3"/>
        <v>#N/A</v>
      </c>
      <c r="I173" s="428"/>
      <c r="J173" s="429"/>
      <c r="K173" s="162"/>
      <c r="L173" s="162"/>
      <c r="M173" s="319"/>
      <c r="N173" s="160"/>
      <c r="O173" s="160"/>
    </row>
    <row r="174" spans="1:15" hidden="1" x14ac:dyDescent="0.25">
      <c r="A174" s="320"/>
      <c r="B174" s="178"/>
      <c r="C174" s="208"/>
      <c r="D174" s="177"/>
      <c r="E174" s="205" t="e">
        <f>VLOOKUP($B174,[1]ListsReq!$AC$3:$AF$61,2,FALSE)</f>
        <v>#N/A</v>
      </c>
      <c r="F174" s="206" t="e">
        <f>VLOOKUP($B174,[1]ListsReq!$AC$3:$AF$82,3,FALSE)</f>
        <v>#N/A</v>
      </c>
      <c r="G174" s="205" t="e">
        <f>VLOOKUP($B174,[1]ListsReq!$AC$3:$AF$61,4,FALSE)</f>
        <v>#N/A</v>
      </c>
      <c r="H174" s="426" t="e">
        <f t="shared" si="3"/>
        <v>#N/A</v>
      </c>
      <c r="I174" s="428"/>
      <c r="J174" s="429"/>
      <c r="K174" s="162"/>
      <c r="L174" s="162"/>
      <c r="M174" s="319"/>
      <c r="N174" s="160"/>
      <c r="O174" s="160"/>
    </row>
    <row r="175" spans="1:15" hidden="1" x14ac:dyDescent="0.25">
      <c r="A175" s="320"/>
      <c r="B175" s="178"/>
      <c r="C175" s="207"/>
      <c r="D175" s="174"/>
      <c r="E175" s="205" t="e">
        <f>VLOOKUP($B175,[1]ListsReq!$AC$3:$AF$61,2,FALSE)</f>
        <v>#N/A</v>
      </c>
      <c r="F175" s="206" t="e">
        <f>VLOOKUP($B175,[1]ListsReq!$AC$3:$AF$82,3,FALSE)</f>
        <v>#N/A</v>
      </c>
      <c r="G175" s="205" t="e">
        <f>VLOOKUP($B175,[1]ListsReq!$AC$3:$AF$61,4,FALSE)</f>
        <v>#N/A</v>
      </c>
      <c r="H175" s="426" t="e">
        <f t="shared" si="3"/>
        <v>#N/A</v>
      </c>
      <c r="I175" s="428"/>
      <c r="J175" s="429"/>
      <c r="K175" s="162"/>
      <c r="L175" s="162"/>
      <c r="M175" s="319"/>
      <c r="N175" s="160"/>
      <c r="O175" s="160"/>
    </row>
    <row r="176" spans="1:15" hidden="1" x14ac:dyDescent="0.25">
      <c r="A176" s="320"/>
      <c r="B176" s="178"/>
      <c r="C176" s="207"/>
      <c r="D176" s="174"/>
      <c r="E176" s="205" t="e">
        <f>VLOOKUP($B176,[1]ListsReq!$AC$3:$AF$61,2,FALSE)</f>
        <v>#N/A</v>
      </c>
      <c r="F176" s="206" t="e">
        <f>VLOOKUP($B176,[1]ListsReq!$AC$3:$AF$82,3,FALSE)</f>
        <v>#N/A</v>
      </c>
      <c r="G176" s="205" t="e">
        <f>VLOOKUP($B176,[1]ListsReq!$AC$3:$AF$61,4,FALSE)</f>
        <v>#N/A</v>
      </c>
      <c r="H176" s="426" t="e">
        <f t="shared" si="3"/>
        <v>#N/A</v>
      </c>
      <c r="I176" s="428"/>
      <c r="J176" s="429"/>
      <c r="K176" s="162"/>
      <c r="L176" s="162"/>
      <c r="M176" s="319"/>
      <c r="N176" s="160"/>
      <c r="O176" s="160"/>
    </row>
    <row r="177" spans="1:15" hidden="1" x14ac:dyDescent="0.25">
      <c r="A177" s="320"/>
      <c r="B177" s="178"/>
      <c r="C177" s="207"/>
      <c r="D177" s="174"/>
      <c r="E177" s="205" t="e">
        <f>VLOOKUP($B177,[1]ListsReq!$AC$3:$AF$61,2,FALSE)</f>
        <v>#N/A</v>
      </c>
      <c r="F177" s="206" t="e">
        <f>VLOOKUP($B177,[1]ListsReq!$AC$3:$AF$82,3,FALSE)</f>
        <v>#N/A</v>
      </c>
      <c r="G177" s="205" t="e">
        <f>VLOOKUP($B177,[1]ListsReq!$AC$3:$AF$61,4,FALSE)</f>
        <v>#N/A</v>
      </c>
      <c r="H177" s="426" t="e">
        <f t="shared" si="3"/>
        <v>#N/A</v>
      </c>
      <c r="I177" s="428"/>
      <c r="J177" s="429"/>
      <c r="K177" s="162"/>
      <c r="L177" s="162"/>
      <c r="M177" s="319"/>
      <c r="N177" s="160"/>
      <c r="O177" s="160"/>
    </row>
    <row r="178" spans="1:15" hidden="1" x14ac:dyDescent="0.25">
      <c r="A178" s="320"/>
      <c r="B178" s="178"/>
      <c r="C178" s="207"/>
      <c r="D178" s="174"/>
      <c r="E178" s="205" t="e">
        <f>VLOOKUP($B178,[1]ListsReq!$AC$3:$AF$61,2,FALSE)</f>
        <v>#N/A</v>
      </c>
      <c r="F178" s="206" t="e">
        <f>VLOOKUP($B178,[1]ListsReq!$AC$3:$AF$82,3,FALSE)</f>
        <v>#N/A</v>
      </c>
      <c r="G178" s="205" t="e">
        <f>VLOOKUP($B178,[1]ListsReq!$AC$3:$AF$61,4,FALSE)</f>
        <v>#N/A</v>
      </c>
      <c r="H178" s="426" t="e">
        <f t="shared" ref="H178:H202" si="4">(F178*D178)/1000</f>
        <v>#N/A</v>
      </c>
      <c r="I178" s="428"/>
      <c r="J178" s="429"/>
      <c r="K178" s="162"/>
      <c r="L178" s="162"/>
      <c r="M178" s="319"/>
      <c r="N178" s="160"/>
      <c r="O178" s="160"/>
    </row>
    <row r="179" spans="1:15" hidden="1" x14ac:dyDescent="0.25">
      <c r="A179" s="320"/>
      <c r="B179" s="178"/>
      <c r="C179" s="207"/>
      <c r="D179" s="174"/>
      <c r="E179" s="205" t="e">
        <f>VLOOKUP($B179,[1]ListsReq!$AC$3:$AF$61,2,FALSE)</f>
        <v>#N/A</v>
      </c>
      <c r="F179" s="206" t="e">
        <f>VLOOKUP($B179,[1]ListsReq!$AC$3:$AF$82,3,FALSE)</f>
        <v>#N/A</v>
      </c>
      <c r="G179" s="205" t="e">
        <f>VLOOKUP($B179,[1]ListsReq!$AC$3:$AF$61,4,FALSE)</f>
        <v>#N/A</v>
      </c>
      <c r="H179" s="426" t="e">
        <f t="shared" si="4"/>
        <v>#N/A</v>
      </c>
      <c r="I179" s="428"/>
      <c r="J179" s="429"/>
      <c r="K179" s="162"/>
      <c r="L179" s="162"/>
      <c r="M179" s="319"/>
      <c r="N179" s="160"/>
      <c r="O179" s="160"/>
    </row>
    <row r="180" spans="1:15" hidden="1" x14ac:dyDescent="0.25">
      <c r="A180" s="320"/>
      <c r="B180" s="178"/>
      <c r="C180" s="207"/>
      <c r="D180" s="174"/>
      <c r="E180" s="205" t="e">
        <f>VLOOKUP($B180,[1]ListsReq!$AC$3:$AF$61,2,FALSE)</f>
        <v>#N/A</v>
      </c>
      <c r="F180" s="206" t="e">
        <f>VLOOKUP($B180,[1]ListsReq!$AC$3:$AF$82,3,FALSE)</f>
        <v>#N/A</v>
      </c>
      <c r="G180" s="205" t="e">
        <f>VLOOKUP($B180,[1]ListsReq!$AC$3:$AF$61,4,FALSE)</f>
        <v>#N/A</v>
      </c>
      <c r="H180" s="426" t="e">
        <f t="shared" si="4"/>
        <v>#N/A</v>
      </c>
      <c r="I180" s="428"/>
      <c r="J180" s="429"/>
      <c r="K180" s="162"/>
      <c r="L180" s="162"/>
      <c r="M180" s="319"/>
      <c r="N180" s="160"/>
      <c r="O180" s="160"/>
    </row>
    <row r="181" spans="1:15" hidden="1" x14ac:dyDescent="0.25">
      <c r="A181" s="320"/>
      <c r="B181" s="178"/>
      <c r="C181" s="207"/>
      <c r="D181" s="174"/>
      <c r="E181" s="205" t="e">
        <f>VLOOKUP($B181,[1]ListsReq!$AC$3:$AF$61,2,FALSE)</f>
        <v>#N/A</v>
      </c>
      <c r="F181" s="206" t="e">
        <f>VLOOKUP($B181,[1]ListsReq!$AC$3:$AF$82,3,FALSE)</f>
        <v>#N/A</v>
      </c>
      <c r="G181" s="205" t="e">
        <f>VLOOKUP($B181,[1]ListsReq!$AC$3:$AF$61,4,FALSE)</f>
        <v>#N/A</v>
      </c>
      <c r="H181" s="426" t="e">
        <f t="shared" si="4"/>
        <v>#N/A</v>
      </c>
      <c r="I181" s="428"/>
      <c r="J181" s="429"/>
      <c r="K181" s="162"/>
      <c r="L181" s="162"/>
      <c r="M181" s="319"/>
      <c r="N181" s="160"/>
      <c r="O181" s="160"/>
    </row>
    <row r="182" spans="1:15" hidden="1" x14ac:dyDescent="0.25">
      <c r="A182" s="320"/>
      <c r="B182" s="178"/>
      <c r="C182" s="207"/>
      <c r="D182" s="174"/>
      <c r="E182" s="205" t="e">
        <f>VLOOKUP($B182,[1]ListsReq!$AC$3:$AF$61,2,FALSE)</f>
        <v>#N/A</v>
      </c>
      <c r="F182" s="206" t="e">
        <f>VLOOKUP($B182,[1]ListsReq!$AC$3:$AF$82,3,FALSE)</f>
        <v>#N/A</v>
      </c>
      <c r="G182" s="205" t="e">
        <f>VLOOKUP($B182,[1]ListsReq!$AC$3:$AF$61,4,FALSE)</f>
        <v>#N/A</v>
      </c>
      <c r="H182" s="426" t="e">
        <f t="shared" si="4"/>
        <v>#N/A</v>
      </c>
      <c r="I182" s="428"/>
      <c r="J182" s="429"/>
      <c r="K182" s="162"/>
      <c r="L182" s="162"/>
      <c r="M182" s="319"/>
      <c r="N182" s="160"/>
      <c r="O182" s="160"/>
    </row>
    <row r="183" spans="1:15" hidden="1" x14ac:dyDescent="0.25">
      <c r="A183" s="320"/>
      <c r="B183" s="178"/>
      <c r="C183" s="207"/>
      <c r="D183" s="174"/>
      <c r="E183" s="205" t="e">
        <f>VLOOKUP($B183,[1]ListsReq!$AC$3:$AF$61,2,FALSE)</f>
        <v>#N/A</v>
      </c>
      <c r="F183" s="206" t="e">
        <f>VLOOKUP($B183,[1]ListsReq!$AC$3:$AF$82,3,FALSE)</f>
        <v>#N/A</v>
      </c>
      <c r="G183" s="205" t="e">
        <f>VLOOKUP($B183,[1]ListsReq!$AC$3:$AF$61,4,FALSE)</f>
        <v>#N/A</v>
      </c>
      <c r="H183" s="426" t="e">
        <f t="shared" si="4"/>
        <v>#N/A</v>
      </c>
      <c r="I183" s="428"/>
      <c r="J183" s="429"/>
      <c r="K183" s="162"/>
      <c r="L183" s="162"/>
      <c r="M183" s="319"/>
      <c r="N183" s="160"/>
      <c r="O183" s="160"/>
    </row>
    <row r="184" spans="1:15" hidden="1" x14ac:dyDescent="0.25">
      <c r="A184" s="320"/>
      <c r="B184" s="178"/>
      <c r="C184" s="207"/>
      <c r="D184" s="174"/>
      <c r="E184" s="205" t="e">
        <f>VLOOKUP($B184,[1]ListsReq!$AC$3:$AF$61,2,FALSE)</f>
        <v>#N/A</v>
      </c>
      <c r="F184" s="206" t="e">
        <f>VLOOKUP($B184,[1]ListsReq!$AC$3:$AF$82,3,FALSE)</f>
        <v>#N/A</v>
      </c>
      <c r="G184" s="205" t="e">
        <f>VLOOKUP($B184,[1]ListsReq!$AC$3:$AF$61,4,FALSE)</f>
        <v>#N/A</v>
      </c>
      <c r="H184" s="426" t="e">
        <f t="shared" si="4"/>
        <v>#N/A</v>
      </c>
      <c r="I184" s="428"/>
      <c r="J184" s="429"/>
      <c r="K184" s="162"/>
      <c r="L184" s="162"/>
      <c r="M184" s="319"/>
      <c r="N184" s="160"/>
      <c r="O184" s="160"/>
    </row>
    <row r="185" spans="1:15" hidden="1" x14ac:dyDescent="0.25">
      <c r="A185" s="320"/>
      <c r="B185" s="178"/>
      <c r="C185" s="207"/>
      <c r="D185" s="174"/>
      <c r="E185" s="205" t="e">
        <f>VLOOKUP($B185,[1]ListsReq!$AC$3:$AF$61,2,FALSE)</f>
        <v>#N/A</v>
      </c>
      <c r="F185" s="206" t="e">
        <f>VLOOKUP($B185,[1]ListsReq!$AC$3:$AF$82,3,FALSE)</f>
        <v>#N/A</v>
      </c>
      <c r="G185" s="205" t="e">
        <f>VLOOKUP($B185,[1]ListsReq!$AC$3:$AF$61,4,FALSE)</f>
        <v>#N/A</v>
      </c>
      <c r="H185" s="426" t="e">
        <f t="shared" si="4"/>
        <v>#N/A</v>
      </c>
      <c r="I185" s="428"/>
      <c r="J185" s="429"/>
      <c r="K185" s="162"/>
      <c r="L185" s="162"/>
      <c r="M185" s="319"/>
      <c r="N185" s="160"/>
      <c r="O185" s="160"/>
    </row>
    <row r="186" spans="1:15" hidden="1" x14ac:dyDescent="0.25">
      <c r="A186" s="320"/>
      <c r="B186" s="178"/>
      <c r="C186" s="207"/>
      <c r="D186" s="174"/>
      <c r="E186" s="205" t="e">
        <f>VLOOKUP($B186,[1]ListsReq!$AC$3:$AF$61,2,FALSE)</f>
        <v>#N/A</v>
      </c>
      <c r="F186" s="206" t="e">
        <f>VLOOKUP($B186,[1]ListsReq!$AC$3:$AF$82,3,FALSE)</f>
        <v>#N/A</v>
      </c>
      <c r="G186" s="205" t="e">
        <f>VLOOKUP($B186,[1]ListsReq!$AC$3:$AF$61,4,FALSE)</f>
        <v>#N/A</v>
      </c>
      <c r="H186" s="426" t="e">
        <f t="shared" si="4"/>
        <v>#N/A</v>
      </c>
      <c r="I186" s="428"/>
      <c r="J186" s="429"/>
      <c r="K186" s="162"/>
      <c r="L186" s="162"/>
      <c r="M186" s="319"/>
      <c r="N186" s="160"/>
      <c r="O186" s="160"/>
    </row>
    <row r="187" spans="1:15" hidden="1" x14ac:dyDescent="0.25">
      <c r="A187" s="320"/>
      <c r="B187" s="178"/>
      <c r="C187" s="207"/>
      <c r="D187" s="174"/>
      <c r="E187" s="205" t="e">
        <f>VLOOKUP($B187,[1]ListsReq!$AC$3:$AF$61,2,FALSE)</f>
        <v>#N/A</v>
      </c>
      <c r="F187" s="206" t="e">
        <f>VLOOKUP($B187,[1]ListsReq!$AC$3:$AF$82,3,FALSE)</f>
        <v>#N/A</v>
      </c>
      <c r="G187" s="205" t="e">
        <f>VLOOKUP($B187,[1]ListsReq!$AC$3:$AF$61,4,FALSE)</f>
        <v>#N/A</v>
      </c>
      <c r="H187" s="426" t="e">
        <f t="shared" si="4"/>
        <v>#N/A</v>
      </c>
      <c r="I187" s="428"/>
      <c r="J187" s="429"/>
      <c r="K187" s="162"/>
      <c r="L187" s="162"/>
      <c r="M187" s="319"/>
      <c r="N187" s="160"/>
      <c r="O187" s="160"/>
    </row>
    <row r="188" spans="1:15" hidden="1" x14ac:dyDescent="0.25">
      <c r="A188" s="320"/>
      <c r="B188" s="178"/>
      <c r="C188" s="207"/>
      <c r="D188" s="174"/>
      <c r="E188" s="205" t="e">
        <f>VLOOKUP($B188,[1]ListsReq!$AC$3:$AF$61,2,FALSE)</f>
        <v>#N/A</v>
      </c>
      <c r="F188" s="206" t="e">
        <f>VLOOKUP($B188,[1]ListsReq!$AC$3:$AF$82,3,FALSE)</f>
        <v>#N/A</v>
      </c>
      <c r="G188" s="205" t="e">
        <f>VLOOKUP($B188,[1]ListsReq!$AC$3:$AF$61,4,FALSE)</f>
        <v>#N/A</v>
      </c>
      <c r="H188" s="426" t="e">
        <f t="shared" si="4"/>
        <v>#N/A</v>
      </c>
      <c r="I188" s="428"/>
      <c r="J188" s="429"/>
      <c r="K188" s="162"/>
      <c r="L188" s="162"/>
      <c r="M188" s="319"/>
      <c r="N188" s="160"/>
      <c r="O188" s="160"/>
    </row>
    <row r="189" spans="1:15" hidden="1" x14ac:dyDescent="0.25">
      <c r="A189" s="320"/>
      <c r="B189" s="178"/>
      <c r="C189" s="207"/>
      <c r="D189" s="174"/>
      <c r="E189" s="205" t="e">
        <f>VLOOKUP($B189,[1]ListsReq!$AC$3:$AF$61,2,FALSE)</f>
        <v>#N/A</v>
      </c>
      <c r="F189" s="206" t="e">
        <f>VLOOKUP($B189,[1]ListsReq!$AC$3:$AF$82,3,FALSE)</f>
        <v>#N/A</v>
      </c>
      <c r="G189" s="205" t="e">
        <f>VLOOKUP($B189,[1]ListsReq!$AC$3:$AF$61,4,FALSE)</f>
        <v>#N/A</v>
      </c>
      <c r="H189" s="426" t="e">
        <f t="shared" si="4"/>
        <v>#N/A</v>
      </c>
      <c r="I189" s="428"/>
      <c r="J189" s="429"/>
      <c r="K189" s="162"/>
      <c r="L189" s="162"/>
      <c r="M189" s="319"/>
      <c r="N189" s="160"/>
      <c r="O189" s="160"/>
    </row>
    <row r="190" spans="1:15" hidden="1" x14ac:dyDescent="0.25">
      <c r="A190" s="320"/>
      <c r="B190" s="178"/>
      <c r="C190" s="207"/>
      <c r="D190" s="174"/>
      <c r="E190" s="205" t="e">
        <f>VLOOKUP($B190,[1]ListsReq!$AC$3:$AF$61,2,FALSE)</f>
        <v>#N/A</v>
      </c>
      <c r="F190" s="206" t="e">
        <f>VLOOKUP($B190,[1]ListsReq!$AC$3:$AF$82,3,FALSE)</f>
        <v>#N/A</v>
      </c>
      <c r="G190" s="205" t="e">
        <f>VLOOKUP($B190,[1]ListsReq!$AC$3:$AF$61,4,FALSE)</f>
        <v>#N/A</v>
      </c>
      <c r="H190" s="426" t="e">
        <f t="shared" si="4"/>
        <v>#N/A</v>
      </c>
      <c r="I190" s="428"/>
      <c r="J190" s="429"/>
      <c r="K190" s="162"/>
      <c r="L190" s="162"/>
      <c r="M190" s="319"/>
      <c r="N190" s="160"/>
      <c r="O190" s="160"/>
    </row>
    <row r="191" spans="1:15" hidden="1" x14ac:dyDescent="0.25">
      <c r="A191" s="320"/>
      <c r="B191" s="178"/>
      <c r="C191" s="207"/>
      <c r="D191" s="174"/>
      <c r="E191" s="205" t="e">
        <f>VLOOKUP($B191,[1]ListsReq!$AC$3:$AF$61,2,FALSE)</f>
        <v>#N/A</v>
      </c>
      <c r="F191" s="206" t="e">
        <f>VLOOKUP($B191,[1]ListsReq!$AC$3:$AF$82,3,FALSE)</f>
        <v>#N/A</v>
      </c>
      <c r="G191" s="205" t="e">
        <f>VLOOKUP($B191,[1]ListsReq!$AC$3:$AF$61,4,FALSE)</f>
        <v>#N/A</v>
      </c>
      <c r="H191" s="426" t="e">
        <f t="shared" si="4"/>
        <v>#N/A</v>
      </c>
      <c r="I191" s="428"/>
      <c r="J191" s="429"/>
      <c r="K191" s="162"/>
      <c r="L191" s="162"/>
      <c r="M191" s="319"/>
      <c r="N191" s="160"/>
      <c r="O191" s="160"/>
    </row>
    <row r="192" spans="1:15" hidden="1" x14ac:dyDescent="0.25">
      <c r="A192" s="320"/>
      <c r="B192" s="178"/>
      <c r="C192" s="207"/>
      <c r="D192" s="174"/>
      <c r="E192" s="205" t="e">
        <f>VLOOKUP($B192,[1]ListsReq!$AC$3:$AF$61,2,FALSE)</f>
        <v>#N/A</v>
      </c>
      <c r="F192" s="206" t="e">
        <f>VLOOKUP($B192,[1]ListsReq!$AC$3:$AF$82,3,FALSE)</f>
        <v>#N/A</v>
      </c>
      <c r="G192" s="205" t="e">
        <f>VLOOKUP($B192,[1]ListsReq!$AC$3:$AF$61,4,FALSE)</f>
        <v>#N/A</v>
      </c>
      <c r="H192" s="426" t="e">
        <f t="shared" si="4"/>
        <v>#N/A</v>
      </c>
      <c r="I192" s="428"/>
      <c r="J192" s="429"/>
      <c r="K192" s="162"/>
      <c r="L192" s="162"/>
      <c r="M192" s="319"/>
      <c r="N192" s="160"/>
      <c r="O192" s="160"/>
    </row>
    <row r="193" spans="1:15" hidden="1" x14ac:dyDescent="0.25">
      <c r="A193" s="320"/>
      <c r="B193" s="178"/>
      <c r="C193" s="207"/>
      <c r="D193" s="174"/>
      <c r="E193" s="205" t="e">
        <f>VLOOKUP($B193,[1]ListsReq!$AC$3:$AF$61,2,FALSE)</f>
        <v>#N/A</v>
      </c>
      <c r="F193" s="206" t="e">
        <f>VLOOKUP($B193,[1]ListsReq!$AC$3:$AF$82,3,FALSE)</f>
        <v>#N/A</v>
      </c>
      <c r="G193" s="205" t="e">
        <f>VLOOKUP($B193,[1]ListsReq!$AC$3:$AF$61,4,FALSE)</f>
        <v>#N/A</v>
      </c>
      <c r="H193" s="426" t="e">
        <f t="shared" si="4"/>
        <v>#N/A</v>
      </c>
      <c r="I193" s="428"/>
      <c r="J193" s="429"/>
      <c r="K193" s="162"/>
      <c r="L193" s="162"/>
      <c r="M193" s="319"/>
      <c r="N193" s="160"/>
      <c r="O193" s="160"/>
    </row>
    <row r="194" spans="1:15" hidden="1" x14ac:dyDescent="0.25">
      <c r="A194" s="320"/>
      <c r="B194" s="178"/>
      <c r="C194" s="207"/>
      <c r="D194" s="174"/>
      <c r="E194" s="205" t="e">
        <f>VLOOKUP($B194,[1]ListsReq!$AC$3:$AF$61,2,FALSE)</f>
        <v>#N/A</v>
      </c>
      <c r="F194" s="206" t="e">
        <f>VLOOKUP($B194,[1]ListsReq!$AC$3:$AF$82,3,FALSE)</f>
        <v>#N/A</v>
      </c>
      <c r="G194" s="205" t="e">
        <f>VLOOKUP($B194,[1]ListsReq!$AC$3:$AF$61,4,FALSE)</f>
        <v>#N/A</v>
      </c>
      <c r="H194" s="426" t="e">
        <f t="shared" si="4"/>
        <v>#N/A</v>
      </c>
      <c r="I194" s="428"/>
      <c r="J194" s="429"/>
      <c r="K194" s="162"/>
      <c r="L194" s="162"/>
      <c r="M194" s="319"/>
      <c r="N194" s="160"/>
      <c r="O194" s="160"/>
    </row>
    <row r="195" spans="1:15" hidden="1" x14ac:dyDescent="0.25">
      <c r="A195" s="320"/>
      <c r="B195" s="178"/>
      <c r="C195" s="207"/>
      <c r="D195" s="174"/>
      <c r="E195" s="205" t="e">
        <f>VLOOKUP($B195,[1]ListsReq!$AC$3:$AF$61,2,FALSE)</f>
        <v>#N/A</v>
      </c>
      <c r="F195" s="206" t="e">
        <f>VLOOKUP($B195,[1]ListsReq!$AC$3:$AF$82,3,FALSE)</f>
        <v>#N/A</v>
      </c>
      <c r="G195" s="205" t="e">
        <f>VLOOKUP($B195,[1]ListsReq!$AC$3:$AF$61,4,FALSE)</f>
        <v>#N/A</v>
      </c>
      <c r="H195" s="426" t="e">
        <f t="shared" si="4"/>
        <v>#N/A</v>
      </c>
      <c r="I195" s="428"/>
      <c r="J195" s="429"/>
      <c r="K195" s="162"/>
      <c r="L195" s="162"/>
      <c r="M195" s="319"/>
      <c r="N195" s="160"/>
      <c r="O195" s="160"/>
    </row>
    <row r="196" spans="1:15" hidden="1" x14ac:dyDescent="0.25">
      <c r="A196" s="320"/>
      <c r="B196" s="178"/>
      <c r="C196" s="207"/>
      <c r="D196" s="174"/>
      <c r="E196" s="205" t="e">
        <f>VLOOKUP($B196,[1]ListsReq!$AC$3:$AF$61,2,FALSE)</f>
        <v>#N/A</v>
      </c>
      <c r="F196" s="206" t="e">
        <f>VLOOKUP($B196,[1]ListsReq!$AC$3:$AF$82,3,FALSE)</f>
        <v>#N/A</v>
      </c>
      <c r="G196" s="205" t="e">
        <f>VLOOKUP($B196,[1]ListsReq!$AC$3:$AF$61,4,FALSE)</f>
        <v>#N/A</v>
      </c>
      <c r="H196" s="426" t="e">
        <f t="shared" si="4"/>
        <v>#N/A</v>
      </c>
      <c r="I196" s="428"/>
      <c r="J196" s="429"/>
      <c r="K196" s="162"/>
      <c r="L196" s="162"/>
      <c r="M196" s="319"/>
      <c r="N196" s="160"/>
      <c r="O196" s="160"/>
    </row>
    <row r="197" spans="1:15" hidden="1" x14ac:dyDescent="0.25">
      <c r="A197" s="320"/>
      <c r="B197" s="178"/>
      <c r="C197" s="207"/>
      <c r="D197" s="174"/>
      <c r="E197" s="205" t="e">
        <f>VLOOKUP($B197,[1]ListsReq!$AC$3:$AF$61,2,FALSE)</f>
        <v>#N/A</v>
      </c>
      <c r="F197" s="206" t="e">
        <f>VLOOKUP($B197,[1]ListsReq!$AC$3:$AF$82,3,FALSE)</f>
        <v>#N/A</v>
      </c>
      <c r="G197" s="205" t="e">
        <f>VLOOKUP($B197,[1]ListsReq!$AC$3:$AF$61,4,FALSE)</f>
        <v>#N/A</v>
      </c>
      <c r="H197" s="426" t="e">
        <f t="shared" si="4"/>
        <v>#N/A</v>
      </c>
      <c r="I197" s="428"/>
      <c r="J197" s="429"/>
      <c r="K197" s="162"/>
      <c r="L197" s="162"/>
      <c r="M197" s="319"/>
      <c r="N197" s="160"/>
      <c r="O197" s="160"/>
    </row>
    <row r="198" spans="1:15" hidden="1" x14ac:dyDescent="0.25">
      <c r="A198" s="320"/>
      <c r="B198" s="178"/>
      <c r="C198" s="207"/>
      <c r="D198" s="174"/>
      <c r="E198" s="205" t="e">
        <f>VLOOKUP($B198,[1]ListsReq!$AC$3:$AF$61,2,FALSE)</f>
        <v>#N/A</v>
      </c>
      <c r="F198" s="206" t="e">
        <f>VLOOKUP($B198,[1]ListsReq!$AC$3:$AF$82,3,FALSE)</f>
        <v>#N/A</v>
      </c>
      <c r="G198" s="205" t="e">
        <f>VLOOKUP($B198,[1]ListsReq!$AC$3:$AF$61,4,FALSE)</f>
        <v>#N/A</v>
      </c>
      <c r="H198" s="426" t="e">
        <f t="shared" si="4"/>
        <v>#N/A</v>
      </c>
      <c r="I198" s="428"/>
      <c r="J198" s="429"/>
      <c r="K198" s="162"/>
      <c r="L198" s="162"/>
      <c r="M198" s="319"/>
      <c r="N198" s="160"/>
      <c r="O198" s="160"/>
    </row>
    <row r="199" spans="1:15" hidden="1" x14ac:dyDescent="0.25">
      <c r="A199" s="320"/>
      <c r="B199" s="178"/>
      <c r="C199" s="207"/>
      <c r="D199" s="174"/>
      <c r="E199" s="205" t="e">
        <f>VLOOKUP($B199,[1]ListsReq!$AC$3:$AF$61,2,FALSE)</f>
        <v>#N/A</v>
      </c>
      <c r="F199" s="206" t="e">
        <f>VLOOKUP($B199,[1]ListsReq!$AC$3:$AF$82,3,FALSE)</f>
        <v>#N/A</v>
      </c>
      <c r="G199" s="205" t="e">
        <f>VLOOKUP($B199,[1]ListsReq!$AC$3:$AF$61,4,FALSE)</f>
        <v>#N/A</v>
      </c>
      <c r="H199" s="426" t="e">
        <f t="shared" si="4"/>
        <v>#N/A</v>
      </c>
      <c r="I199" s="428"/>
      <c r="J199" s="429"/>
      <c r="K199" s="162"/>
      <c r="L199" s="162"/>
      <c r="M199" s="319"/>
      <c r="N199" s="160"/>
      <c r="O199" s="160"/>
    </row>
    <row r="200" spans="1:15" hidden="1" x14ac:dyDescent="0.25">
      <c r="A200" s="320"/>
      <c r="B200" s="178"/>
      <c r="C200" s="207"/>
      <c r="D200" s="174"/>
      <c r="E200" s="205" t="e">
        <f>VLOOKUP($B200,[1]ListsReq!$AC$3:$AF$61,2,FALSE)</f>
        <v>#N/A</v>
      </c>
      <c r="F200" s="206" t="e">
        <f>VLOOKUP($B200,[1]ListsReq!$AC$3:$AF$82,3,FALSE)</f>
        <v>#N/A</v>
      </c>
      <c r="G200" s="205" t="e">
        <f>VLOOKUP($B200,[1]ListsReq!$AC$3:$AF$61,4,FALSE)</f>
        <v>#N/A</v>
      </c>
      <c r="H200" s="426" t="e">
        <f t="shared" si="4"/>
        <v>#N/A</v>
      </c>
      <c r="I200" s="428"/>
      <c r="J200" s="429"/>
      <c r="K200" s="162"/>
      <c r="L200" s="162"/>
      <c r="M200" s="319"/>
      <c r="N200" s="160"/>
      <c r="O200" s="160"/>
    </row>
    <row r="201" spans="1:15" hidden="1" x14ac:dyDescent="0.25">
      <c r="A201" s="320"/>
      <c r="B201" s="178"/>
      <c r="C201" s="207"/>
      <c r="D201" s="174"/>
      <c r="E201" s="205" t="e">
        <f>VLOOKUP($B201,[1]ListsReq!$AC$3:$AF$61,2,FALSE)</f>
        <v>#N/A</v>
      </c>
      <c r="F201" s="206" t="e">
        <f>VLOOKUP($B201,[1]ListsReq!$AC$3:$AF$82,3,FALSE)</f>
        <v>#N/A</v>
      </c>
      <c r="G201" s="205" t="e">
        <f>VLOOKUP($B201,[1]ListsReq!$AC$3:$AF$61,4,FALSE)</f>
        <v>#N/A</v>
      </c>
      <c r="H201" s="426" t="e">
        <f t="shared" si="4"/>
        <v>#N/A</v>
      </c>
      <c r="I201" s="428"/>
      <c r="J201" s="429"/>
      <c r="K201" s="162"/>
      <c r="L201" s="162"/>
      <c r="M201" s="319"/>
      <c r="N201" s="160"/>
      <c r="O201" s="160"/>
    </row>
    <row r="202" spans="1:15" hidden="1" x14ac:dyDescent="0.25">
      <c r="A202" s="320"/>
      <c r="B202" s="178"/>
      <c r="C202" s="207"/>
      <c r="D202" s="174"/>
      <c r="E202" s="205" t="e">
        <f>VLOOKUP($B202,[1]ListsReq!$AC$3:$AF$61,2,FALSE)</f>
        <v>#N/A</v>
      </c>
      <c r="F202" s="206" t="e">
        <f>VLOOKUP($B202,[1]ListsReq!$AC$3:$AF$82,3,FALSE)</f>
        <v>#N/A</v>
      </c>
      <c r="G202" s="205" t="e">
        <f>VLOOKUP($B202,[1]ListsReq!$AC$3:$AF$61,4,FALSE)</f>
        <v>#N/A</v>
      </c>
      <c r="H202" s="426" t="e">
        <f t="shared" si="4"/>
        <v>#N/A</v>
      </c>
      <c r="I202" s="428"/>
      <c r="J202" s="429"/>
      <c r="K202" s="162"/>
      <c r="L202" s="162"/>
      <c r="M202" s="319"/>
      <c r="N202" s="160"/>
      <c r="O202" s="160"/>
    </row>
    <row r="203" spans="1:15" ht="15.75" thickBot="1" x14ac:dyDescent="0.3">
      <c r="A203" s="320"/>
      <c r="B203" s="204"/>
      <c r="C203" s="203"/>
      <c r="D203" s="202"/>
      <c r="E203" s="201"/>
      <c r="F203" s="200"/>
      <c r="G203" s="199" t="s">
        <v>405</v>
      </c>
      <c r="H203" s="427">
        <f>SUMIF(H115:H202,"&lt;&gt;#N/A")</f>
        <v>173697.21412880003</v>
      </c>
      <c r="I203" s="482"/>
      <c r="J203" s="483"/>
      <c r="K203" s="162"/>
      <c r="L203" s="162"/>
      <c r="M203" s="319"/>
      <c r="N203" s="160"/>
      <c r="O203" s="160"/>
    </row>
    <row r="204" spans="1:15" x14ac:dyDescent="0.25">
      <c r="A204" s="320"/>
      <c r="B204" s="162"/>
      <c r="C204" s="162"/>
      <c r="D204" s="162"/>
      <c r="E204" s="162"/>
      <c r="F204" s="162"/>
      <c r="G204" s="162"/>
      <c r="H204" s="162"/>
      <c r="I204" s="162"/>
      <c r="J204" s="162"/>
      <c r="K204" s="162"/>
      <c r="L204" s="162"/>
      <c r="M204" s="319"/>
      <c r="N204" s="160"/>
    </row>
    <row r="205" spans="1:15" x14ac:dyDescent="0.25">
      <c r="A205" s="321" t="s">
        <v>465</v>
      </c>
      <c r="B205" s="364" t="s">
        <v>464</v>
      </c>
      <c r="C205" s="162"/>
      <c r="D205" s="162"/>
      <c r="E205" s="162"/>
      <c r="F205" s="162"/>
      <c r="G205" s="162"/>
      <c r="H205" s="162"/>
      <c r="I205" s="162"/>
      <c r="J205" s="162"/>
      <c r="K205" s="162"/>
      <c r="L205" s="162"/>
      <c r="M205" s="319"/>
      <c r="N205" s="160"/>
    </row>
    <row r="206" spans="1:15" ht="21.75" customHeight="1" thickBot="1" x14ac:dyDescent="0.3">
      <c r="A206" s="321"/>
      <c r="B206" s="198" t="s">
        <v>463</v>
      </c>
      <c r="C206" s="162"/>
      <c r="D206" s="162"/>
      <c r="E206" s="162"/>
      <c r="F206" s="162"/>
      <c r="G206" s="162"/>
      <c r="H206" s="162"/>
      <c r="I206" s="162"/>
      <c r="J206" s="162"/>
      <c r="K206" s="162"/>
      <c r="L206" s="162"/>
      <c r="M206" s="319"/>
      <c r="N206" s="160"/>
    </row>
    <row r="207" spans="1:15" ht="35.25" customHeight="1" thickBot="1" x14ac:dyDescent="0.3">
      <c r="A207" s="321"/>
      <c r="B207" s="463" t="s">
        <v>462</v>
      </c>
      <c r="C207" s="464" t="s">
        <v>461</v>
      </c>
      <c r="D207" s="464" t="s">
        <v>1107</v>
      </c>
      <c r="E207" s="465" t="s">
        <v>460</v>
      </c>
      <c r="F207" s="601" t="s">
        <v>8</v>
      </c>
      <c r="G207" s="602"/>
      <c r="H207" s="602"/>
      <c r="I207" s="603"/>
      <c r="J207" s="162"/>
      <c r="K207" s="162"/>
      <c r="L207" s="162"/>
      <c r="M207" s="319"/>
      <c r="N207" s="160"/>
    </row>
    <row r="208" spans="1:15" ht="48.75" customHeight="1" x14ac:dyDescent="0.25">
      <c r="A208" s="321"/>
      <c r="B208" s="460" t="s">
        <v>459</v>
      </c>
      <c r="C208" s="461">
        <v>7550000</v>
      </c>
      <c r="D208" s="461">
        <v>0</v>
      </c>
      <c r="E208" s="462">
        <v>7550000</v>
      </c>
      <c r="F208" s="604" t="s">
        <v>1126</v>
      </c>
      <c r="G208" s="605"/>
      <c r="H208" s="605"/>
      <c r="I208" s="606"/>
      <c r="J208" s="162"/>
      <c r="K208" s="162"/>
      <c r="L208" s="162"/>
      <c r="M208" s="319"/>
      <c r="N208" s="160"/>
    </row>
    <row r="209" spans="1:14" x14ac:dyDescent="0.25">
      <c r="A209" s="321"/>
      <c r="B209" s="178" t="s">
        <v>458</v>
      </c>
      <c r="C209" s="177"/>
      <c r="D209" s="177"/>
      <c r="E209" s="457"/>
      <c r="F209" s="607"/>
      <c r="G209" s="608"/>
      <c r="H209" s="608"/>
      <c r="I209" s="609"/>
      <c r="J209" s="162"/>
      <c r="K209" s="162"/>
      <c r="L209" s="162"/>
      <c r="M209" s="319"/>
      <c r="N209" s="160"/>
    </row>
    <row r="210" spans="1:14" ht="32.25" customHeight="1" x14ac:dyDescent="0.25">
      <c r="A210" s="321"/>
      <c r="B210" s="175" t="s">
        <v>408</v>
      </c>
      <c r="C210" s="177">
        <v>20465190</v>
      </c>
      <c r="D210" s="177">
        <v>4646890</v>
      </c>
      <c r="E210" s="457">
        <v>4425363</v>
      </c>
      <c r="F210" s="614" t="s">
        <v>1131</v>
      </c>
      <c r="G210" s="615"/>
      <c r="H210" s="615"/>
      <c r="I210" s="616"/>
      <c r="J210" s="162"/>
      <c r="K210" s="162"/>
      <c r="L210" s="162"/>
      <c r="M210" s="319"/>
      <c r="N210" s="160"/>
    </row>
    <row r="211" spans="1:14" x14ac:dyDescent="0.25">
      <c r="A211" s="321"/>
      <c r="B211" s="175" t="s">
        <v>407</v>
      </c>
      <c r="C211" s="174"/>
      <c r="D211" s="174"/>
      <c r="E211" s="458"/>
      <c r="F211" s="480"/>
      <c r="G211" s="617"/>
      <c r="H211" s="617"/>
      <c r="I211" s="481"/>
      <c r="J211" s="162"/>
      <c r="K211" s="162"/>
      <c r="L211" s="162"/>
      <c r="M211" s="319"/>
      <c r="N211" s="160"/>
    </row>
    <row r="212" spans="1:14" ht="15.75" thickBot="1" x14ac:dyDescent="0.3">
      <c r="A212" s="321"/>
      <c r="B212" s="167" t="s">
        <v>406</v>
      </c>
      <c r="C212" s="166"/>
      <c r="D212" s="166"/>
      <c r="E212" s="459"/>
      <c r="F212" s="618"/>
      <c r="G212" s="619"/>
      <c r="H212" s="619"/>
      <c r="I212" s="620"/>
      <c r="J212" s="162"/>
      <c r="K212" s="162"/>
      <c r="L212" s="162"/>
      <c r="M212" s="319"/>
      <c r="N212" s="160"/>
    </row>
    <row r="213" spans="1:14" x14ac:dyDescent="0.25">
      <c r="A213" s="321"/>
      <c r="B213" s="162"/>
      <c r="C213" s="162"/>
      <c r="D213" s="162"/>
      <c r="E213" s="162"/>
      <c r="F213" s="162"/>
      <c r="G213" s="162"/>
      <c r="H213" s="162"/>
      <c r="I213" s="162"/>
      <c r="J213" s="162"/>
      <c r="K213" s="162"/>
      <c r="L213" s="162"/>
      <c r="M213" s="319"/>
      <c r="N213" s="160"/>
    </row>
    <row r="214" spans="1:14" ht="22.5" customHeight="1" x14ac:dyDescent="0.25">
      <c r="A214" s="316"/>
      <c r="B214" s="164" t="s">
        <v>12</v>
      </c>
      <c r="C214" s="164"/>
      <c r="D214" s="164"/>
      <c r="E214" s="164"/>
      <c r="F214" s="164"/>
      <c r="G214" s="164"/>
      <c r="H214" s="164"/>
      <c r="I214" s="164"/>
      <c r="J214" s="164"/>
      <c r="K214" s="164"/>
      <c r="L214" s="164"/>
      <c r="M214" s="317"/>
      <c r="N214" s="160"/>
    </row>
    <row r="215" spans="1:14" ht="18.75" customHeight="1" thickBot="1" x14ac:dyDescent="0.3">
      <c r="A215" s="318" t="s">
        <v>457</v>
      </c>
      <c r="B215" s="196" t="s">
        <v>456</v>
      </c>
      <c r="C215" s="185"/>
      <c r="D215" s="162"/>
      <c r="E215" s="162"/>
      <c r="F215" s="162"/>
      <c r="G215" s="162"/>
      <c r="H215" s="162"/>
      <c r="I215" s="162"/>
      <c r="J215" s="162"/>
      <c r="K215" s="162"/>
      <c r="L215" s="162"/>
      <c r="M215" s="319"/>
      <c r="N215" s="160"/>
    </row>
    <row r="216" spans="1:14" ht="30.75" thickBot="1" x14ac:dyDescent="0.3">
      <c r="A216" s="320"/>
      <c r="B216" s="195" t="s">
        <v>455</v>
      </c>
      <c r="C216" s="194" t="s">
        <v>454</v>
      </c>
      <c r="D216" s="194" t="s">
        <v>453</v>
      </c>
      <c r="E216" s="194" t="s">
        <v>9</v>
      </c>
      <c r="F216" s="194" t="s">
        <v>452</v>
      </c>
      <c r="G216" s="194" t="s">
        <v>10</v>
      </c>
      <c r="H216" s="194" t="s">
        <v>451</v>
      </c>
      <c r="I216" s="194" t="s">
        <v>450</v>
      </c>
      <c r="J216" s="194" t="s">
        <v>449</v>
      </c>
      <c r="K216" s="193" t="s">
        <v>8</v>
      </c>
      <c r="L216" s="162"/>
      <c r="M216" s="319"/>
      <c r="N216" s="160"/>
    </row>
    <row r="217" spans="1:14" x14ac:dyDescent="0.25">
      <c r="A217" s="320"/>
      <c r="B217" s="178" t="s">
        <v>982</v>
      </c>
      <c r="C217" s="188" t="s">
        <v>890</v>
      </c>
      <c r="D217" s="177">
        <v>30</v>
      </c>
      <c r="E217" s="188" t="s">
        <v>915</v>
      </c>
      <c r="F217" s="188" t="s">
        <v>913</v>
      </c>
      <c r="G217" s="188" t="s">
        <v>656</v>
      </c>
      <c r="H217" s="177">
        <v>199919</v>
      </c>
      <c r="I217" s="188" t="s">
        <v>1</v>
      </c>
      <c r="J217" s="188" t="s">
        <v>648</v>
      </c>
      <c r="K217" s="192"/>
      <c r="L217" s="162"/>
      <c r="M217" s="319"/>
      <c r="N217" s="160"/>
    </row>
    <row r="218" spans="1:14" x14ac:dyDescent="0.25">
      <c r="A218" s="320"/>
      <c r="B218" s="191"/>
      <c r="C218" s="188"/>
      <c r="D218" s="177"/>
      <c r="E218" s="188"/>
      <c r="F218" s="188"/>
      <c r="G218" s="188"/>
      <c r="H218" s="177"/>
      <c r="I218" s="188"/>
      <c r="J218" s="188"/>
      <c r="K218" s="176"/>
      <c r="L218" s="162"/>
      <c r="M218" s="319"/>
      <c r="N218" s="160"/>
    </row>
    <row r="219" spans="1:14" x14ac:dyDescent="0.25">
      <c r="A219" s="321"/>
      <c r="B219" s="162"/>
      <c r="C219" s="162"/>
      <c r="D219" s="162"/>
      <c r="E219" s="162"/>
      <c r="F219" s="162"/>
      <c r="G219" s="162"/>
      <c r="H219" s="162"/>
      <c r="I219" s="162"/>
      <c r="J219" s="162"/>
      <c r="K219" s="162"/>
      <c r="L219" s="162"/>
      <c r="M219" s="319"/>
      <c r="N219" s="160"/>
    </row>
    <row r="220" spans="1:14" ht="18.75" x14ac:dyDescent="0.25">
      <c r="A220" s="316"/>
      <c r="B220" s="164" t="s">
        <v>448</v>
      </c>
      <c r="C220" s="164"/>
      <c r="D220" s="164"/>
      <c r="E220" s="164"/>
      <c r="F220" s="164"/>
      <c r="G220" s="164"/>
      <c r="H220" s="164"/>
      <c r="I220" s="164"/>
      <c r="J220" s="164"/>
      <c r="K220" s="164"/>
      <c r="L220" s="164"/>
      <c r="M220" s="317"/>
      <c r="N220" s="160"/>
    </row>
    <row r="221" spans="1:14" ht="19.5" customHeight="1" x14ac:dyDescent="0.25">
      <c r="A221" s="318" t="s">
        <v>447</v>
      </c>
      <c r="B221" s="621" t="s">
        <v>446</v>
      </c>
      <c r="C221" s="622"/>
      <c r="D221" s="622"/>
      <c r="E221" s="622"/>
      <c r="F221" s="162"/>
      <c r="G221" s="162"/>
      <c r="H221" s="162"/>
      <c r="I221" s="162"/>
      <c r="J221" s="162"/>
      <c r="K221" s="162"/>
      <c r="L221" s="162"/>
      <c r="M221" s="319"/>
      <c r="N221" s="160"/>
    </row>
    <row r="222" spans="1:14" ht="56.25" customHeight="1" thickBot="1" x14ac:dyDescent="0.3">
      <c r="A222" s="321"/>
      <c r="B222" s="502" t="s">
        <v>445</v>
      </c>
      <c r="C222" s="502"/>
      <c r="D222" s="502"/>
      <c r="E222" s="502"/>
      <c r="F222" s="162"/>
      <c r="G222" s="162"/>
      <c r="H222" s="162"/>
      <c r="I222" s="162"/>
      <c r="J222" s="162"/>
      <c r="K222" s="162"/>
      <c r="L222" s="162"/>
      <c r="M222" s="319"/>
      <c r="N222" s="160"/>
    </row>
    <row r="223" spans="1:14" ht="48" x14ac:dyDescent="0.25">
      <c r="A223" s="321"/>
      <c r="B223" s="170" t="s">
        <v>414</v>
      </c>
      <c r="C223" s="169" t="s">
        <v>424</v>
      </c>
      <c r="D223" s="168" t="s">
        <v>8</v>
      </c>
      <c r="E223" s="363"/>
      <c r="F223" s="162"/>
      <c r="G223" s="162"/>
      <c r="H223" s="162"/>
      <c r="I223" s="162"/>
      <c r="J223" s="162"/>
      <c r="K223" s="162"/>
      <c r="L223" s="162"/>
      <c r="M223" s="319"/>
      <c r="N223" s="160"/>
    </row>
    <row r="224" spans="1:14" ht="30" x14ac:dyDescent="0.25">
      <c r="A224" s="321"/>
      <c r="B224" s="178" t="s">
        <v>423</v>
      </c>
      <c r="C224" s="177">
        <v>2915</v>
      </c>
      <c r="D224" s="215" t="s">
        <v>983</v>
      </c>
      <c r="E224" s="363"/>
      <c r="F224" s="162"/>
      <c r="G224" s="162"/>
      <c r="H224" s="162"/>
      <c r="I224" s="162"/>
      <c r="J224" s="162"/>
      <c r="K224" s="162"/>
      <c r="L224" s="162"/>
      <c r="M224" s="319"/>
      <c r="N224" s="160"/>
    </row>
    <row r="225" spans="1:14" x14ac:dyDescent="0.25">
      <c r="A225" s="321"/>
      <c r="B225" s="178" t="s">
        <v>422</v>
      </c>
      <c r="C225" s="177">
        <v>1410</v>
      </c>
      <c r="D225" s="176"/>
      <c r="E225" s="363"/>
      <c r="F225" s="162"/>
      <c r="G225" s="162"/>
      <c r="H225" s="162"/>
      <c r="I225" s="162"/>
      <c r="J225" s="162"/>
      <c r="K225" s="162"/>
      <c r="L225" s="162"/>
      <c r="M225" s="319"/>
      <c r="N225" s="160"/>
    </row>
    <row r="226" spans="1:14" x14ac:dyDescent="0.25">
      <c r="A226" s="321"/>
      <c r="B226" s="178" t="s">
        <v>421</v>
      </c>
      <c r="C226" s="177">
        <v>302</v>
      </c>
      <c r="D226" s="176" t="s">
        <v>984</v>
      </c>
      <c r="E226" s="363"/>
      <c r="F226" s="162"/>
      <c r="G226" s="162"/>
      <c r="H226" s="162"/>
      <c r="I226" s="162"/>
      <c r="J226" s="162"/>
      <c r="K226" s="162"/>
      <c r="L226" s="162"/>
      <c r="M226" s="319"/>
      <c r="N226" s="160"/>
    </row>
    <row r="227" spans="1:14" x14ac:dyDescent="0.25">
      <c r="A227" s="321"/>
      <c r="B227" s="178" t="s">
        <v>3</v>
      </c>
      <c r="C227" s="177" t="s">
        <v>154</v>
      </c>
      <c r="D227" s="176"/>
      <c r="E227" s="363"/>
      <c r="F227" s="162"/>
      <c r="G227" s="162"/>
      <c r="H227" s="162"/>
      <c r="I227" s="162"/>
      <c r="J227" s="162"/>
      <c r="K227" s="162"/>
      <c r="L227" s="162"/>
      <c r="M227" s="319"/>
      <c r="N227" s="160"/>
    </row>
    <row r="228" spans="1:14" x14ac:dyDescent="0.25">
      <c r="A228" s="321"/>
      <c r="B228" s="178" t="s">
        <v>420</v>
      </c>
      <c r="C228" s="177" t="s">
        <v>154</v>
      </c>
      <c r="D228" s="176"/>
      <c r="E228" s="363"/>
      <c r="F228" s="162"/>
      <c r="G228" s="162"/>
      <c r="H228" s="162"/>
      <c r="I228" s="162"/>
      <c r="J228" s="162"/>
      <c r="K228" s="162"/>
      <c r="L228" s="162"/>
      <c r="M228" s="319"/>
      <c r="N228" s="160"/>
    </row>
    <row r="229" spans="1:14" x14ac:dyDescent="0.25">
      <c r="A229" s="321"/>
      <c r="B229" s="178" t="s">
        <v>419</v>
      </c>
      <c r="C229" s="177">
        <v>51</v>
      </c>
      <c r="D229" s="176" t="s">
        <v>985</v>
      </c>
      <c r="E229" s="363"/>
      <c r="F229" s="162"/>
      <c r="G229" s="162"/>
      <c r="H229" s="162"/>
      <c r="I229" s="162"/>
      <c r="J229" s="162"/>
      <c r="K229" s="162"/>
      <c r="L229" s="162"/>
      <c r="M229" s="319"/>
      <c r="N229" s="160"/>
    </row>
    <row r="230" spans="1:14" x14ac:dyDescent="0.25">
      <c r="A230" s="321"/>
      <c r="B230" s="178" t="s">
        <v>444</v>
      </c>
      <c r="C230" s="177">
        <v>536</v>
      </c>
      <c r="D230" s="176" t="s">
        <v>986</v>
      </c>
      <c r="E230" s="363"/>
      <c r="F230" s="162"/>
      <c r="G230" s="162"/>
      <c r="H230" s="162"/>
      <c r="I230" s="162"/>
      <c r="J230" s="162"/>
      <c r="K230" s="162"/>
      <c r="L230" s="162"/>
      <c r="M230" s="319"/>
      <c r="N230" s="160"/>
    </row>
    <row r="231" spans="1:14" x14ac:dyDescent="0.25">
      <c r="A231" s="321"/>
      <c r="B231" s="178" t="s">
        <v>408</v>
      </c>
      <c r="C231" s="177"/>
      <c r="D231" s="176"/>
      <c r="E231" s="363"/>
      <c r="F231" s="162"/>
      <c r="G231" s="162"/>
      <c r="H231" s="162"/>
      <c r="I231" s="162"/>
      <c r="J231" s="162"/>
      <c r="K231" s="162"/>
      <c r="L231" s="162"/>
      <c r="M231" s="319"/>
      <c r="N231" s="160"/>
    </row>
    <row r="232" spans="1:14" ht="15.75" thickBot="1" x14ac:dyDescent="0.3">
      <c r="A232" s="321"/>
      <c r="B232" s="175" t="s">
        <v>407</v>
      </c>
      <c r="C232" s="430"/>
      <c r="D232" s="171"/>
      <c r="E232" s="363"/>
      <c r="F232" s="162"/>
      <c r="G232" s="162"/>
      <c r="H232" s="162"/>
      <c r="I232" s="162"/>
      <c r="J232" s="162"/>
      <c r="K232" s="162"/>
      <c r="L232" s="162"/>
      <c r="M232" s="319"/>
      <c r="N232" s="160"/>
    </row>
    <row r="233" spans="1:14" x14ac:dyDescent="0.25">
      <c r="A233" s="321"/>
      <c r="B233" s="175" t="s">
        <v>406</v>
      </c>
      <c r="C233" s="174"/>
      <c r="D233" s="176"/>
      <c r="E233" s="363"/>
      <c r="F233" s="162"/>
      <c r="G233" s="162"/>
      <c r="H233" s="162"/>
      <c r="I233" s="162"/>
      <c r="J233" s="162"/>
      <c r="K233" s="162"/>
      <c r="L233" s="162"/>
      <c r="M233" s="319"/>
      <c r="N233" s="160"/>
    </row>
    <row r="234" spans="1:14" ht="15.75" thickBot="1" x14ac:dyDescent="0.3">
      <c r="A234" s="321"/>
      <c r="B234" s="126" t="s">
        <v>405</v>
      </c>
      <c r="C234" s="172">
        <f>SUM(C224:C233)</f>
        <v>5214</v>
      </c>
      <c r="D234" s="171"/>
      <c r="E234" s="363"/>
      <c r="F234" s="162"/>
      <c r="G234" s="162"/>
      <c r="H234" s="162"/>
      <c r="I234" s="162"/>
      <c r="J234" s="162"/>
      <c r="K234" s="162"/>
      <c r="L234" s="162"/>
      <c r="M234" s="319"/>
      <c r="N234" s="160"/>
    </row>
    <row r="235" spans="1:14" x14ac:dyDescent="0.25">
      <c r="A235" s="321"/>
      <c r="B235" s="162"/>
      <c r="C235" s="162"/>
      <c r="D235" s="162"/>
      <c r="E235" s="162"/>
      <c r="F235" s="162"/>
      <c r="G235" s="162"/>
      <c r="H235" s="162"/>
      <c r="I235" s="162"/>
      <c r="J235" s="162"/>
      <c r="K235" s="162"/>
      <c r="L235" s="162"/>
      <c r="M235" s="319"/>
      <c r="N235" s="160"/>
    </row>
    <row r="236" spans="1:14" ht="16.5" customHeight="1" x14ac:dyDescent="0.25">
      <c r="A236" s="322" t="s">
        <v>443</v>
      </c>
      <c r="B236" s="610" t="s">
        <v>442</v>
      </c>
      <c r="C236" s="611"/>
      <c r="D236" s="611"/>
      <c r="E236" s="611"/>
      <c r="F236" s="162"/>
      <c r="G236" s="162"/>
      <c r="H236" s="162"/>
      <c r="I236" s="162"/>
      <c r="J236" s="162"/>
      <c r="K236" s="162"/>
      <c r="L236" s="162"/>
      <c r="M236" s="319"/>
      <c r="N236" s="160"/>
    </row>
    <row r="237" spans="1:14" ht="45" customHeight="1" thickBot="1" x14ac:dyDescent="0.3">
      <c r="A237" s="318"/>
      <c r="B237" s="612" t="s">
        <v>441</v>
      </c>
      <c r="C237" s="613"/>
      <c r="D237" s="613"/>
      <c r="E237" s="613"/>
      <c r="F237" s="162"/>
      <c r="G237" s="162"/>
      <c r="H237" s="162"/>
      <c r="I237" s="162"/>
      <c r="J237" s="162"/>
      <c r="K237" s="162"/>
      <c r="L237" s="162"/>
      <c r="M237" s="319"/>
      <c r="N237" s="160"/>
    </row>
    <row r="238" spans="1:14" ht="93" customHeight="1" x14ac:dyDescent="0.25">
      <c r="A238" s="320"/>
      <c r="B238" s="190" t="s">
        <v>440</v>
      </c>
      <c r="C238" s="169" t="s">
        <v>439</v>
      </c>
      <c r="D238" s="169" t="s">
        <v>438</v>
      </c>
      <c r="E238" s="169" t="s">
        <v>437</v>
      </c>
      <c r="F238" s="169" t="s">
        <v>436</v>
      </c>
      <c r="G238" s="169" t="s">
        <v>435</v>
      </c>
      <c r="H238" s="169" t="s">
        <v>434</v>
      </c>
      <c r="I238" s="169" t="s">
        <v>433</v>
      </c>
      <c r="J238" s="169" t="s">
        <v>432</v>
      </c>
      <c r="K238" s="189" t="s">
        <v>431</v>
      </c>
      <c r="L238" s="189" t="s">
        <v>75</v>
      </c>
      <c r="M238" s="438" t="s">
        <v>8</v>
      </c>
      <c r="N238" s="160"/>
    </row>
    <row r="239" spans="1:14" ht="43.5" customHeight="1" x14ac:dyDescent="0.25">
      <c r="A239" s="320"/>
      <c r="B239" s="390" t="s">
        <v>987</v>
      </c>
      <c r="C239" s="385" t="s">
        <v>988</v>
      </c>
      <c r="D239" s="385" t="s">
        <v>611</v>
      </c>
      <c r="E239" s="431">
        <v>203000</v>
      </c>
      <c r="F239" s="431">
        <v>1</v>
      </c>
      <c r="G239" s="385">
        <v>10</v>
      </c>
      <c r="H239" s="385" t="s">
        <v>975</v>
      </c>
      <c r="I239" s="431">
        <v>442</v>
      </c>
      <c r="J239" s="431">
        <v>104200</v>
      </c>
      <c r="K239" s="382" t="s">
        <v>881</v>
      </c>
      <c r="L239" s="437" t="s">
        <v>989</v>
      </c>
      <c r="M239" s="439"/>
      <c r="N239" s="160"/>
    </row>
    <row r="240" spans="1:14" ht="30" x14ac:dyDescent="0.25">
      <c r="A240" s="320"/>
      <c r="B240" s="391" t="s">
        <v>1024</v>
      </c>
      <c r="C240" s="385" t="s">
        <v>988</v>
      </c>
      <c r="D240" s="385" t="s">
        <v>611</v>
      </c>
      <c r="E240" s="431">
        <v>210000</v>
      </c>
      <c r="F240" s="431">
        <v>10000</v>
      </c>
      <c r="G240" s="385">
        <v>3</v>
      </c>
      <c r="H240" s="385" t="s">
        <v>975</v>
      </c>
      <c r="I240" s="431">
        <v>1600</v>
      </c>
      <c r="J240" s="431">
        <v>315000</v>
      </c>
      <c r="K240" s="382" t="s">
        <v>881</v>
      </c>
      <c r="L240" s="437" t="s">
        <v>990</v>
      </c>
      <c r="M240" s="439"/>
      <c r="N240" s="160"/>
    </row>
    <row r="241" spans="1:15" x14ac:dyDescent="0.25">
      <c r="A241" s="320"/>
      <c r="B241" s="391" t="s">
        <v>991</v>
      </c>
      <c r="C241" s="385" t="s">
        <v>988</v>
      </c>
      <c r="D241" s="385" t="s">
        <v>609</v>
      </c>
      <c r="E241" s="431">
        <v>244000</v>
      </c>
      <c r="F241" s="431">
        <v>12000</v>
      </c>
      <c r="G241" s="385">
        <v>15</v>
      </c>
      <c r="H241" s="385" t="s">
        <v>862</v>
      </c>
      <c r="I241" s="431">
        <v>425</v>
      </c>
      <c r="J241" s="431">
        <v>80150</v>
      </c>
      <c r="K241" s="382" t="s">
        <v>907</v>
      </c>
      <c r="L241" s="437"/>
      <c r="M241" s="439"/>
      <c r="N241" s="160"/>
    </row>
    <row r="242" spans="1:15" ht="54" customHeight="1" x14ac:dyDescent="0.25">
      <c r="A242" s="320"/>
      <c r="B242" s="391" t="s">
        <v>992</v>
      </c>
      <c r="C242" s="385" t="s">
        <v>993</v>
      </c>
      <c r="D242" s="385" t="s">
        <v>613</v>
      </c>
      <c r="E242" s="431">
        <v>1</v>
      </c>
      <c r="F242" s="431">
        <v>1</v>
      </c>
      <c r="G242" s="385">
        <v>10</v>
      </c>
      <c r="H242" s="385" t="s">
        <v>841</v>
      </c>
      <c r="I242" s="431">
        <v>600</v>
      </c>
      <c r="J242" s="431">
        <v>20000</v>
      </c>
      <c r="K242" s="382" t="s">
        <v>907</v>
      </c>
      <c r="L242" s="437" t="s">
        <v>994</v>
      </c>
      <c r="M242" s="439"/>
      <c r="N242" s="160"/>
    </row>
    <row r="243" spans="1:15" ht="45" x14ac:dyDescent="0.25">
      <c r="A243" s="320"/>
      <c r="B243" s="391" t="s">
        <v>995</v>
      </c>
      <c r="C243" s="385" t="s">
        <v>988</v>
      </c>
      <c r="D243" s="385" t="s">
        <v>611</v>
      </c>
      <c r="E243" s="431">
        <v>126000</v>
      </c>
      <c r="F243" s="432"/>
      <c r="G243" s="432">
        <v>15</v>
      </c>
      <c r="H243" s="385" t="s">
        <v>862</v>
      </c>
      <c r="I243" s="431">
        <v>73</v>
      </c>
      <c r="J243" s="433">
        <v>10300</v>
      </c>
      <c r="K243" s="382" t="s">
        <v>907</v>
      </c>
      <c r="L243" s="437" t="s">
        <v>996</v>
      </c>
      <c r="M243" s="439"/>
      <c r="N243" s="160"/>
    </row>
    <row r="244" spans="1:15" ht="37.5" customHeight="1" x14ac:dyDescent="0.25">
      <c r="A244" s="320"/>
      <c r="B244" s="391" t="s">
        <v>997</v>
      </c>
      <c r="C244" s="385" t="s">
        <v>988</v>
      </c>
      <c r="D244" s="385" t="s">
        <v>609</v>
      </c>
      <c r="E244" s="431">
        <v>300000</v>
      </c>
      <c r="F244" s="431"/>
      <c r="G244" s="385">
        <v>20</v>
      </c>
      <c r="H244" s="385" t="s">
        <v>862</v>
      </c>
      <c r="I244" s="431">
        <v>203</v>
      </c>
      <c r="J244" s="431">
        <v>34500</v>
      </c>
      <c r="K244" s="382" t="s">
        <v>907</v>
      </c>
      <c r="L244" s="437"/>
      <c r="M244" s="439"/>
      <c r="N244" s="160"/>
    </row>
    <row r="245" spans="1:15" ht="27" customHeight="1" x14ac:dyDescent="0.25">
      <c r="A245" s="320"/>
      <c r="B245" s="391" t="s">
        <v>998</v>
      </c>
      <c r="C245" s="385" t="s">
        <v>988</v>
      </c>
      <c r="D245" s="385" t="s">
        <v>609</v>
      </c>
      <c r="E245" s="431"/>
      <c r="F245" s="431"/>
      <c r="G245" s="385">
        <v>10</v>
      </c>
      <c r="H245" s="385" t="s">
        <v>975</v>
      </c>
      <c r="I245" s="431">
        <v>153</v>
      </c>
      <c r="J245" s="431">
        <v>47300</v>
      </c>
      <c r="K245" s="382" t="s">
        <v>907</v>
      </c>
      <c r="L245" s="437"/>
      <c r="M245" s="439"/>
      <c r="N245" s="160"/>
    </row>
    <row r="246" spans="1:15" ht="21.75" customHeight="1" x14ac:dyDescent="0.25">
      <c r="A246" s="320"/>
      <c r="B246" s="391" t="s">
        <v>999</v>
      </c>
      <c r="C246" s="385" t="s">
        <v>988</v>
      </c>
      <c r="D246" s="385" t="s">
        <v>607</v>
      </c>
      <c r="E246" s="431">
        <v>149000</v>
      </c>
      <c r="F246" s="431"/>
      <c r="G246" s="385">
        <v>10</v>
      </c>
      <c r="H246" s="385" t="s">
        <v>975</v>
      </c>
      <c r="I246" s="431">
        <v>150</v>
      </c>
      <c r="J246" s="431">
        <v>41500</v>
      </c>
      <c r="K246" s="382" t="s">
        <v>907</v>
      </c>
      <c r="L246" s="437"/>
      <c r="M246" s="439"/>
      <c r="N246" s="160"/>
    </row>
    <row r="247" spans="1:15" ht="15.75" thickBot="1" x14ac:dyDescent="0.3">
      <c r="A247" s="320"/>
      <c r="B247" s="393"/>
      <c r="C247" s="434"/>
      <c r="D247" s="434"/>
      <c r="E247" s="435"/>
      <c r="F247" s="435"/>
      <c r="G247" s="434"/>
      <c r="H247" s="434"/>
      <c r="I247" s="435"/>
      <c r="J247" s="435"/>
      <c r="K247" s="436"/>
      <c r="L247" s="436"/>
      <c r="M247" s="440"/>
      <c r="N247" s="160"/>
    </row>
    <row r="248" spans="1:15" x14ac:dyDescent="0.25">
      <c r="A248" s="318"/>
      <c r="B248" s="186"/>
      <c r="C248" s="185"/>
      <c r="D248" s="162"/>
      <c r="E248" s="162"/>
      <c r="F248" s="162"/>
      <c r="G248" s="162"/>
      <c r="H248" s="162"/>
      <c r="I248" s="162"/>
      <c r="J248" s="162"/>
      <c r="K248" s="162"/>
      <c r="L248" s="162"/>
      <c r="M248" s="319"/>
      <c r="N248" s="160"/>
    </row>
    <row r="249" spans="1:15" x14ac:dyDescent="0.25">
      <c r="A249" s="318" t="s">
        <v>430</v>
      </c>
      <c r="B249" s="589" t="s">
        <v>429</v>
      </c>
      <c r="C249" s="590"/>
      <c r="D249" s="590"/>
      <c r="E249" s="590"/>
      <c r="F249" s="162"/>
      <c r="G249" s="162"/>
      <c r="H249" s="162"/>
      <c r="I249" s="162"/>
      <c r="J249" s="162"/>
      <c r="K249" s="162"/>
      <c r="L249" s="162"/>
      <c r="M249" s="319"/>
      <c r="N249" s="160"/>
    </row>
    <row r="250" spans="1:15" ht="33.75" customHeight="1" thickBot="1" x14ac:dyDescent="0.3">
      <c r="A250" s="321"/>
      <c r="B250" s="477" t="s">
        <v>428</v>
      </c>
      <c r="C250" s="477"/>
      <c r="D250" s="477"/>
      <c r="E250" s="477"/>
      <c r="F250" s="162"/>
      <c r="G250" s="162"/>
      <c r="H250" s="162"/>
      <c r="I250" s="162"/>
      <c r="J250" s="162"/>
      <c r="K250" s="162"/>
      <c r="L250" s="162"/>
      <c r="M250" s="319"/>
      <c r="N250" s="184"/>
    </row>
    <row r="251" spans="1:15" ht="48" x14ac:dyDescent="0.25">
      <c r="A251" s="321"/>
      <c r="B251" s="170" t="s">
        <v>414</v>
      </c>
      <c r="C251" s="169" t="s">
        <v>413</v>
      </c>
      <c r="D251" s="169" t="s">
        <v>412</v>
      </c>
      <c r="E251" s="168" t="s">
        <v>8</v>
      </c>
      <c r="F251" s="363"/>
      <c r="G251" s="162"/>
      <c r="H251" s="162"/>
      <c r="I251" s="162"/>
      <c r="J251" s="162"/>
      <c r="K251" s="162"/>
      <c r="L251" s="162"/>
      <c r="M251" s="319"/>
      <c r="N251" s="183"/>
      <c r="O251" s="160"/>
    </row>
    <row r="252" spans="1:15" x14ac:dyDescent="0.25">
      <c r="A252" s="321"/>
      <c r="B252" s="178" t="s">
        <v>411</v>
      </c>
      <c r="C252" s="177"/>
      <c r="D252" s="177" t="s">
        <v>880</v>
      </c>
      <c r="E252" s="176" t="s">
        <v>1000</v>
      </c>
      <c r="F252" s="363"/>
      <c r="G252" s="162"/>
      <c r="H252" s="162"/>
      <c r="I252" s="162"/>
      <c r="J252" s="162"/>
      <c r="K252" s="162"/>
      <c r="L252" s="162"/>
      <c r="M252" s="319"/>
      <c r="N252" s="183"/>
      <c r="O252" s="160"/>
    </row>
    <row r="253" spans="1:15" x14ac:dyDescent="0.25">
      <c r="A253" s="321"/>
      <c r="B253" s="178" t="s">
        <v>410</v>
      </c>
      <c r="C253" s="177"/>
      <c r="D253" s="177"/>
      <c r="E253" s="176"/>
      <c r="F253" s="363"/>
      <c r="G253" s="162"/>
      <c r="H253" s="162"/>
      <c r="I253" s="162"/>
      <c r="J253" s="162"/>
      <c r="K253" s="162"/>
      <c r="L253" s="162"/>
      <c r="M253" s="319"/>
      <c r="N253" s="183"/>
      <c r="O253" s="160"/>
    </row>
    <row r="254" spans="1:15" x14ac:dyDescent="0.25">
      <c r="A254" s="321"/>
      <c r="B254" s="178" t="s">
        <v>409</v>
      </c>
      <c r="C254" s="177"/>
      <c r="D254" s="177"/>
      <c r="E254" s="176"/>
      <c r="F254" s="363"/>
      <c r="G254" s="162"/>
      <c r="H254" s="162"/>
      <c r="I254" s="162"/>
      <c r="J254" s="162"/>
      <c r="K254" s="162"/>
      <c r="L254" s="162"/>
      <c r="M254" s="319"/>
      <c r="N254" s="183"/>
      <c r="O254" s="160"/>
    </row>
    <row r="255" spans="1:15" x14ac:dyDescent="0.25">
      <c r="A255" s="321"/>
      <c r="B255" s="178" t="s">
        <v>408</v>
      </c>
      <c r="C255" s="177"/>
      <c r="D255" s="177"/>
      <c r="E255" s="176"/>
      <c r="F255" s="363"/>
      <c r="G255" s="162"/>
      <c r="H255" s="162"/>
      <c r="I255" s="162"/>
      <c r="J255" s="162"/>
      <c r="K255" s="162"/>
      <c r="L255" s="162"/>
      <c r="M255" s="319"/>
      <c r="N255" s="183"/>
      <c r="O255" s="160"/>
    </row>
    <row r="256" spans="1:15" x14ac:dyDescent="0.25">
      <c r="A256" s="321"/>
      <c r="B256" s="175" t="s">
        <v>407</v>
      </c>
      <c r="C256" s="174"/>
      <c r="D256" s="174"/>
      <c r="E256" s="173"/>
      <c r="F256" s="363"/>
      <c r="G256" s="162"/>
      <c r="H256" s="162"/>
      <c r="I256" s="162"/>
      <c r="J256" s="162"/>
      <c r="K256" s="162"/>
      <c r="L256" s="162"/>
      <c r="M256" s="319"/>
      <c r="N256" s="183"/>
      <c r="O256" s="160"/>
    </row>
    <row r="257" spans="1:15" x14ac:dyDescent="0.25">
      <c r="A257" s="321"/>
      <c r="B257" s="175" t="s">
        <v>406</v>
      </c>
      <c r="C257" s="174"/>
      <c r="D257" s="174"/>
      <c r="E257" s="173"/>
      <c r="F257" s="363"/>
      <c r="G257" s="162"/>
      <c r="H257" s="162"/>
      <c r="I257" s="162"/>
      <c r="J257" s="162"/>
      <c r="K257" s="162"/>
      <c r="L257" s="162"/>
      <c r="M257" s="319"/>
      <c r="N257" s="183"/>
      <c r="O257" s="160"/>
    </row>
    <row r="258" spans="1:15" ht="15.75" thickBot="1" x14ac:dyDescent="0.3">
      <c r="A258" s="321"/>
      <c r="B258" s="126" t="s">
        <v>405</v>
      </c>
      <c r="C258" s="172"/>
      <c r="D258" s="172">
        <f>(SUMIF(D252:D257,"Increase",C252:C257))-(SUMIF(D252:D257,"Decrease",C252:C257))</f>
        <v>0</v>
      </c>
      <c r="E258" s="171"/>
      <c r="F258" s="363"/>
      <c r="G258" s="162"/>
      <c r="H258" s="162"/>
      <c r="I258" s="162"/>
      <c r="J258" s="162"/>
      <c r="K258" s="162"/>
      <c r="L258" s="162"/>
      <c r="M258" s="319"/>
      <c r="N258" s="183"/>
      <c r="O258" s="160"/>
    </row>
    <row r="259" spans="1:15" x14ac:dyDescent="0.25">
      <c r="A259" s="321"/>
      <c r="B259" s="363"/>
      <c r="C259" s="363"/>
      <c r="D259" s="363"/>
      <c r="E259" s="363"/>
      <c r="F259" s="162"/>
      <c r="G259" s="162"/>
      <c r="H259" s="162"/>
      <c r="I259" s="162"/>
      <c r="J259" s="162"/>
      <c r="K259" s="162"/>
      <c r="L259" s="162"/>
      <c r="M259" s="319"/>
      <c r="N259" s="182"/>
    </row>
    <row r="260" spans="1:15" x14ac:dyDescent="0.25">
      <c r="A260" s="321" t="s">
        <v>427</v>
      </c>
      <c r="B260" s="363" t="s">
        <v>426</v>
      </c>
      <c r="C260" s="363"/>
      <c r="D260" s="363"/>
      <c r="E260" s="363"/>
      <c r="F260" s="162"/>
      <c r="G260" s="162"/>
      <c r="H260" s="162"/>
      <c r="I260" s="162"/>
      <c r="J260" s="162"/>
      <c r="K260" s="162"/>
      <c r="L260" s="162"/>
      <c r="M260" s="319"/>
      <c r="N260" s="160"/>
    </row>
    <row r="261" spans="1:15" ht="57.75" customHeight="1" thickBot="1" x14ac:dyDescent="0.3">
      <c r="A261" s="321"/>
      <c r="B261" s="502" t="s">
        <v>425</v>
      </c>
      <c r="C261" s="502"/>
      <c r="D261" s="502"/>
      <c r="E261" s="502"/>
      <c r="F261" s="162"/>
      <c r="G261" s="162"/>
      <c r="H261" s="162"/>
      <c r="I261" s="162"/>
      <c r="J261" s="162"/>
      <c r="K261" s="162"/>
      <c r="L261" s="162"/>
      <c r="M261" s="319"/>
      <c r="N261" s="160"/>
    </row>
    <row r="262" spans="1:15" ht="48" x14ac:dyDescent="0.25">
      <c r="A262" s="321"/>
      <c r="B262" s="170" t="s">
        <v>414</v>
      </c>
      <c r="C262" s="169" t="s">
        <v>424</v>
      </c>
      <c r="D262" s="168" t="s">
        <v>8</v>
      </c>
      <c r="E262" s="363"/>
      <c r="F262" s="162"/>
      <c r="G262" s="162"/>
      <c r="H262" s="162"/>
      <c r="I262" s="162"/>
      <c r="J262" s="162"/>
      <c r="K262" s="162"/>
      <c r="L262" s="162"/>
      <c r="M262" s="319"/>
      <c r="N262" s="160"/>
    </row>
    <row r="263" spans="1:15" s="179" customFormat="1" x14ac:dyDescent="0.25">
      <c r="A263" s="323"/>
      <c r="B263" s="178" t="s">
        <v>423</v>
      </c>
      <c r="C263" s="177">
        <v>1051</v>
      </c>
      <c r="D263" s="176" t="s">
        <v>1001</v>
      </c>
      <c r="E263" s="181"/>
      <c r="F263" s="180"/>
      <c r="G263" s="180"/>
      <c r="H263" s="180"/>
      <c r="I263" s="180"/>
      <c r="J263" s="180"/>
      <c r="K263" s="180"/>
      <c r="L263" s="180"/>
      <c r="M263" s="324"/>
      <c r="N263" s="160"/>
    </row>
    <row r="264" spans="1:15" s="179" customFormat="1" x14ac:dyDescent="0.25">
      <c r="A264" s="323"/>
      <c r="B264" s="178" t="s">
        <v>422</v>
      </c>
      <c r="C264" s="177">
        <v>835</v>
      </c>
      <c r="D264" s="176" t="s">
        <v>1002</v>
      </c>
      <c r="E264" s="181"/>
      <c r="F264" s="180"/>
      <c r="G264" s="180"/>
      <c r="H264" s="180"/>
      <c r="I264" s="180"/>
      <c r="J264" s="180"/>
      <c r="K264" s="180"/>
      <c r="L264" s="180"/>
      <c r="M264" s="324"/>
      <c r="N264" s="160"/>
    </row>
    <row r="265" spans="1:15" s="179" customFormat="1" x14ac:dyDescent="0.25">
      <c r="A265" s="323"/>
      <c r="B265" s="178" t="s">
        <v>421</v>
      </c>
      <c r="C265" s="361" t="s">
        <v>1003</v>
      </c>
      <c r="D265" s="176"/>
      <c r="E265" s="181"/>
      <c r="F265" s="180"/>
      <c r="G265" s="180"/>
      <c r="H265" s="180"/>
      <c r="I265" s="180"/>
      <c r="J265" s="180"/>
      <c r="K265" s="180"/>
      <c r="L265" s="180"/>
      <c r="M265" s="324"/>
      <c r="N265" s="160"/>
    </row>
    <row r="266" spans="1:15" s="179" customFormat="1" x14ac:dyDescent="0.25">
      <c r="A266" s="323"/>
      <c r="B266" s="178" t="s">
        <v>3</v>
      </c>
      <c r="C266" s="361" t="s">
        <v>1003</v>
      </c>
      <c r="D266" s="176"/>
      <c r="E266" s="181"/>
      <c r="F266" s="180"/>
      <c r="G266" s="180"/>
      <c r="H266" s="180"/>
      <c r="I266" s="180"/>
      <c r="J266" s="180"/>
      <c r="K266" s="180"/>
      <c r="L266" s="180"/>
      <c r="M266" s="324"/>
      <c r="N266" s="160"/>
    </row>
    <row r="267" spans="1:15" s="179" customFormat="1" x14ac:dyDescent="0.25">
      <c r="A267" s="323"/>
      <c r="B267" s="178" t="s">
        <v>420</v>
      </c>
      <c r="C267" s="361" t="s">
        <v>1003</v>
      </c>
      <c r="D267" s="176"/>
      <c r="E267" s="181"/>
      <c r="F267" s="180"/>
      <c r="G267" s="180"/>
      <c r="H267" s="180"/>
      <c r="I267" s="180"/>
      <c r="J267" s="180"/>
      <c r="K267" s="180"/>
      <c r="L267" s="180"/>
      <c r="M267" s="324"/>
      <c r="N267" s="160"/>
    </row>
    <row r="268" spans="1:15" s="179" customFormat="1" x14ac:dyDescent="0.25">
      <c r="A268" s="323"/>
      <c r="B268" s="178" t="s">
        <v>419</v>
      </c>
      <c r="C268" s="361" t="s">
        <v>1003</v>
      </c>
      <c r="D268" s="176"/>
      <c r="E268" s="181"/>
      <c r="F268" s="180"/>
      <c r="G268" s="180"/>
      <c r="H268" s="180"/>
      <c r="I268" s="180"/>
      <c r="J268" s="180"/>
      <c r="K268" s="180"/>
      <c r="L268" s="180"/>
      <c r="M268" s="324"/>
      <c r="N268" s="160"/>
    </row>
    <row r="269" spans="1:15" s="179" customFormat="1" x14ac:dyDescent="0.25">
      <c r="A269" s="323"/>
      <c r="B269" s="178" t="s">
        <v>418</v>
      </c>
      <c r="C269" s="361" t="s">
        <v>1003</v>
      </c>
      <c r="D269" s="176"/>
      <c r="E269" s="181"/>
      <c r="F269" s="180"/>
      <c r="G269" s="180"/>
      <c r="H269" s="180"/>
      <c r="I269" s="180"/>
      <c r="J269" s="180"/>
      <c r="K269" s="180"/>
      <c r="L269" s="180"/>
      <c r="M269" s="324"/>
      <c r="N269" s="160"/>
    </row>
    <row r="270" spans="1:15" s="179" customFormat="1" x14ac:dyDescent="0.25">
      <c r="A270" s="323"/>
      <c r="B270" s="178" t="s">
        <v>408</v>
      </c>
      <c r="C270" s="361" t="s">
        <v>1003</v>
      </c>
      <c r="D270" s="176"/>
      <c r="E270" s="181"/>
      <c r="F270" s="180"/>
      <c r="G270" s="180"/>
      <c r="H270" s="180"/>
      <c r="I270" s="180"/>
      <c r="J270" s="180"/>
      <c r="K270" s="180"/>
      <c r="L270" s="180"/>
      <c r="M270" s="324"/>
      <c r="N270" s="160"/>
    </row>
    <row r="271" spans="1:15" s="179" customFormat="1" x14ac:dyDescent="0.25">
      <c r="A271" s="323"/>
      <c r="B271" s="175" t="s">
        <v>407</v>
      </c>
      <c r="C271" s="362" t="s">
        <v>1003</v>
      </c>
      <c r="D271" s="173"/>
      <c r="E271" s="181"/>
      <c r="F271" s="180"/>
      <c r="G271" s="180"/>
      <c r="H271" s="180"/>
      <c r="I271" s="180"/>
      <c r="J271" s="180"/>
      <c r="K271" s="180"/>
      <c r="L271" s="180"/>
      <c r="M271" s="324"/>
      <c r="N271" s="160"/>
    </row>
    <row r="272" spans="1:15" s="179" customFormat="1" x14ac:dyDescent="0.25">
      <c r="A272" s="323"/>
      <c r="B272" s="175" t="s">
        <v>406</v>
      </c>
      <c r="C272" s="362" t="s">
        <v>1003</v>
      </c>
      <c r="D272" s="173"/>
      <c r="E272" s="181"/>
      <c r="F272" s="180"/>
      <c r="G272" s="180"/>
      <c r="H272" s="180"/>
      <c r="I272" s="180"/>
      <c r="J272" s="180"/>
      <c r="K272" s="180"/>
      <c r="L272" s="180"/>
      <c r="M272" s="324"/>
      <c r="N272" s="160"/>
    </row>
    <row r="273" spans="1:15" ht="15.75" thickBot="1" x14ac:dyDescent="0.3">
      <c r="A273" s="321"/>
      <c r="B273" s="126" t="s">
        <v>405</v>
      </c>
      <c r="C273" s="172">
        <f>SUM(C263:C272)</f>
        <v>1886</v>
      </c>
      <c r="D273" s="171"/>
      <c r="E273" s="363"/>
      <c r="F273" s="162"/>
      <c r="G273" s="162"/>
      <c r="H273" s="162"/>
      <c r="I273" s="162"/>
      <c r="J273" s="162"/>
      <c r="K273" s="162"/>
      <c r="L273" s="162"/>
      <c r="M273" s="319"/>
      <c r="N273" s="160"/>
    </row>
    <row r="274" spans="1:15" ht="14.25" customHeight="1" x14ac:dyDescent="0.25">
      <c r="A274" s="321"/>
      <c r="B274" s="363"/>
      <c r="C274" s="363"/>
      <c r="D274" s="363"/>
      <c r="E274" s="363"/>
      <c r="F274" s="162"/>
      <c r="G274" s="162"/>
      <c r="H274" s="162"/>
      <c r="I274" s="162"/>
      <c r="J274" s="162"/>
      <c r="K274" s="162"/>
      <c r="L274" s="162"/>
      <c r="M274" s="319"/>
      <c r="N274" s="160"/>
    </row>
    <row r="275" spans="1:15" x14ac:dyDescent="0.25">
      <c r="A275" s="318" t="s">
        <v>417</v>
      </c>
      <c r="B275" s="589" t="s">
        <v>416</v>
      </c>
      <c r="C275" s="590"/>
      <c r="D275" s="590"/>
      <c r="E275" s="590"/>
      <c r="F275" s="162"/>
      <c r="G275" s="162"/>
      <c r="H275" s="162"/>
      <c r="I275" s="162"/>
      <c r="J275" s="162"/>
      <c r="K275" s="162"/>
      <c r="L275" s="162"/>
      <c r="M275" s="319"/>
      <c r="N275" s="160"/>
    </row>
    <row r="276" spans="1:15" ht="35.25" customHeight="1" thickBot="1" x14ac:dyDescent="0.3">
      <c r="A276" s="321"/>
      <c r="B276" s="502" t="s">
        <v>415</v>
      </c>
      <c r="C276" s="502"/>
      <c r="D276" s="502"/>
      <c r="E276" s="502"/>
      <c r="F276" s="162"/>
      <c r="G276" s="162"/>
      <c r="H276" s="162"/>
      <c r="I276" s="162"/>
      <c r="J276" s="162"/>
      <c r="K276" s="162"/>
      <c r="L276" s="162"/>
      <c r="M276" s="319"/>
      <c r="N276" s="160"/>
    </row>
    <row r="277" spans="1:15" ht="62.25" customHeight="1" x14ac:dyDescent="0.25">
      <c r="A277" s="321"/>
      <c r="B277" s="170" t="s">
        <v>414</v>
      </c>
      <c r="C277" s="169" t="s">
        <v>413</v>
      </c>
      <c r="D277" s="169" t="s">
        <v>412</v>
      </c>
      <c r="E277" s="168" t="s">
        <v>8</v>
      </c>
      <c r="F277" s="363"/>
      <c r="G277" s="162"/>
      <c r="H277" s="162"/>
      <c r="I277" s="162"/>
      <c r="J277" s="162"/>
      <c r="K277" s="162"/>
      <c r="L277" s="162"/>
      <c r="M277" s="319"/>
      <c r="N277" s="160"/>
      <c r="O277" s="160"/>
    </row>
    <row r="278" spans="1:15" x14ac:dyDescent="0.25">
      <c r="A278" s="321"/>
      <c r="B278" s="178" t="s">
        <v>411</v>
      </c>
      <c r="C278" s="177"/>
      <c r="D278" s="177" t="s">
        <v>880</v>
      </c>
      <c r="E278" s="176" t="s">
        <v>1005</v>
      </c>
      <c r="F278" s="363"/>
      <c r="G278" s="162"/>
      <c r="H278" s="162"/>
      <c r="I278" s="162"/>
      <c r="J278" s="162"/>
      <c r="K278" s="162"/>
      <c r="L278" s="162"/>
      <c r="M278" s="319"/>
      <c r="N278" s="160"/>
      <c r="O278" s="160"/>
    </row>
    <row r="279" spans="1:15" x14ac:dyDescent="0.25">
      <c r="A279" s="321"/>
      <c r="B279" s="178" t="s">
        <v>410</v>
      </c>
      <c r="C279" s="177"/>
      <c r="D279" s="177"/>
      <c r="E279" s="176"/>
      <c r="F279" s="363"/>
      <c r="G279" s="162"/>
      <c r="H279" s="162"/>
      <c r="I279" s="162"/>
      <c r="J279" s="162"/>
      <c r="K279" s="162"/>
      <c r="L279" s="162"/>
      <c r="M279" s="319"/>
      <c r="N279" s="160"/>
      <c r="O279" s="160"/>
    </row>
    <row r="280" spans="1:15" x14ac:dyDescent="0.25">
      <c r="A280" s="321"/>
      <c r="B280" s="178" t="s">
        <v>409</v>
      </c>
      <c r="C280" s="177"/>
      <c r="D280" s="177"/>
      <c r="E280" s="176"/>
      <c r="F280" s="363"/>
      <c r="G280" s="162"/>
      <c r="H280" s="162"/>
      <c r="I280" s="162"/>
      <c r="J280" s="162"/>
      <c r="K280" s="162"/>
      <c r="L280" s="162"/>
      <c r="M280" s="319"/>
      <c r="N280" s="160"/>
      <c r="O280" s="160"/>
    </row>
    <row r="281" spans="1:15" x14ac:dyDescent="0.25">
      <c r="A281" s="321"/>
      <c r="B281" s="178" t="s">
        <v>408</v>
      </c>
      <c r="C281" s="177"/>
      <c r="D281" s="177"/>
      <c r="E281" s="176"/>
      <c r="F281" s="363"/>
      <c r="G281" s="162"/>
      <c r="H281" s="162"/>
      <c r="I281" s="162"/>
      <c r="J281" s="162"/>
      <c r="K281" s="162"/>
      <c r="L281" s="162"/>
      <c r="M281" s="319"/>
      <c r="N281" s="160"/>
      <c r="O281" s="160"/>
    </row>
    <row r="282" spans="1:15" x14ac:dyDescent="0.25">
      <c r="A282" s="321"/>
      <c r="B282" s="175" t="s">
        <v>407</v>
      </c>
      <c r="C282" s="174"/>
      <c r="D282" s="174"/>
      <c r="E282" s="173"/>
      <c r="F282" s="363"/>
      <c r="G282" s="162"/>
      <c r="H282" s="162"/>
      <c r="I282" s="162"/>
      <c r="J282" s="162"/>
      <c r="K282" s="162"/>
      <c r="L282" s="162"/>
      <c r="M282" s="319"/>
      <c r="N282" s="160"/>
      <c r="O282" s="160"/>
    </row>
    <row r="283" spans="1:15" x14ac:dyDescent="0.25">
      <c r="A283" s="321"/>
      <c r="B283" s="175" t="s">
        <v>406</v>
      </c>
      <c r="C283" s="174"/>
      <c r="D283" s="174"/>
      <c r="E283" s="173"/>
      <c r="F283" s="363"/>
      <c r="G283" s="162"/>
      <c r="H283" s="162"/>
      <c r="I283" s="162"/>
      <c r="J283" s="162"/>
      <c r="K283" s="162"/>
      <c r="L283" s="162"/>
      <c r="M283" s="319"/>
      <c r="N283" s="160"/>
      <c r="O283" s="160"/>
    </row>
    <row r="284" spans="1:15" ht="15.75" thickBot="1" x14ac:dyDescent="0.3">
      <c r="A284" s="321"/>
      <c r="B284" s="126" t="s">
        <v>405</v>
      </c>
      <c r="C284" s="172"/>
      <c r="D284" s="172">
        <f>(SUMIF(D278:D283,"Increase",C278:C283))-(SUMIF(D278:D283,"Decrease",C278:C283))</f>
        <v>0</v>
      </c>
      <c r="E284" s="171"/>
      <c r="F284" s="363"/>
      <c r="G284" s="162"/>
      <c r="H284" s="162"/>
      <c r="I284" s="162"/>
      <c r="J284" s="162"/>
      <c r="K284" s="162"/>
      <c r="L284" s="162"/>
      <c r="M284" s="319"/>
      <c r="N284" s="160"/>
      <c r="O284" s="160"/>
    </row>
    <row r="285" spans="1:15" x14ac:dyDescent="0.25">
      <c r="A285" s="321"/>
      <c r="B285" s="162"/>
      <c r="C285" s="162"/>
      <c r="D285" s="162"/>
      <c r="E285" s="162"/>
      <c r="F285" s="162"/>
      <c r="G285" s="162"/>
      <c r="H285" s="162"/>
      <c r="I285" s="162"/>
      <c r="J285" s="162"/>
      <c r="K285" s="162"/>
      <c r="L285" s="162"/>
      <c r="M285" s="319"/>
      <c r="N285" s="160"/>
      <c r="O285" s="160"/>
    </row>
    <row r="286" spans="1:15" x14ac:dyDescent="0.25">
      <c r="A286" s="318" t="s">
        <v>404</v>
      </c>
      <c r="B286" s="589" t="s">
        <v>403</v>
      </c>
      <c r="C286" s="590"/>
      <c r="D286" s="590"/>
      <c r="E286" s="590"/>
      <c r="F286" s="162"/>
      <c r="G286" s="162"/>
      <c r="H286" s="162"/>
      <c r="I286" s="162"/>
      <c r="J286" s="162"/>
      <c r="K286" s="162"/>
      <c r="L286" s="162"/>
      <c r="M286" s="319"/>
      <c r="N286" s="160"/>
    </row>
    <row r="287" spans="1:15" ht="32.25" customHeight="1" thickBot="1" x14ac:dyDescent="0.3">
      <c r="A287" s="321"/>
      <c r="B287" s="502" t="s">
        <v>402</v>
      </c>
      <c r="C287" s="502"/>
      <c r="D287" s="502"/>
      <c r="E287" s="502"/>
      <c r="F287" s="162"/>
      <c r="G287" s="162"/>
      <c r="H287" s="162"/>
      <c r="I287" s="162"/>
      <c r="J287" s="162"/>
      <c r="K287" s="162"/>
      <c r="L287" s="162"/>
      <c r="M287" s="319"/>
      <c r="N287" s="160"/>
    </row>
    <row r="288" spans="1:15" ht="50.25" customHeight="1" x14ac:dyDescent="0.25">
      <c r="A288" s="321"/>
      <c r="B288" s="170" t="s">
        <v>401</v>
      </c>
      <c r="C288" s="169" t="s">
        <v>400</v>
      </c>
      <c r="D288" s="168" t="s">
        <v>8</v>
      </c>
      <c r="E288" s="363"/>
      <c r="F288" s="162"/>
      <c r="G288" s="162"/>
      <c r="H288" s="162"/>
      <c r="I288" s="162"/>
      <c r="J288" s="162"/>
      <c r="K288" s="162"/>
      <c r="L288" s="162"/>
      <c r="M288" s="319"/>
      <c r="N288" s="160"/>
    </row>
    <row r="289" spans="1:14" ht="46.5" customHeight="1" thickBot="1" x14ac:dyDescent="0.3">
      <c r="A289" s="321"/>
      <c r="B289" s="393" t="s">
        <v>399</v>
      </c>
      <c r="C289" s="166">
        <v>26117</v>
      </c>
      <c r="D289" s="165" t="s">
        <v>1004</v>
      </c>
      <c r="E289" s="363"/>
      <c r="F289" s="162"/>
      <c r="G289" s="162"/>
      <c r="H289" s="162"/>
      <c r="I289" s="162"/>
      <c r="J289" s="162"/>
      <c r="K289" s="162"/>
      <c r="L289" s="162"/>
      <c r="M289" s="319"/>
      <c r="N289" s="160"/>
    </row>
    <row r="290" spans="1:14" ht="17.25" customHeight="1" x14ac:dyDescent="0.25">
      <c r="A290" s="321"/>
      <c r="B290" s="363"/>
      <c r="C290" s="363"/>
      <c r="D290" s="363"/>
      <c r="E290" s="363"/>
      <c r="F290" s="162"/>
      <c r="G290" s="162"/>
      <c r="H290" s="162"/>
      <c r="I290" s="162"/>
      <c r="J290" s="162"/>
      <c r="K290" s="162"/>
      <c r="L290" s="162"/>
      <c r="M290" s="319"/>
      <c r="N290" s="160"/>
    </row>
    <row r="291" spans="1:14" ht="18.75" x14ac:dyDescent="0.25">
      <c r="A291" s="316"/>
      <c r="B291" s="164" t="s">
        <v>337</v>
      </c>
      <c r="C291" s="164"/>
      <c r="D291" s="164"/>
      <c r="E291" s="164"/>
      <c r="F291" s="164"/>
      <c r="G291" s="164"/>
      <c r="H291" s="164"/>
      <c r="I291" s="164"/>
      <c r="J291" s="164"/>
      <c r="K291" s="164"/>
      <c r="L291" s="164"/>
      <c r="M291" s="317"/>
      <c r="N291" s="160"/>
    </row>
    <row r="292" spans="1:14" x14ac:dyDescent="0.25">
      <c r="A292" s="318" t="s">
        <v>398</v>
      </c>
      <c r="B292" s="589" t="s">
        <v>335</v>
      </c>
      <c r="C292" s="590"/>
      <c r="D292" s="590"/>
      <c r="E292" s="590"/>
      <c r="F292" s="162"/>
      <c r="G292" s="162"/>
      <c r="H292" s="162"/>
      <c r="I292" s="162"/>
      <c r="J292" s="162"/>
      <c r="K292" s="162"/>
      <c r="L292" s="162"/>
      <c r="M292" s="319"/>
      <c r="N292" s="160"/>
    </row>
    <row r="293" spans="1:14" ht="30.75" customHeight="1" thickBot="1" x14ac:dyDescent="0.3">
      <c r="A293" s="321"/>
      <c r="B293" s="502" t="s">
        <v>397</v>
      </c>
      <c r="C293" s="502"/>
      <c r="D293" s="502"/>
      <c r="E293" s="502"/>
      <c r="F293" s="162"/>
      <c r="G293" s="162"/>
      <c r="H293" s="162"/>
      <c r="I293" s="162"/>
      <c r="J293" s="162"/>
      <c r="K293" s="162"/>
      <c r="L293" s="162"/>
      <c r="M293" s="319"/>
      <c r="N293" s="160"/>
    </row>
    <row r="294" spans="1:14" ht="202.5" customHeight="1" thickBot="1" x14ac:dyDescent="0.3">
      <c r="A294" s="321"/>
      <c r="B294" s="484" t="s">
        <v>1118</v>
      </c>
      <c r="C294" s="485"/>
      <c r="D294" s="485"/>
      <c r="E294" s="485"/>
      <c r="F294" s="485"/>
      <c r="G294" s="485"/>
      <c r="H294" s="485"/>
      <c r="I294" s="485"/>
      <c r="J294" s="486"/>
      <c r="K294" s="162"/>
      <c r="L294" s="162"/>
      <c r="M294" s="319"/>
      <c r="N294" s="160"/>
    </row>
    <row r="295" spans="1:14" ht="17.25" customHeight="1" x14ac:dyDescent="0.25">
      <c r="A295" s="321"/>
      <c r="B295" s="363"/>
      <c r="C295" s="363"/>
      <c r="D295" s="363"/>
      <c r="E295" s="363"/>
      <c r="F295" s="162"/>
      <c r="G295" s="162"/>
      <c r="H295" s="162"/>
      <c r="I295" s="162"/>
      <c r="J295" s="162"/>
      <c r="K295" s="162"/>
      <c r="L295" s="162"/>
      <c r="M295" s="319"/>
      <c r="N295" s="160"/>
    </row>
    <row r="296" spans="1:14" ht="18.75" x14ac:dyDescent="0.25">
      <c r="A296" s="325">
        <v>4</v>
      </c>
      <c r="B296" s="161" t="s">
        <v>396</v>
      </c>
      <c r="C296" s="161"/>
      <c r="D296" s="161"/>
      <c r="E296" s="161"/>
      <c r="F296" s="161"/>
      <c r="G296" s="161"/>
      <c r="H296" s="161"/>
      <c r="I296" s="161"/>
      <c r="J296" s="161"/>
      <c r="K296" s="161"/>
      <c r="L296" s="161"/>
      <c r="M296" s="326"/>
      <c r="N296" s="160"/>
    </row>
    <row r="297" spans="1:14" ht="18.75" x14ac:dyDescent="0.25">
      <c r="A297" s="327"/>
      <c r="B297" s="152" t="s">
        <v>395</v>
      </c>
      <c r="C297" s="152"/>
      <c r="D297" s="152"/>
      <c r="E297" s="152"/>
      <c r="F297" s="152"/>
      <c r="G297" s="152"/>
      <c r="H297" s="152"/>
      <c r="I297" s="152"/>
      <c r="J297" s="152"/>
      <c r="K297" s="152"/>
      <c r="L297" s="152"/>
      <c r="M297" s="328"/>
      <c r="N297" s="160"/>
    </row>
    <row r="298" spans="1:14" ht="21.75" customHeight="1" x14ac:dyDescent="0.25">
      <c r="A298" s="329" t="s">
        <v>394</v>
      </c>
      <c r="B298" s="159" t="s">
        <v>393</v>
      </c>
      <c r="C298" s="158"/>
      <c r="D298" s="158"/>
      <c r="E298" s="158"/>
      <c r="F298" s="150"/>
      <c r="G298" s="150"/>
      <c r="H298" s="150"/>
      <c r="I298" s="150"/>
      <c r="J298" s="150"/>
      <c r="K298" s="150"/>
      <c r="L298" s="150"/>
      <c r="M298" s="330"/>
      <c r="N298" s="160"/>
    </row>
    <row r="299" spans="1:14" ht="23.25" customHeight="1" thickBot="1" x14ac:dyDescent="0.3">
      <c r="A299" s="331"/>
      <c r="B299" s="513" t="s">
        <v>392</v>
      </c>
      <c r="C299" s="514"/>
      <c r="D299" s="514"/>
      <c r="E299" s="514"/>
      <c r="F299" s="150"/>
      <c r="G299" s="150"/>
      <c r="H299" s="150"/>
      <c r="I299" s="150"/>
      <c r="J299" s="150"/>
      <c r="K299" s="150"/>
      <c r="L299" s="150"/>
      <c r="M299" s="330"/>
      <c r="N299" s="160"/>
    </row>
    <row r="300" spans="1:14" ht="186" customHeight="1" thickBot="1" x14ac:dyDescent="0.3">
      <c r="A300" s="331"/>
      <c r="B300" s="484" t="s">
        <v>1119</v>
      </c>
      <c r="C300" s="485"/>
      <c r="D300" s="485"/>
      <c r="E300" s="485"/>
      <c r="F300" s="485"/>
      <c r="G300" s="485"/>
      <c r="H300" s="485"/>
      <c r="I300" s="485"/>
      <c r="J300" s="486"/>
      <c r="K300" s="150"/>
      <c r="L300" s="150"/>
      <c r="M300" s="330"/>
      <c r="N300" s="160"/>
    </row>
    <row r="301" spans="1:14" ht="22.5" customHeight="1" x14ac:dyDescent="0.25">
      <c r="A301" s="331" t="s">
        <v>391</v>
      </c>
      <c r="B301" s="515" t="s">
        <v>390</v>
      </c>
      <c r="C301" s="516"/>
      <c r="D301" s="516"/>
      <c r="E301" s="516"/>
      <c r="F301" s="150"/>
      <c r="G301" s="150"/>
      <c r="H301" s="150"/>
      <c r="I301" s="150"/>
      <c r="J301" s="150"/>
      <c r="K301" s="150"/>
      <c r="L301" s="150"/>
      <c r="M301" s="330"/>
      <c r="N301" s="160"/>
    </row>
    <row r="302" spans="1:14" ht="36.75" customHeight="1" thickBot="1" x14ac:dyDescent="0.3">
      <c r="A302" s="331"/>
      <c r="B302" s="513" t="s">
        <v>389</v>
      </c>
      <c r="C302" s="514"/>
      <c r="D302" s="514"/>
      <c r="E302" s="514"/>
      <c r="F302" s="150"/>
      <c r="G302" s="150"/>
      <c r="H302" s="150"/>
      <c r="I302" s="150"/>
      <c r="J302" s="150"/>
      <c r="K302" s="150"/>
      <c r="L302" s="150"/>
      <c r="M302" s="330"/>
      <c r="N302" s="160"/>
    </row>
    <row r="303" spans="1:14" ht="237.75" customHeight="1" thickBot="1" x14ac:dyDescent="0.3">
      <c r="A303" s="331"/>
      <c r="B303" s="484" t="s">
        <v>1120</v>
      </c>
      <c r="C303" s="485"/>
      <c r="D303" s="485"/>
      <c r="E303" s="485"/>
      <c r="F303" s="485"/>
      <c r="G303" s="485"/>
      <c r="H303" s="485"/>
      <c r="I303" s="485"/>
      <c r="J303" s="486"/>
      <c r="K303" s="150"/>
      <c r="L303" s="150"/>
      <c r="M303" s="330"/>
      <c r="N303" s="160"/>
    </row>
    <row r="304" spans="1:14" x14ac:dyDescent="0.25">
      <c r="A304" s="332"/>
      <c r="B304" s="151"/>
      <c r="C304" s="150"/>
      <c r="D304" s="150"/>
      <c r="E304" s="150"/>
      <c r="F304" s="150"/>
      <c r="G304" s="150"/>
      <c r="H304" s="150"/>
      <c r="I304" s="150"/>
      <c r="J304" s="150"/>
      <c r="K304" s="150"/>
      <c r="L304" s="150"/>
      <c r="M304" s="330"/>
      <c r="N304" s="160"/>
    </row>
    <row r="305" spans="1:18" ht="18.75" x14ac:dyDescent="0.25">
      <c r="A305" s="327"/>
      <c r="B305" s="152" t="s">
        <v>388</v>
      </c>
      <c r="C305" s="152"/>
      <c r="D305" s="152"/>
      <c r="E305" s="152"/>
      <c r="F305" s="152"/>
      <c r="G305" s="152"/>
      <c r="H305" s="152"/>
      <c r="I305" s="152"/>
      <c r="J305" s="152"/>
      <c r="K305" s="152"/>
      <c r="L305" s="152"/>
      <c r="M305" s="333"/>
      <c r="N305" s="160"/>
    </row>
    <row r="306" spans="1:18" ht="22.5" customHeight="1" x14ac:dyDescent="0.25">
      <c r="A306" s="331" t="s">
        <v>387</v>
      </c>
      <c r="B306" s="157" t="s">
        <v>386</v>
      </c>
      <c r="C306" s="150"/>
      <c r="D306" s="150"/>
      <c r="E306" s="150"/>
      <c r="F306" s="150"/>
      <c r="G306" s="150"/>
      <c r="H306" s="150"/>
      <c r="I306" s="150"/>
      <c r="J306" s="150"/>
      <c r="K306" s="150"/>
      <c r="L306" s="150"/>
      <c r="M306" s="330"/>
      <c r="N306" s="160"/>
    </row>
    <row r="307" spans="1:18" ht="33.75" customHeight="1" thickBot="1" x14ac:dyDescent="0.3">
      <c r="A307" s="334"/>
      <c r="B307" s="513" t="s">
        <v>385</v>
      </c>
      <c r="C307" s="514"/>
      <c r="D307" s="514"/>
      <c r="E307" s="514"/>
      <c r="F307" s="150"/>
      <c r="G307" s="150"/>
      <c r="H307" s="150"/>
      <c r="I307" s="150"/>
      <c r="J307" s="150"/>
      <c r="K307" s="150"/>
      <c r="L307" s="150"/>
      <c r="M307" s="330"/>
      <c r="N307" s="160"/>
    </row>
    <row r="308" spans="1:18" ht="90.75" customHeight="1" thickBot="1" x14ac:dyDescent="0.3">
      <c r="A308" s="334"/>
      <c r="B308" s="596" t="s">
        <v>1047</v>
      </c>
      <c r="C308" s="597"/>
      <c r="D308" s="597"/>
      <c r="E308" s="597"/>
      <c r="F308" s="597"/>
      <c r="G308" s="597"/>
      <c r="H308" s="597"/>
      <c r="I308" s="597"/>
      <c r="J308" s="598"/>
      <c r="K308" s="150"/>
      <c r="L308" s="150"/>
      <c r="M308" s="330"/>
      <c r="N308" s="160"/>
    </row>
    <row r="309" spans="1:18" ht="60.75" customHeight="1" x14ac:dyDescent="0.25">
      <c r="A309" s="335" t="s">
        <v>384</v>
      </c>
      <c r="B309" s="517" t="s">
        <v>383</v>
      </c>
      <c r="C309" s="518"/>
      <c r="D309" s="518"/>
      <c r="E309" s="518"/>
      <c r="F309" s="150"/>
      <c r="G309" s="150"/>
      <c r="H309" s="150"/>
      <c r="I309" s="150"/>
      <c r="J309" s="150"/>
      <c r="K309" s="150"/>
      <c r="L309" s="150"/>
      <c r="M309" s="330"/>
      <c r="N309" s="160"/>
    </row>
    <row r="310" spans="1:18" ht="52.5" customHeight="1" x14ac:dyDescent="0.25">
      <c r="A310" s="336"/>
      <c r="B310" s="514" t="s">
        <v>382</v>
      </c>
      <c r="C310" s="514"/>
      <c r="D310" s="514"/>
      <c r="E310" s="514"/>
      <c r="F310" s="514"/>
      <c r="G310" s="514"/>
      <c r="H310" s="514"/>
      <c r="I310" s="514"/>
      <c r="J310" s="514"/>
      <c r="K310" s="150"/>
      <c r="L310" s="150"/>
      <c r="M310" s="330"/>
      <c r="N310" s="160"/>
    </row>
    <row r="311" spans="1:18" ht="48.75" customHeight="1" thickBot="1" x14ac:dyDescent="0.3">
      <c r="A311" s="337"/>
      <c r="B311" s="514" t="s">
        <v>381</v>
      </c>
      <c r="C311" s="514"/>
      <c r="D311" s="514"/>
      <c r="E311" s="514"/>
      <c r="F311" s="514"/>
      <c r="G311" s="514"/>
      <c r="H311" s="514"/>
      <c r="I311" s="514"/>
      <c r="J311" s="514"/>
      <c r="K311" s="150"/>
      <c r="L311" s="150"/>
      <c r="M311" s="330"/>
      <c r="N311" s="160"/>
    </row>
    <row r="312" spans="1:18" ht="32.25" customHeight="1" thickBot="1" x14ac:dyDescent="0.3">
      <c r="A312" s="337"/>
      <c r="B312" s="418" t="s">
        <v>380</v>
      </c>
      <c r="C312" s="419" t="s">
        <v>379</v>
      </c>
      <c r="D312" s="419" t="s">
        <v>378</v>
      </c>
      <c r="E312" s="420" t="s">
        <v>377</v>
      </c>
      <c r="F312" s="420" t="s">
        <v>376</v>
      </c>
      <c r="G312" s="593" t="s">
        <v>8</v>
      </c>
      <c r="H312" s="594"/>
      <c r="I312" s="594"/>
      <c r="J312" s="595"/>
      <c r="K312" s="506"/>
      <c r="L312" s="506"/>
      <c r="M312" s="506"/>
      <c r="N312" s="160"/>
    </row>
    <row r="313" spans="1:18" ht="57.75" customHeight="1" x14ac:dyDescent="0.25">
      <c r="A313" s="337"/>
      <c r="B313" s="415" t="s">
        <v>375</v>
      </c>
      <c r="C313" s="416" t="s">
        <v>374</v>
      </c>
      <c r="D313" s="416" t="s">
        <v>369</v>
      </c>
      <c r="E313" s="416" t="s">
        <v>904</v>
      </c>
      <c r="F313" s="416"/>
      <c r="G313" s="591" t="s">
        <v>1020</v>
      </c>
      <c r="H313" s="591"/>
      <c r="I313" s="591"/>
      <c r="J313" s="592"/>
      <c r="K313" s="506"/>
      <c r="L313" s="506"/>
      <c r="M313" s="506"/>
      <c r="N313" s="150"/>
      <c r="O313" s="150"/>
      <c r="P313" s="150"/>
      <c r="Q313" s="150"/>
      <c r="R313" s="150"/>
    </row>
    <row r="314" spans="1:18" ht="168.75" customHeight="1" x14ac:dyDescent="0.25">
      <c r="A314" s="337"/>
      <c r="B314" s="390" t="s">
        <v>373</v>
      </c>
      <c r="C314" s="389" t="s">
        <v>372</v>
      </c>
      <c r="D314" s="389" t="s">
        <v>369</v>
      </c>
      <c r="E314" s="389" t="s">
        <v>878</v>
      </c>
      <c r="F314" s="389"/>
      <c r="G314" s="511" t="s">
        <v>1025</v>
      </c>
      <c r="H314" s="511"/>
      <c r="I314" s="511"/>
      <c r="J314" s="512"/>
      <c r="K314" s="506"/>
      <c r="L314" s="506"/>
      <c r="M314" s="506"/>
      <c r="N314" s="160"/>
    </row>
    <row r="315" spans="1:18" ht="119.25" customHeight="1" x14ac:dyDescent="0.25">
      <c r="A315" s="337"/>
      <c r="B315" s="390" t="s">
        <v>371</v>
      </c>
      <c r="C315" s="389" t="s">
        <v>370</v>
      </c>
      <c r="D315" s="389" t="s">
        <v>369</v>
      </c>
      <c r="E315" s="389" t="s">
        <v>852</v>
      </c>
      <c r="F315" s="389"/>
      <c r="G315" s="511" t="s">
        <v>1052</v>
      </c>
      <c r="H315" s="511"/>
      <c r="I315" s="511"/>
      <c r="J315" s="512"/>
      <c r="K315" s="150"/>
      <c r="L315" s="150"/>
      <c r="M315" s="330"/>
      <c r="N315" s="160"/>
    </row>
    <row r="316" spans="1:18" ht="57" customHeight="1" x14ac:dyDescent="0.25">
      <c r="A316" s="337"/>
      <c r="B316" s="390" t="s">
        <v>368</v>
      </c>
      <c r="C316" s="389" t="s">
        <v>367</v>
      </c>
      <c r="D316" s="389" t="s">
        <v>364</v>
      </c>
      <c r="E316" s="389" t="s">
        <v>876</v>
      </c>
      <c r="F316" s="389"/>
      <c r="G316" s="511" t="s">
        <v>1020</v>
      </c>
      <c r="H316" s="511"/>
      <c r="I316" s="511"/>
      <c r="J316" s="512"/>
      <c r="K316" s="150"/>
      <c r="L316" s="150"/>
      <c r="M316" s="330"/>
      <c r="N316" s="160"/>
    </row>
    <row r="317" spans="1:18" ht="45" hidden="1" x14ac:dyDescent="0.25">
      <c r="A317" s="337"/>
      <c r="B317" s="390" t="s">
        <v>368</v>
      </c>
      <c r="C317" s="389" t="s">
        <v>367</v>
      </c>
      <c r="D317" s="389" t="s">
        <v>364</v>
      </c>
      <c r="E317" s="389"/>
      <c r="F317" s="389"/>
      <c r="G317" s="387"/>
      <c r="H317" s="414"/>
      <c r="I317" s="414"/>
      <c r="J317" s="417"/>
      <c r="K317" s="150"/>
      <c r="L317" s="150"/>
      <c r="M317" s="330"/>
      <c r="N317" s="160"/>
    </row>
    <row r="318" spans="1:18" ht="45" hidden="1" x14ac:dyDescent="0.25">
      <c r="A318" s="337"/>
      <c r="B318" s="390" t="s">
        <v>368</v>
      </c>
      <c r="C318" s="389" t="s">
        <v>367</v>
      </c>
      <c r="D318" s="389" t="s">
        <v>364</v>
      </c>
      <c r="E318" s="389"/>
      <c r="F318" s="389"/>
      <c r="G318" s="387"/>
      <c r="H318" s="414"/>
      <c r="I318" s="414"/>
      <c r="J318" s="417"/>
      <c r="K318" s="150"/>
      <c r="L318" s="150"/>
      <c r="M318" s="330"/>
      <c r="N318" s="160"/>
    </row>
    <row r="319" spans="1:18" ht="45" hidden="1" x14ac:dyDescent="0.25">
      <c r="A319" s="337"/>
      <c r="B319" s="390" t="s">
        <v>368</v>
      </c>
      <c r="C319" s="389" t="s">
        <v>367</v>
      </c>
      <c r="D319" s="389" t="s">
        <v>364</v>
      </c>
      <c r="E319" s="389"/>
      <c r="F319" s="389"/>
      <c r="G319" s="387"/>
      <c r="H319" s="414"/>
      <c r="I319" s="414"/>
      <c r="J319" s="417"/>
      <c r="K319" s="150"/>
      <c r="L319" s="150"/>
      <c r="M319" s="330"/>
      <c r="N319" s="160"/>
    </row>
    <row r="320" spans="1:18" ht="45" hidden="1" x14ac:dyDescent="0.25">
      <c r="A320" s="337"/>
      <c r="B320" s="390" t="s">
        <v>368</v>
      </c>
      <c r="C320" s="389" t="s">
        <v>367</v>
      </c>
      <c r="D320" s="389" t="s">
        <v>364</v>
      </c>
      <c r="E320" s="389"/>
      <c r="F320" s="389"/>
      <c r="G320" s="387"/>
      <c r="H320" s="414"/>
      <c r="I320" s="414"/>
      <c r="J320" s="417"/>
      <c r="K320" s="150"/>
      <c r="L320" s="150"/>
      <c r="M320" s="330"/>
      <c r="N320" s="160"/>
    </row>
    <row r="321" spans="1:17" ht="45" hidden="1" x14ac:dyDescent="0.25">
      <c r="A321" s="337"/>
      <c r="B321" s="390" t="s">
        <v>368</v>
      </c>
      <c r="C321" s="389" t="s">
        <v>367</v>
      </c>
      <c r="D321" s="389" t="s">
        <v>364</v>
      </c>
      <c r="E321" s="389"/>
      <c r="F321" s="389"/>
      <c r="G321" s="387"/>
      <c r="H321" s="414"/>
      <c r="I321" s="414"/>
      <c r="J321" s="417"/>
      <c r="K321" s="150"/>
      <c r="L321" s="150"/>
      <c r="M321" s="330"/>
      <c r="N321" s="160"/>
    </row>
    <row r="322" spans="1:17" ht="45" hidden="1" x14ac:dyDescent="0.25">
      <c r="A322" s="337"/>
      <c r="B322" s="390" t="s">
        <v>368</v>
      </c>
      <c r="C322" s="389" t="s">
        <v>367</v>
      </c>
      <c r="D322" s="389" t="s">
        <v>364</v>
      </c>
      <c r="E322" s="389"/>
      <c r="F322" s="389"/>
      <c r="G322" s="387"/>
      <c r="H322" s="414"/>
      <c r="I322" s="414"/>
      <c r="J322" s="417"/>
      <c r="K322" s="150"/>
      <c r="L322" s="150"/>
      <c r="M322" s="330"/>
      <c r="N322" s="160"/>
    </row>
    <row r="323" spans="1:17" ht="45" hidden="1" x14ac:dyDescent="0.25">
      <c r="A323" s="337"/>
      <c r="B323" s="390" t="s">
        <v>368</v>
      </c>
      <c r="C323" s="389" t="s">
        <v>367</v>
      </c>
      <c r="D323" s="389" t="s">
        <v>364</v>
      </c>
      <c r="E323" s="389"/>
      <c r="F323" s="389"/>
      <c r="G323" s="387"/>
      <c r="H323" s="414"/>
      <c r="I323" s="414"/>
      <c r="J323" s="417"/>
      <c r="K323" s="150"/>
      <c r="L323" s="150"/>
      <c r="M323" s="330"/>
      <c r="N323" s="160"/>
    </row>
    <row r="324" spans="1:17" ht="45" hidden="1" x14ac:dyDescent="0.25">
      <c r="A324" s="337"/>
      <c r="B324" s="390" t="s">
        <v>368</v>
      </c>
      <c r="C324" s="389" t="s">
        <v>367</v>
      </c>
      <c r="D324" s="389" t="s">
        <v>364</v>
      </c>
      <c r="E324" s="389"/>
      <c r="F324" s="389"/>
      <c r="G324" s="387"/>
      <c r="H324" s="414"/>
      <c r="I324" s="414"/>
      <c r="J324" s="417"/>
      <c r="K324" s="150"/>
      <c r="L324" s="150"/>
      <c r="M324" s="330"/>
      <c r="N324" s="160"/>
    </row>
    <row r="325" spans="1:17" ht="74.25" customHeight="1" x14ac:dyDescent="0.25">
      <c r="A325" s="337"/>
      <c r="B325" s="390" t="s">
        <v>366</v>
      </c>
      <c r="C325" s="389" t="s">
        <v>365</v>
      </c>
      <c r="D325" s="389" t="s">
        <v>364</v>
      </c>
      <c r="E325" s="389" t="s">
        <v>874</v>
      </c>
      <c r="F325" s="389"/>
      <c r="G325" s="511" t="s">
        <v>1018</v>
      </c>
      <c r="H325" s="511"/>
      <c r="I325" s="511"/>
      <c r="J325" s="512"/>
      <c r="K325" s="150"/>
      <c r="L325" s="150"/>
      <c r="M325" s="330"/>
      <c r="N325" s="160"/>
    </row>
    <row r="326" spans="1:17" ht="30" hidden="1" customHeight="1" x14ac:dyDescent="0.25">
      <c r="A326" s="337"/>
      <c r="B326" s="390" t="s">
        <v>366</v>
      </c>
      <c r="C326" s="389" t="s">
        <v>365</v>
      </c>
      <c r="D326" s="389" t="s">
        <v>364</v>
      </c>
      <c r="E326" s="389"/>
      <c r="F326" s="389"/>
      <c r="G326" s="387" t="s">
        <v>1053</v>
      </c>
      <c r="H326" s="414"/>
      <c r="I326" s="414"/>
      <c r="J326" s="417"/>
      <c r="K326" s="150"/>
      <c r="L326" s="150"/>
      <c r="M326" s="330"/>
      <c r="N326" s="160"/>
    </row>
    <row r="327" spans="1:17" ht="60" hidden="1" x14ac:dyDescent="0.25">
      <c r="A327" s="337"/>
      <c r="B327" s="390" t="s">
        <v>366</v>
      </c>
      <c r="C327" s="389" t="s">
        <v>365</v>
      </c>
      <c r="D327" s="389" t="s">
        <v>364</v>
      </c>
      <c r="E327" s="389"/>
      <c r="F327" s="389"/>
      <c r="G327" s="387"/>
      <c r="H327" s="414"/>
      <c r="I327" s="414"/>
      <c r="J327" s="417"/>
      <c r="K327" s="150"/>
      <c r="L327" s="150"/>
      <c r="M327" s="330"/>
      <c r="N327" s="160"/>
    </row>
    <row r="328" spans="1:17" ht="60" hidden="1" x14ac:dyDescent="0.25">
      <c r="A328" s="337"/>
      <c r="B328" s="390" t="s">
        <v>366</v>
      </c>
      <c r="C328" s="389" t="s">
        <v>365</v>
      </c>
      <c r="D328" s="389" t="s">
        <v>364</v>
      </c>
      <c r="E328" s="389"/>
      <c r="F328" s="389"/>
      <c r="G328" s="387"/>
      <c r="H328" s="414"/>
      <c r="I328" s="414"/>
      <c r="J328" s="417"/>
      <c r="K328" s="150"/>
      <c r="L328" s="150"/>
      <c r="M328" s="330"/>
      <c r="N328" s="155"/>
      <c r="O328" s="154"/>
      <c r="P328" s="154"/>
      <c r="Q328" s="154"/>
    </row>
    <row r="329" spans="1:17" ht="93" customHeight="1" x14ac:dyDescent="0.25">
      <c r="A329" s="337"/>
      <c r="B329" s="390" t="s">
        <v>363</v>
      </c>
      <c r="C329" s="389" t="s">
        <v>362</v>
      </c>
      <c r="D329" s="389" t="s">
        <v>357</v>
      </c>
      <c r="E329" s="389" t="s">
        <v>898</v>
      </c>
      <c r="F329" s="389"/>
      <c r="G329" s="511" t="s">
        <v>1023</v>
      </c>
      <c r="H329" s="511"/>
      <c r="I329" s="511"/>
      <c r="J329" s="512"/>
      <c r="K329" s="150"/>
      <c r="L329" s="150"/>
      <c r="M329" s="330"/>
      <c r="N329" s="287"/>
      <c r="O329" s="154"/>
      <c r="P329" s="154"/>
      <c r="Q329" s="154"/>
    </row>
    <row r="330" spans="1:17" ht="63.75" customHeight="1" x14ac:dyDescent="0.25">
      <c r="A330" s="337"/>
      <c r="B330" s="390" t="s">
        <v>361</v>
      </c>
      <c r="C330" s="389" t="s">
        <v>360</v>
      </c>
      <c r="D330" s="389" t="s">
        <v>357</v>
      </c>
      <c r="E330" s="389"/>
      <c r="F330" s="389"/>
      <c r="G330" s="511" t="s">
        <v>1019</v>
      </c>
      <c r="H330" s="511"/>
      <c r="I330" s="511"/>
      <c r="J330" s="512"/>
      <c r="K330" s="150"/>
      <c r="L330" s="150"/>
      <c r="M330" s="330"/>
      <c r="N330" s="21"/>
      <c r="O330" s="155"/>
      <c r="P330" s="154"/>
      <c r="Q330" s="154"/>
    </row>
    <row r="331" spans="1:17" ht="30" hidden="1" customHeight="1" x14ac:dyDescent="0.25">
      <c r="A331" s="337"/>
      <c r="B331" s="390" t="s">
        <v>361</v>
      </c>
      <c r="C331" s="389" t="s">
        <v>360</v>
      </c>
      <c r="D331" s="389" t="s">
        <v>357</v>
      </c>
      <c r="E331" s="389"/>
      <c r="F331" s="389"/>
      <c r="G331" s="387" t="s">
        <v>1054</v>
      </c>
      <c r="H331" s="414"/>
      <c r="I331" s="414"/>
      <c r="J331" s="417"/>
      <c r="K331" s="150"/>
      <c r="L331" s="150"/>
      <c r="M331" s="330"/>
      <c r="N331" s="21"/>
      <c r="O331" s="155"/>
      <c r="P331" s="154"/>
      <c r="Q331" s="154"/>
    </row>
    <row r="332" spans="1:17" ht="83.25" customHeight="1" thickBot="1" x14ac:dyDescent="0.3">
      <c r="A332" s="337"/>
      <c r="B332" s="407" t="s">
        <v>359</v>
      </c>
      <c r="C332" s="405" t="s">
        <v>358</v>
      </c>
      <c r="D332" s="405" t="s">
        <v>357</v>
      </c>
      <c r="E332" s="405" t="s">
        <v>896</v>
      </c>
      <c r="F332" s="405"/>
      <c r="G332" s="504" t="s">
        <v>1113</v>
      </c>
      <c r="H332" s="504"/>
      <c r="I332" s="504"/>
      <c r="J332" s="505"/>
      <c r="K332" s="150"/>
      <c r="L332" s="150"/>
      <c r="M332" s="330"/>
      <c r="N332" s="21"/>
      <c r="O332" s="155"/>
      <c r="P332" s="154"/>
      <c r="Q332" s="154"/>
    </row>
    <row r="333" spans="1:17" ht="75.75" hidden="1" customHeight="1" x14ac:dyDescent="0.25">
      <c r="A333" s="337"/>
      <c r="B333" s="408" t="s">
        <v>359</v>
      </c>
      <c r="C333" s="395" t="s">
        <v>358</v>
      </c>
      <c r="D333" s="396" t="s">
        <v>357</v>
      </c>
      <c r="E333" s="395"/>
      <c r="F333" s="395"/>
      <c r="G333" s="409"/>
      <c r="H333" s="406"/>
      <c r="I333" s="406"/>
      <c r="J333" s="406"/>
      <c r="K333" s="150"/>
      <c r="L333" s="150"/>
      <c r="M333" s="330"/>
      <c r="N333" s="21"/>
      <c r="O333" s="155"/>
      <c r="P333" s="154"/>
      <c r="Q333" s="154"/>
    </row>
    <row r="334" spans="1:17" ht="82.5" hidden="1" customHeight="1" x14ac:dyDescent="0.25">
      <c r="A334" s="337"/>
      <c r="B334" s="410" t="s">
        <v>359</v>
      </c>
      <c r="C334" s="394" t="s">
        <v>358</v>
      </c>
      <c r="D334" s="389" t="s">
        <v>357</v>
      </c>
      <c r="E334" s="394"/>
      <c r="F334" s="394"/>
      <c r="G334" s="411"/>
      <c r="H334" s="406"/>
      <c r="I334" s="406"/>
      <c r="J334" s="406"/>
      <c r="K334" s="150"/>
      <c r="L334" s="150"/>
      <c r="M334" s="330"/>
      <c r="N334" s="21"/>
      <c r="O334" s="155"/>
      <c r="P334" s="154"/>
      <c r="Q334" s="154"/>
    </row>
    <row r="335" spans="1:17" ht="85.5" hidden="1" customHeight="1" x14ac:dyDescent="0.25">
      <c r="A335" s="337"/>
      <c r="B335" s="410" t="s">
        <v>359</v>
      </c>
      <c r="C335" s="405" t="s">
        <v>358</v>
      </c>
      <c r="D335" s="405" t="s">
        <v>357</v>
      </c>
      <c r="E335" s="405"/>
      <c r="F335" s="405"/>
      <c r="G335" s="412"/>
      <c r="H335" s="406"/>
      <c r="I335" s="406"/>
      <c r="J335" s="406"/>
      <c r="K335" s="150"/>
      <c r="L335" s="150"/>
      <c r="M335" s="330"/>
      <c r="N335" s="156"/>
      <c r="O335" s="155"/>
      <c r="P335" s="154"/>
      <c r="Q335" s="154"/>
    </row>
    <row r="336" spans="1:17" x14ac:dyDescent="0.25">
      <c r="A336" s="337"/>
      <c r="B336" s="406"/>
      <c r="C336" s="406"/>
      <c r="D336" s="406"/>
      <c r="E336" s="406"/>
      <c r="F336" s="406"/>
      <c r="G336" s="406"/>
      <c r="H336" s="406"/>
      <c r="I336" s="406"/>
      <c r="J336" s="406"/>
      <c r="K336" s="150"/>
      <c r="L336" s="150"/>
      <c r="M336" s="330"/>
      <c r="N336" s="288"/>
    </row>
    <row r="337" spans="1:14" ht="37.5" x14ac:dyDescent="0.25">
      <c r="A337" s="327"/>
      <c r="B337" s="413" t="s">
        <v>356</v>
      </c>
      <c r="C337" s="413"/>
      <c r="D337" s="413"/>
      <c r="E337" s="413"/>
      <c r="F337" s="413"/>
      <c r="G337" s="413"/>
      <c r="H337" s="413"/>
      <c r="I337" s="413"/>
      <c r="J337" s="413"/>
      <c r="K337" s="152"/>
      <c r="L337" s="152"/>
      <c r="M337" s="333"/>
      <c r="N337" s="160"/>
    </row>
    <row r="338" spans="1:14" ht="24" customHeight="1" x14ac:dyDescent="0.25">
      <c r="A338" s="332" t="s">
        <v>355</v>
      </c>
      <c r="B338" s="507" t="s">
        <v>354</v>
      </c>
      <c r="C338" s="508"/>
      <c r="D338" s="508"/>
      <c r="E338" s="508"/>
      <c r="F338" s="508"/>
      <c r="G338" s="508"/>
      <c r="H338" s="508"/>
      <c r="I338" s="508"/>
      <c r="J338" s="508"/>
      <c r="K338" s="150"/>
      <c r="L338" s="150"/>
      <c r="M338" s="330"/>
      <c r="N338" s="160"/>
    </row>
    <row r="339" spans="1:14" ht="63.75" customHeight="1" thickBot="1" x14ac:dyDescent="0.3">
      <c r="A339" s="332"/>
      <c r="B339" s="509" t="s">
        <v>353</v>
      </c>
      <c r="C339" s="510"/>
      <c r="D339" s="510"/>
      <c r="E339" s="510"/>
      <c r="F339" s="510"/>
      <c r="G339" s="421"/>
      <c r="H339" s="421"/>
      <c r="I339" s="421"/>
      <c r="J339" s="421"/>
      <c r="K339" s="150"/>
      <c r="L339" s="150"/>
      <c r="M339" s="330"/>
      <c r="N339" s="160"/>
    </row>
    <row r="340" spans="1:14" ht="89.25" customHeight="1" thickBot="1" x14ac:dyDescent="0.3">
      <c r="A340" s="332"/>
      <c r="B340" s="484" t="s">
        <v>1048</v>
      </c>
      <c r="C340" s="485"/>
      <c r="D340" s="485"/>
      <c r="E340" s="485"/>
      <c r="F340" s="485"/>
      <c r="G340" s="485"/>
      <c r="H340" s="485"/>
      <c r="I340" s="485"/>
      <c r="J340" s="486"/>
      <c r="K340" s="150"/>
      <c r="L340" s="150"/>
      <c r="M340" s="330"/>
      <c r="N340" s="160"/>
    </row>
    <row r="341" spans="1:14" ht="24.75" customHeight="1" x14ac:dyDescent="0.25">
      <c r="A341" s="332" t="s">
        <v>352</v>
      </c>
      <c r="B341" s="159" t="s">
        <v>351</v>
      </c>
      <c r="C341" s="422"/>
      <c r="D341" s="422"/>
      <c r="E341" s="422"/>
      <c r="F341" s="150"/>
      <c r="G341" s="150"/>
      <c r="H341" s="150"/>
      <c r="I341" s="150"/>
      <c r="J341" s="150"/>
      <c r="K341" s="150"/>
      <c r="L341" s="150"/>
      <c r="M341" s="330"/>
      <c r="N341" s="160"/>
    </row>
    <row r="342" spans="1:14" ht="34.5" customHeight="1" thickBot="1" x14ac:dyDescent="0.3">
      <c r="A342" s="332"/>
      <c r="B342" s="599" t="s">
        <v>350</v>
      </c>
      <c r="C342" s="600"/>
      <c r="D342" s="600"/>
      <c r="E342" s="600"/>
      <c r="F342" s="600"/>
      <c r="G342" s="150"/>
      <c r="H342" s="150"/>
      <c r="I342" s="150"/>
      <c r="J342" s="150"/>
      <c r="K342" s="150"/>
      <c r="L342" s="150"/>
      <c r="M342" s="330"/>
      <c r="N342" s="160"/>
    </row>
    <row r="343" spans="1:14" ht="30" customHeight="1" thickBot="1" x14ac:dyDescent="0.3">
      <c r="A343" s="332"/>
      <c r="B343" s="484" t="s">
        <v>1049</v>
      </c>
      <c r="C343" s="485"/>
      <c r="D343" s="485"/>
      <c r="E343" s="485"/>
      <c r="F343" s="485"/>
      <c r="G343" s="485"/>
      <c r="H343" s="485"/>
      <c r="I343" s="485"/>
      <c r="J343" s="486"/>
      <c r="K343" s="150"/>
      <c r="L343" s="150"/>
      <c r="M343" s="330"/>
      <c r="N343" s="160"/>
    </row>
    <row r="344" spans="1:14" x14ac:dyDescent="0.25">
      <c r="A344" s="337"/>
      <c r="B344" s="150"/>
      <c r="C344" s="150"/>
      <c r="D344" s="150"/>
      <c r="E344" s="150"/>
      <c r="F344" s="150"/>
      <c r="G344" s="150"/>
      <c r="H344" s="150"/>
      <c r="I344" s="150"/>
      <c r="J344" s="150"/>
      <c r="K344" s="150"/>
      <c r="L344" s="150"/>
      <c r="M344" s="330"/>
      <c r="N344" s="160"/>
    </row>
    <row r="345" spans="1:14" ht="18.75" x14ac:dyDescent="0.25">
      <c r="A345" s="327"/>
      <c r="B345" s="152" t="s">
        <v>349</v>
      </c>
      <c r="C345" s="152"/>
      <c r="D345" s="152"/>
      <c r="E345" s="152"/>
      <c r="F345" s="152"/>
      <c r="G345" s="152"/>
      <c r="H345" s="152"/>
      <c r="I345" s="152"/>
      <c r="J345" s="152"/>
      <c r="K345" s="152"/>
      <c r="L345" s="152"/>
      <c r="M345" s="333"/>
      <c r="N345" s="160"/>
    </row>
    <row r="346" spans="1:14" ht="21.75" customHeight="1" x14ac:dyDescent="0.25">
      <c r="A346" s="332" t="s">
        <v>348</v>
      </c>
      <c r="B346" s="515" t="s">
        <v>347</v>
      </c>
      <c r="C346" s="516"/>
      <c r="D346" s="516"/>
      <c r="E346" s="516"/>
      <c r="F346" s="150"/>
      <c r="G346" s="150"/>
      <c r="H346" s="150"/>
      <c r="I346" s="150"/>
      <c r="J346" s="150"/>
      <c r="K346" s="150"/>
      <c r="L346" s="150"/>
      <c r="M346" s="330"/>
      <c r="N346" s="160"/>
    </row>
    <row r="347" spans="1:14" ht="20.25" customHeight="1" thickBot="1" x14ac:dyDescent="0.3">
      <c r="A347" s="332"/>
      <c r="B347" s="585" t="s">
        <v>346</v>
      </c>
      <c r="C347" s="586"/>
      <c r="D347" s="586"/>
      <c r="E347" s="586"/>
      <c r="F347" s="150"/>
      <c r="G347" s="150"/>
      <c r="H347" s="150"/>
      <c r="I347" s="150"/>
      <c r="J347" s="150"/>
      <c r="K347" s="150"/>
      <c r="L347" s="150"/>
      <c r="M347" s="330"/>
      <c r="N347" s="160"/>
    </row>
    <row r="348" spans="1:14" ht="183" customHeight="1" thickBot="1" x14ac:dyDescent="0.3">
      <c r="A348" s="332"/>
      <c r="B348" s="484" t="s">
        <v>1103</v>
      </c>
      <c r="C348" s="485"/>
      <c r="D348" s="485"/>
      <c r="E348" s="485"/>
      <c r="F348" s="485"/>
      <c r="G348" s="485"/>
      <c r="H348" s="485"/>
      <c r="I348" s="485"/>
      <c r="J348" s="486"/>
      <c r="K348" s="150"/>
      <c r="L348" s="150"/>
      <c r="M348" s="330"/>
      <c r="N348" s="160"/>
    </row>
    <row r="349" spans="1:14" ht="16.5" customHeight="1" x14ac:dyDescent="0.25">
      <c r="A349" s="337"/>
      <c r="B349" s="150"/>
      <c r="C349" s="150"/>
      <c r="D349" s="150"/>
      <c r="E349" s="150"/>
      <c r="F349" s="150"/>
      <c r="G349" s="150"/>
      <c r="H349" s="150"/>
      <c r="I349" s="150"/>
      <c r="J349" s="150"/>
      <c r="K349" s="150"/>
      <c r="L349" s="150"/>
      <c r="M349" s="330"/>
      <c r="N349" s="160"/>
    </row>
    <row r="350" spans="1:14" ht="16.5" customHeight="1" x14ac:dyDescent="0.25">
      <c r="A350" s="337"/>
      <c r="B350" s="150"/>
      <c r="C350" s="150"/>
      <c r="D350" s="150"/>
      <c r="E350" s="150"/>
      <c r="F350" s="150"/>
      <c r="G350" s="150"/>
      <c r="H350" s="150"/>
      <c r="I350" s="150"/>
      <c r="J350" s="150"/>
      <c r="K350" s="150"/>
      <c r="L350" s="150"/>
      <c r="M350" s="330"/>
      <c r="N350" s="160"/>
    </row>
    <row r="351" spans="1:14" ht="16.5" customHeight="1" x14ac:dyDescent="0.25">
      <c r="A351" s="337"/>
      <c r="B351" s="150"/>
      <c r="C351" s="150"/>
      <c r="D351" s="150"/>
      <c r="E351" s="150"/>
      <c r="F351" s="150"/>
      <c r="G351" s="150"/>
      <c r="H351" s="150"/>
      <c r="I351" s="150"/>
      <c r="J351" s="150"/>
      <c r="K351" s="150"/>
      <c r="L351" s="150"/>
      <c r="M351" s="330"/>
      <c r="N351" s="160"/>
    </row>
    <row r="352" spans="1:14" ht="18.75" x14ac:dyDescent="0.25">
      <c r="A352" s="327"/>
      <c r="B352" s="152" t="s">
        <v>337</v>
      </c>
      <c r="C352" s="152"/>
      <c r="D352" s="152"/>
      <c r="E352" s="152"/>
      <c r="F352" s="152"/>
      <c r="G352" s="152"/>
      <c r="H352" s="152"/>
      <c r="I352" s="152"/>
      <c r="J352" s="152"/>
      <c r="K352" s="152"/>
      <c r="L352" s="152"/>
      <c r="M352" s="333"/>
      <c r="N352" s="160"/>
    </row>
    <row r="353" spans="1:14" ht="24.75" customHeight="1" x14ac:dyDescent="0.25">
      <c r="A353" s="332" t="s">
        <v>345</v>
      </c>
      <c r="B353" s="515" t="s">
        <v>335</v>
      </c>
      <c r="C353" s="516"/>
      <c r="D353" s="516"/>
      <c r="E353" s="516"/>
      <c r="F353" s="150"/>
      <c r="G353" s="150"/>
      <c r="H353" s="150"/>
      <c r="I353" s="150"/>
      <c r="J353" s="150"/>
      <c r="K353" s="150"/>
      <c r="L353" s="150"/>
      <c r="M353" s="330"/>
      <c r="N353" s="160"/>
    </row>
    <row r="354" spans="1:14" ht="36.75" customHeight="1" thickBot="1" x14ac:dyDescent="0.3">
      <c r="A354" s="332"/>
      <c r="B354" s="513" t="s">
        <v>344</v>
      </c>
      <c r="C354" s="514"/>
      <c r="D354" s="514"/>
      <c r="E354" s="514"/>
      <c r="F354" s="150"/>
      <c r="G354" s="150"/>
      <c r="H354" s="150"/>
      <c r="I354" s="150"/>
      <c r="J354" s="150"/>
      <c r="K354" s="150"/>
      <c r="L354" s="150"/>
      <c r="M354" s="330"/>
      <c r="N354" s="160"/>
    </row>
    <row r="355" spans="1:14" ht="52.5" customHeight="1" thickBot="1" x14ac:dyDescent="0.3">
      <c r="A355" s="332"/>
      <c r="B355" s="484" t="s">
        <v>1050</v>
      </c>
      <c r="C355" s="485"/>
      <c r="D355" s="485"/>
      <c r="E355" s="485"/>
      <c r="F355" s="485"/>
      <c r="G355" s="485"/>
      <c r="H355" s="485"/>
      <c r="I355" s="485"/>
      <c r="J355" s="486"/>
      <c r="K355" s="150"/>
      <c r="L355" s="150"/>
      <c r="M355" s="330"/>
      <c r="N355" s="160"/>
    </row>
    <row r="356" spans="1:14" ht="52.5" customHeight="1" x14ac:dyDescent="0.25">
      <c r="A356" s="332"/>
      <c r="B356" s="441"/>
      <c r="C356" s="441"/>
      <c r="D356" s="441"/>
      <c r="E356" s="441"/>
      <c r="F356" s="441"/>
      <c r="G356" s="441"/>
      <c r="H356" s="441"/>
      <c r="I356" s="441"/>
      <c r="J356" s="441"/>
      <c r="K356" s="150"/>
      <c r="L356" s="150"/>
      <c r="M356" s="330"/>
      <c r="N356" s="160"/>
    </row>
    <row r="357" spans="1:14" x14ac:dyDescent="0.25">
      <c r="A357" s="332"/>
      <c r="B357" s="151"/>
      <c r="C357" s="150"/>
      <c r="D357" s="150"/>
      <c r="E357" s="150"/>
      <c r="F357" s="150"/>
      <c r="G357" s="150"/>
      <c r="H357" s="150"/>
      <c r="I357" s="150"/>
      <c r="J357" s="150"/>
      <c r="K357" s="150"/>
      <c r="L357" s="150"/>
      <c r="M357" s="330"/>
      <c r="N357" s="160"/>
    </row>
    <row r="358" spans="1:14" ht="22.5" customHeight="1" x14ac:dyDescent="0.25">
      <c r="A358" s="338">
        <v>5</v>
      </c>
      <c r="B358" s="149" t="s">
        <v>7</v>
      </c>
      <c r="C358" s="149"/>
      <c r="D358" s="148"/>
      <c r="E358" s="148"/>
      <c r="F358" s="148"/>
      <c r="G358" s="148"/>
      <c r="H358" s="148"/>
      <c r="I358" s="148"/>
      <c r="J358" s="148"/>
      <c r="K358" s="148"/>
      <c r="L358" s="148"/>
      <c r="M358" s="339"/>
      <c r="N358" s="160"/>
    </row>
    <row r="359" spans="1:14" ht="31.5" customHeight="1" x14ac:dyDescent="0.25">
      <c r="A359" s="340" t="s">
        <v>343</v>
      </c>
      <c r="B359" s="146" t="s">
        <v>342</v>
      </c>
      <c r="C359" s="144"/>
      <c r="D359" s="145"/>
      <c r="E359" s="145"/>
      <c r="F359" s="145"/>
      <c r="G359" s="145"/>
      <c r="H359" s="145"/>
      <c r="I359" s="145"/>
      <c r="J359" s="145"/>
      <c r="K359" s="145"/>
      <c r="L359" s="145"/>
      <c r="M359" s="341"/>
      <c r="N359" s="160"/>
    </row>
    <row r="360" spans="1:14" ht="35.25" customHeight="1" thickBot="1" x14ac:dyDescent="0.3">
      <c r="A360" s="340"/>
      <c r="B360" s="494" t="s">
        <v>341</v>
      </c>
      <c r="C360" s="495"/>
      <c r="D360" s="495"/>
      <c r="E360" s="495"/>
      <c r="F360" s="145"/>
      <c r="G360" s="145"/>
      <c r="H360" s="145"/>
      <c r="I360" s="145"/>
      <c r="J360" s="145"/>
      <c r="K360" s="145"/>
      <c r="L360" s="145"/>
      <c r="M360" s="341"/>
      <c r="N360" s="160"/>
    </row>
    <row r="361" spans="1:14" ht="409.5" customHeight="1" thickBot="1" x14ac:dyDescent="0.3">
      <c r="A361" s="340"/>
      <c r="B361" s="484" t="s">
        <v>1116</v>
      </c>
      <c r="C361" s="485"/>
      <c r="D361" s="485"/>
      <c r="E361" s="485"/>
      <c r="F361" s="485"/>
      <c r="G361" s="485"/>
      <c r="H361" s="485"/>
      <c r="I361" s="485"/>
      <c r="J361" s="486"/>
      <c r="K361" s="145"/>
      <c r="L361" s="145"/>
      <c r="M361" s="341"/>
      <c r="N361" s="160"/>
    </row>
    <row r="362" spans="1:14" ht="39" customHeight="1" x14ac:dyDescent="0.25">
      <c r="A362" s="340" t="s">
        <v>340</v>
      </c>
      <c r="B362" s="146" t="s">
        <v>339</v>
      </c>
      <c r="C362" s="144"/>
      <c r="D362" s="145"/>
      <c r="E362" s="145"/>
      <c r="F362" s="145"/>
      <c r="G362" s="145"/>
      <c r="H362" s="145"/>
      <c r="I362" s="145"/>
      <c r="J362" s="145"/>
      <c r="K362" s="145"/>
      <c r="L362" s="145"/>
      <c r="M362" s="341"/>
      <c r="N362" s="160"/>
    </row>
    <row r="363" spans="1:14" ht="21.75" customHeight="1" thickBot="1" x14ac:dyDescent="0.3">
      <c r="A363" s="340"/>
      <c r="B363" s="494" t="s">
        <v>338</v>
      </c>
      <c r="C363" s="495"/>
      <c r="D363" s="495"/>
      <c r="E363" s="495"/>
      <c r="F363" s="495"/>
      <c r="G363" s="495"/>
      <c r="H363" s="495"/>
      <c r="I363" s="145"/>
      <c r="J363" s="145"/>
      <c r="K363" s="145"/>
      <c r="L363" s="145"/>
      <c r="M363" s="341"/>
      <c r="N363" s="160"/>
    </row>
    <row r="364" spans="1:14" ht="360" customHeight="1" thickBot="1" x14ac:dyDescent="0.3">
      <c r="A364" s="340"/>
      <c r="B364" s="484" t="s">
        <v>1117</v>
      </c>
      <c r="C364" s="485"/>
      <c r="D364" s="485"/>
      <c r="E364" s="485"/>
      <c r="F364" s="485"/>
      <c r="G364" s="485"/>
      <c r="H364" s="485"/>
      <c r="I364" s="485"/>
      <c r="J364" s="486"/>
      <c r="K364" s="145"/>
      <c r="L364" s="145"/>
      <c r="M364" s="341"/>
      <c r="N364" s="160"/>
    </row>
    <row r="365" spans="1:14" ht="18.75" customHeight="1" x14ac:dyDescent="0.25">
      <c r="A365" s="342"/>
      <c r="B365" s="145"/>
      <c r="C365" s="145"/>
      <c r="D365" s="145"/>
      <c r="E365" s="145"/>
      <c r="F365" s="145"/>
      <c r="G365" s="145"/>
      <c r="H365" s="145"/>
      <c r="I365" s="145"/>
      <c r="J365" s="145"/>
      <c r="K365" s="145"/>
      <c r="L365" s="145"/>
      <c r="M365" s="341"/>
      <c r="N365" s="160"/>
    </row>
    <row r="366" spans="1:14" ht="18.75" x14ac:dyDescent="0.25">
      <c r="A366" s="343"/>
      <c r="B366" s="147" t="s">
        <v>337</v>
      </c>
      <c r="C366" s="147"/>
      <c r="D366" s="147"/>
      <c r="E366" s="147"/>
      <c r="F366" s="147"/>
      <c r="G366" s="147"/>
      <c r="H366" s="147"/>
      <c r="I366" s="147"/>
      <c r="J366" s="147"/>
      <c r="K366" s="147"/>
      <c r="L366" s="147"/>
      <c r="M366" s="344"/>
      <c r="N366" s="160"/>
    </row>
    <row r="367" spans="1:14" ht="24.75" customHeight="1" x14ac:dyDescent="0.25">
      <c r="A367" s="342" t="s">
        <v>336</v>
      </c>
      <c r="B367" s="146" t="s">
        <v>335</v>
      </c>
      <c r="C367" s="146"/>
      <c r="D367" s="146"/>
      <c r="E367" s="146"/>
      <c r="F367" s="145"/>
      <c r="G367" s="145"/>
      <c r="H367" s="145"/>
      <c r="I367" s="145"/>
      <c r="J367" s="145"/>
      <c r="K367" s="145"/>
      <c r="L367" s="145"/>
      <c r="M367" s="341"/>
      <c r="N367" s="160"/>
    </row>
    <row r="368" spans="1:14" ht="33.75" customHeight="1" thickBot="1" x14ac:dyDescent="0.3">
      <c r="A368" s="342"/>
      <c r="B368" s="587" t="s">
        <v>334</v>
      </c>
      <c r="C368" s="588"/>
      <c r="D368" s="588"/>
      <c r="E368" s="588"/>
      <c r="F368" s="145"/>
      <c r="G368" s="145"/>
      <c r="H368" s="145"/>
      <c r="I368" s="145"/>
      <c r="J368" s="145"/>
      <c r="K368" s="145"/>
      <c r="L368" s="145"/>
      <c r="M368" s="341"/>
      <c r="N368" s="160"/>
    </row>
    <row r="369" spans="1:14" ht="409.5" customHeight="1" x14ac:dyDescent="0.25">
      <c r="A369" s="342"/>
      <c r="B369" s="496" t="s">
        <v>1114</v>
      </c>
      <c r="C369" s="497"/>
      <c r="D369" s="497"/>
      <c r="E369" s="497"/>
      <c r="F369" s="497"/>
      <c r="G369" s="497"/>
      <c r="H369" s="497"/>
      <c r="I369" s="497"/>
      <c r="J369" s="498"/>
      <c r="K369" s="145"/>
      <c r="L369" s="145"/>
      <c r="M369" s="341"/>
      <c r="N369" s="160"/>
    </row>
    <row r="370" spans="1:14" ht="94.5" customHeight="1" thickBot="1" x14ac:dyDescent="0.3">
      <c r="A370" s="423"/>
      <c r="B370" s="499"/>
      <c r="C370" s="500"/>
      <c r="D370" s="500"/>
      <c r="E370" s="500"/>
      <c r="F370" s="500"/>
      <c r="G370" s="500"/>
      <c r="H370" s="500"/>
      <c r="I370" s="500"/>
      <c r="J370" s="501"/>
      <c r="K370" s="424"/>
      <c r="L370" s="143"/>
      <c r="M370" s="345"/>
      <c r="N370" s="160"/>
    </row>
    <row r="371" spans="1:14" ht="18.75" x14ac:dyDescent="0.25">
      <c r="A371" s="346">
        <v>6</v>
      </c>
      <c r="B371" s="142" t="s">
        <v>333</v>
      </c>
      <c r="C371" s="142"/>
      <c r="D371" s="142"/>
      <c r="E371" s="142"/>
      <c r="F371" s="142"/>
      <c r="G371" s="142"/>
      <c r="H371" s="142"/>
      <c r="I371" s="142"/>
      <c r="J371" s="142"/>
      <c r="K371" s="142"/>
      <c r="L371" s="142"/>
      <c r="M371" s="347"/>
      <c r="N371" s="160"/>
    </row>
    <row r="372" spans="1:14" ht="25.5" customHeight="1" x14ac:dyDescent="0.25">
      <c r="A372" s="298" t="s">
        <v>332</v>
      </c>
      <c r="B372" s="141" t="s">
        <v>331</v>
      </c>
      <c r="C372" s="130"/>
      <c r="D372" s="125"/>
      <c r="E372" s="125"/>
      <c r="F372" s="125"/>
      <c r="G372" s="125"/>
      <c r="H372" s="125"/>
      <c r="I372" s="125"/>
      <c r="J372" s="125"/>
      <c r="K372" s="125"/>
      <c r="L372" s="125"/>
      <c r="M372" s="296"/>
      <c r="N372" s="160"/>
    </row>
    <row r="373" spans="1:14" ht="18.75" customHeight="1" thickBot="1" x14ac:dyDescent="0.3">
      <c r="A373" s="298"/>
      <c r="B373" s="140" t="s">
        <v>330</v>
      </c>
      <c r="C373" s="139"/>
      <c r="D373" s="125"/>
      <c r="E373" s="125"/>
      <c r="F373" s="125"/>
      <c r="G373" s="125"/>
      <c r="H373" s="125"/>
      <c r="I373" s="125"/>
      <c r="J373" s="125"/>
      <c r="K373" s="125"/>
      <c r="L373" s="125"/>
      <c r="M373" s="296"/>
      <c r="N373" s="160"/>
    </row>
    <row r="374" spans="1:14" ht="75" customHeight="1" thickBot="1" x14ac:dyDescent="0.3">
      <c r="A374" s="297"/>
      <c r="B374" s="484" t="s">
        <v>1021</v>
      </c>
      <c r="C374" s="485"/>
      <c r="D374" s="485"/>
      <c r="E374" s="485"/>
      <c r="F374" s="485"/>
      <c r="G374" s="485"/>
      <c r="H374" s="486"/>
      <c r="I374" s="125"/>
      <c r="J374" s="125"/>
      <c r="K374" s="125"/>
      <c r="L374" s="125"/>
      <c r="M374" s="296"/>
      <c r="N374" s="160"/>
    </row>
    <row r="375" spans="1:14" ht="25.5" customHeight="1" x14ac:dyDescent="0.25">
      <c r="A375" s="298" t="s">
        <v>329</v>
      </c>
      <c r="B375" s="141" t="s">
        <v>328</v>
      </c>
      <c r="C375" s="130"/>
      <c r="D375" s="125"/>
      <c r="E375" s="125"/>
      <c r="F375" s="125"/>
      <c r="G375" s="125"/>
      <c r="H375" s="125"/>
      <c r="I375" s="125"/>
      <c r="J375" s="125"/>
      <c r="K375" s="125"/>
      <c r="L375" s="125"/>
      <c r="M375" s="296"/>
      <c r="N375" s="160"/>
    </row>
    <row r="376" spans="1:14" ht="18.75" customHeight="1" thickBot="1" x14ac:dyDescent="0.3">
      <c r="A376" s="298"/>
      <c r="B376" s="140" t="s">
        <v>327</v>
      </c>
      <c r="C376" s="139"/>
      <c r="D376" s="125"/>
      <c r="E376" s="125"/>
      <c r="F376" s="125"/>
      <c r="G376" s="125"/>
      <c r="H376" s="125"/>
      <c r="I376" s="125"/>
      <c r="J376" s="125"/>
      <c r="K376" s="125"/>
      <c r="L376" s="125"/>
      <c r="M376" s="296"/>
      <c r="N376" s="160"/>
    </row>
    <row r="377" spans="1:14" ht="32.25" customHeight="1" thickBot="1" x14ac:dyDescent="0.3">
      <c r="A377" s="297"/>
      <c r="B377" s="484" t="s">
        <v>1022</v>
      </c>
      <c r="C377" s="485"/>
      <c r="D377" s="485"/>
      <c r="E377" s="485"/>
      <c r="F377" s="485"/>
      <c r="G377" s="485"/>
      <c r="H377" s="486"/>
      <c r="I377" s="125"/>
      <c r="J377" s="125"/>
      <c r="K377" s="125"/>
      <c r="L377" s="125"/>
      <c r="M377" s="296"/>
      <c r="N377" s="160"/>
    </row>
    <row r="378" spans="1:14" ht="26.25" customHeight="1" x14ac:dyDescent="0.25">
      <c r="A378" s="298" t="s">
        <v>326</v>
      </c>
      <c r="B378" s="138" t="s">
        <v>325</v>
      </c>
      <c r="C378" s="130"/>
      <c r="D378" s="125"/>
      <c r="E378" s="125"/>
      <c r="F378" s="125"/>
      <c r="G378" s="125"/>
      <c r="H378" s="125"/>
      <c r="I378" s="125"/>
      <c r="J378" s="125"/>
      <c r="K378" s="125"/>
      <c r="L378" s="125"/>
      <c r="M378" s="296"/>
      <c r="N378" s="160"/>
    </row>
    <row r="379" spans="1:14" ht="21.75" customHeight="1" thickBot="1" x14ac:dyDescent="0.3">
      <c r="A379" s="297"/>
      <c r="B379" s="137" t="s">
        <v>324</v>
      </c>
      <c r="C379" s="136"/>
      <c r="D379" s="125"/>
      <c r="E379" s="125"/>
      <c r="F379" s="125"/>
      <c r="G379" s="125"/>
      <c r="H379" s="125"/>
      <c r="I379" s="125"/>
      <c r="J379" s="125"/>
      <c r="K379" s="125"/>
      <c r="L379" s="125"/>
      <c r="M379" s="296"/>
      <c r="N379" s="160"/>
    </row>
    <row r="380" spans="1:14" ht="30.75" customHeight="1" thickBot="1" x14ac:dyDescent="0.3">
      <c r="A380" s="297"/>
      <c r="B380" s="484" t="s">
        <v>1115</v>
      </c>
      <c r="C380" s="485"/>
      <c r="D380" s="485"/>
      <c r="E380" s="485"/>
      <c r="F380" s="485"/>
      <c r="G380" s="485"/>
      <c r="H380" s="486"/>
      <c r="I380" s="125"/>
      <c r="J380" s="125"/>
      <c r="K380" s="125"/>
      <c r="L380" s="125"/>
      <c r="M380" s="296"/>
      <c r="N380" s="160"/>
    </row>
    <row r="381" spans="1:14" ht="30.75" customHeight="1" x14ac:dyDescent="0.25">
      <c r="A381" s="297" t="s">
        <v>323</v>
      </c>
      <c r="B381" s="135" t="s">
        <v>322</v>
      </c>
      <c r="C381" s="125"/>
      <c r="D381" s="125"/>
      <c r="E381" s="125"/>
      <c r="F381" s="125"/>
      <c r="G381" s="125"/>
      <c r="H381" s="125"/>
      <c r="I381" s="125"/>
      <c r="J381" s="125"/>
      <c r="K381" s="125"/>
      <c r="L381" s="125"/>
      <c r="M381" s="296"/>
      <c r="N381" s="160"/>
    </row>
    <row r="382" spans="1:14" ht="24" customHeight="1" thickBot="1" x14ac:dyDescent="0.3">
      <c r="A382" s="297"/>
      <c r="B382" s="134" t="s">
        <v>321</v>
      </c>
      <c r="C382" s="133"/>
      <c r="D382" s="133"/>
      <c r="E382" s="133"/>
      <c r="F382" s="132"/>
      <c r="G382" s="132"/>
      <c r="H382" s="132"/>
      <c r="I382" s="132"/>
      <c r="J382" s="132"/>
      <c r="K382" s="125"/>
      <c r="L382" s="125"/>
      <c r="M382" s="296"/>
      <c r="N382" s="160"/>
    </row>
    <row r="383" spans="1:14" ht="21" customHeight="1" thickBot="1" x14ac:dyDescent="0.3">
      <c r="A383" s="297"/>
      <c r="B383" s="487"/>
      <c r="C383" s="488"/>
      <c r="D383" s="488"/>
      <c r="E383" s="488"/>
      <c r="F383" s="488"/>
      <c r="G383" s="488"/>
      <c r="H383" s="489"/>
      <c r="I383" s="132"/>
      <c r="J383" s="132"/>
      <c r="K383" s="125"/>
      <c r="L383" s="125"/>
      <c r="M383" s="296"/>
      <c r="N383" s="160"/>
    </row>
    <row r="384" spans="1:14" ht="24" customHeight="1" x14ac:dyDescent="0.25">
      <c r="A384" s="298" t="s">
        <v>320</v>
      </c>
      <c r="B384" s="131" t="s">
        <v>319</v>
      </c>
      <c r="C384" s="130"/>
      <c r="D384" s="125"/>
      <c r="E384" s="125"/>
      <c r="F384" s="125"/>
      <c r="G384" s="125"/>
      <c r="H384" s="125"/>
      <c r="I384" s="125"/>
      <c r="J384" s="125"/>
      <c r="K384" s="125"/>
      <c r="L384" s="125"/>
      <c r="M384" s="296"/>
      <c r="N384" s="160"/>
    </row>
    <row r="385" spans="1:14" ht="39.75" customHeight="1" thickBot="1" x14ac:dyDescent="0.3">
      <c r="A385" s="298"/>
      <c r="B385" s="583" t="s">
        <v>318</v>
      </c>
      <c r="C385" s="584"/>
      <c r="D385" s="584"/>
      <c r="E385" s="584"/>
      <c r="F385" s="125"/>
      <c r="G385" s="125"/>
      <c r="H385" s="125"/>
      <c r="I385" s="125"/>
      <c r="J385" s="125"/>
      <c r="K385" s="125"/>
      <c r="L385" s="125"/>
      <c r="M385" s="296"/>
      <c r="N385" s="160"/>
    </row>
    <row r="386" spans="1:14" x14ac:dyDescent="0.25">
      <c r="A386" s="297"/>
      <c r="B386" s="129" t="s">
        <v>317</v>
      </c>
      <c r="C386" s="490" t="s">
        <v>1132</v>
      </c>
      <c r="D386" s="490"/>
      <c r="E386" s="490"/>
      <c r="F386" s="490"/>
      <c r="G386" s="490"/>
      <c r="H386" s="491"/>
      <c r="I386" s="125"/>
      <c r="J386" s="125"/>
      <c r="K386" s="125"/>
      <c r="L386" s="125"/>
      <c r="M386" s="296"/>
      <c r="N386" s="160"/>
    </row>
    <row r="387" spans="1:14" x14ac:dyDescent="0.25">
      <c r="A387" s="297"/>
      <c r="B387" s="128" t="s">
        <v>316</v>
      </c>
      <c r="C387" s="492" t="s">
        <v>1133</v>
      </c>
      <c r="D387" s="492"/>
      <c r="E387" s="492"/>
      <c r="F387" s="492"/>
      <c r="G387" s="492"/>
      <c r="H387" s="493"/>
      <c r="I387" s="125"/>
      <c r="J387" s="125"/>
      <c r="K387" s="125"/>
      <c r="L387" s="125"/>
      <c r="M387" s="296"/>
      <c r="N387" s="160"/>
    </row>
    <row r="388" spans="1:14" ht="15.75" thickBot="1" x14ac:dyDescent="0.3">
      <c r="A388" s="298"/>
      <c r="B388" s="126" t="s">
        <v>315</v>
      </c>
      <c r="C388" s="474">
        <v>42338</v>
      </c>
      <c r="D388" s="475"/>
      <c r="E388" s="475"/>
      <c r="F388" s="475"/>
      <c r="G388" s="475"/>
      <c r="H388" s="476"/>
      <c r="I388" s="125"/>
      <c r="J388" s="125"/>
      <c r="K388" s="125"/>
      <c r="L388" s="125"/>
      <c r="M388" s="296"/>
      <c r="N388" s="160"/>
    </row>
    <row r="389" spans="1:14" ht="7.5" customHeight="1" thickBot="1" x14ac:dyDescent="0.3">
      <c r="A389" s="348"/>
      <c r="B389" s="349"/>
      <c r="C389" s="349"/>
      <c r="D389" s="349"/>
      <c r="E389" s="349"/>
      <c r="F389" s="349"/>
      <c r="G389" s="349"/>
      <c r="H389" s="349"/>
      <c r="I389" s="349"/>
      <c r="J389" s="349"/>
      <c r="K389" s="349"/>
      <c r="L389" s="349"/>
      <c r="M389" s="350"/>
      <c r="N389" s="160"/>
    </row>
    <row r="390" spans="1:14" x14ac:dyDescent="0.25">
      <c r="A390" s="153"/>
      <c r="B390" s="153"/>
      <c r="C390" s="153"/>
      <c r="D390" s="153"/>
      <c r="E390" s="153"/>
      <c r="F390" s="153"/>
      <c r="G390" s="153"/>
      <c r="H390" s="153"/>
      <c r="I390" s="153"/>
      <c r="J390" s="153"/>
      <c r="K390" s="153"/>
      <c r="L390" s="153"/>
      <c r="M390" s="153"/>
    </row>
  </sheetData>
  <sheetProtection password="FE59" sheet="1" objects="1" scenarios="1"/>
  <dataConsolidate/>
  <mergeCells count="136">
    <mergeCell ref="B374:H374"/>
    <mergeCell ref="B342:F342"/>
    <mergeCell ref="B92:I92"/>
    <mergeCell ref="F207:I207"/>
    <mergeCell ref="F208:I208"/>
    <mergeCell ref="F209:I209"/>
    <mergeCell ref="B236:E236"/>
    <mergeCell ref="B250:E250"/>
    <mergeCell ref="B261:E261"/>
    <mergeCell ref="B237:E237"/>
    <mergeCell ref="B249:E249"/>
    <mergeCell ref="F210:I210"/>
    <mergeCell ref="F211:I211"/>
    <mergeCell ref="F212:I212"/>
    <mergeCell ref="B221:E221"/>
    <mergeCell ref="B222:E222"/>
    <mergeCell ref="B385:E385"/>
    <mergeCell ref="B346:E346"/>
    <mergeCell ref="B347:E347"/>
    <mergeCell ref="B360:E360"/>
    <mergeCell ref="B368:E368"/>
    <mergeCell ref="B299:E299"/>
    <mergeCell ref="B307:E307"/>
    <mergeCell ref="B275:E275"/>
    <mergeCell ref="B276:E276"/>
    <mergeCell ref="B286:E286"/>
    <mergeCell ref="B287:E287"/>
    <mergeCell ref="B292:E292"/>
    <mergeCell ref="B311:J311"/>
    <mergeCell ref="G313:J313"/>
    <mergeCell ref="G312:J312"/>
    <mergeCell ref="G314:J314"/>
    <mergeCell ref="B308:J308"/>
    <mergeCell ref="B294:J294"/>
    <mergeCell ref="B300:J300"/>
    <mergeCell ref="B303:J303"/>
    <mergeCell ref="B301:E301"/>
    <mergeCell ref="B302:E302"/>
    <mergeCell ref="B293:E293"/>
    <mergeCell ref="B310:J310"/>
    <mergeCell ref="C68:C69"/>
    <mergeCell ref="A1:I1"/>
    <mergeCell ref="B39:E39"/>
    <mergeCell ref="B25:E25"/>
    <mergeCell ref="B28:E28"/>
    <mergeCell ref="B33:E33"/>
    <mergeCell ref="B12:E12"/>
    <mergeCell ref="B31:E31"/>
    <mergeCell ref="B36:E36"/>
    <mergeCell ref="B37:H38"/>
    <mergeCell ref="B32:H32"/>
    <mergeCell ref="E61:G61"/>
    <mergeCell ref="E68:G69"/>
    <mergeCell ref="B44:E44"/>
    <mergeCell ref="B40:H40"/>
    <mergeCell ref="B41:H41"/>
    <mergeCell ref="B51:D51"/>
    <mergeCell ref="B55:D55"/>
    <mergeCell ref="E46:G46"/>
    <mergeCell ref="E49:G49"/>
    <mergeCell ref="D62:D66"/>
    <mergeCell ref="E67:G67"/>
    <mergeCell ref="E66:G66"/>
    <mergeCell ref="B59:E59"/>
    <mergeCell ref="B57:E57"/>
    <mergeCell ref="B47:D47"/>
    <mergeCell ref="B48:D48"/>
    <mergeCell ref="B49:D49"/>
    <mergeCell ref="B50:D50"/>
    <mergeCell ref="B56:E56"/>
    <mergeCell ref="B58:G58"/>
    <mergeCell ref="B46:D46"/>
    <mergeCell ref="B75:G75"/>
    <mergeCell ref="B80:G80"/>
    <mergeCell ref="B85:G85"/>
    <mergeCell ref="D68:D69"/>
    <mergeCell ref="E71:G71"/>
    <mergeCell ref="E72:G72"/>
    <mergeCell ref="B76:E76"/>
    <mergeCell ref="B84:E84"/>
    <mergeCell ref="E50:G50"/>
    <mergeCell ref="E51:G51"/>
    <mergeCell ref="E52:G52"/>
    <mergeCell ref="E53:G53"/>
    <mergeCell ref="E54:G54"/>
    <mergeCell ref="E55:G55"/>
    <mergeCell ref="B52:D52"/>
    <mergeCell ref="B53:D53"/>
    <mergeCell ref="B54:D54"/>
    <mergeCell ref="E70:G70"/>
    <mergeCell ref="C62:C66"/>
    <mergeCell ref="E63:G63"/>
    <mergeCell ref="E62:G62"/>
    <mergeCell ref="E64:G64"/>
    <mergeCell ref="E65:G65"/>
    <mergeCell ref="B91:G91"/>
    <mergeCell ref="B112:I112"/>
    <mergeCell ref="B90:I90"/>
    <mergeCell ref="B361:J361"/>
    <mergeCell ref="G332:J332"/>
    <mergeCell ref="K312:M314"/>
    <mergeCell ref="B338:J338"/>
    <mergeCell ref="B340:J340"/>
    <mergeCell ref="B339:F339"/>
    <mergeCell ref="G315:J315"/>
    <mergeCell ref="G316:J316"/>
    <mergeCell ref="G325:J325"/>
    <mergeCell ref="G329:J329"/>
    <mergeCell ref="G330:J330"/>
    <mergeCell ref="B354:E354"/>
    <mergeCell ref="B353:E353"/>
    <mergeCell ref="B309:E309"/>
    <mergeCell ref="C388:H388"/>
    <mergeCell ref="B113:G113"/>
    <mergeCell ref="I114:J114"/>
    <mergeCell ref="I115:J115"/>
    <mergeCell ref="I116:J116"/>
    <mergeCell ref="I117:J117"/>
    <mergeCell ref="I118:J118"/>
    <mergeCell ref="I119:J119"/>
    <mergeCell ref="I120:J120"/>
    <mergeCell ref="I121:J121"/>
    <mergeCell ref="I122:J122"/>
    <mergeCell ref="I123:J123"/>
    <mergeCell ref="I203:J203"/>
    <mergeCell ref="B377:H377"/>
    <mergeCell ref="B380:H380"/>
    <mergeCell ref="B383:H383"/>
    <mergeCell ref="C386:H386"/>
    <mergeCell ref="C387:H387"/>
    <mergeCell ref="B363:H363"/>
    <mergeCell ref="B364:J364"/>
    <mergeCell ref="B369:J370"/>
    <mergeCell ref="B343:J343"/>
    <mergeCell ref="B348:J348"/>
    <mergeCell ref="B355:J355"/>
  </mergeCells>
  <dataValidations count="29">
    <dataValidation type="list" allowBlank="1" showInputMessage="1" showErrorMessage="1" sqref="E325:E328">
      <formula1>ObjectiveB3</formula1>
    </dataValidation>
    <dataValidation type="list" allowBlank="1" showInputMessage="1" showErrorMessage="1" sqref="E314">
      <formula1>ObjectiveN2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32:E335">
      <formula1>ObjectiveS3</formula1>
    </dataValidation>
    <dataValidation type="list" allowBlank="1" showInputMessage="1" showErrorMessage="1" sqref="E329">
      <formula1>ObjectiveS1</formula1>
    </dataValidation>
    <dataValidation type="list" allowBlank="1" showInputMessage="1" showErrorMessage="1" sqref="E316:E324">
      <formula1>ObjectiveB1</formula1>
    </dataValidation>
    <dataValidation type="list" allowBlank="1" showInputMessage="1" showErrorMessage="1" sqref="E315">
      <formula1>ObjectiveN3</formula1>
    </dataValidation>
    <dataValidation type="list" allowBlank="1" showInputMessage="1" showErrorMessage="1" sqref="E313">
      <formula1>ObjectiveN1</formula1>
    </dataValidation>
    <dataValidation type="list" allowBlank="1" showInputMessage="1" showErrorMessage="1" sqref="D252:D257 D278:D283">
      <formula1>direction</formula1>
    </dataValidation>
    <dataValidation type="decimal" allowBlank="1" showInputMessage="1" showErrorMessage="1" sqref="C204:C206 F121:F123 D116:D203">
      <formula1>0</formula1>
      <formula2>100000000000</formula2>
    </dataValidation>
    <dataValidation type="list" allowBlank="1" showInputMessage="1" showErrorMessage="1" sqref="D94:D109">
      <formula1>yeartype</formula1>
    </dataValidation>
    <dataValidation type="date" allowBlank="1" showInputMessage="1" showErrorMessage="1" sqref="C388">
      <formula1>1</formula1>
      <formula2>73051</formula2>
    </dataValidation>
    <dataValidation type="decimal" allowBlank="1" showInputMessage="1" showErrorMessage="1" sqref="E239:G242 E243 D217:D218 I239:J247 E244:G247">
      <formula1>0.1</formula1>
      <formula2>100000000</formula2>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104:H109 H94:H101">
      <formula1>0</formula1>
      <formula2>100000000000</formula2>
    </dataValidation>
    <dataValidation type="list" allowBlank="1" showInputMessage="1" showErrorMessage="1" sqref="C94 G217:G218 J217:J218 D239:D247">
      <formula1>year</formula1>
    </dataValidation>
    <dataValidation type="whole" allowBlank="1" showInputMessage="1" showErrorMessage="1" sqref="B86 B341 B344 B33 B338 B336 B357 B248 B26">
      <formula1>0</formula1>
      <formula2>100000000000000</formula2>
    </dataValidation>
    <dataValidation type="list" allowBlank="1" showInputMessage="1" showErrorMessage="1" sqref="B8">
      <formula1>typeorganisation</formula1>
    </dataValidation>
    <dataValidation type="list" allowBlank="1" showInputMessage="1" showErrorMessage="1" sqref="B115:B123 H239:H246">
      <formula1>emissionsource1</formula1>
    </dataValidation>
    <dataValidation type="list" allowBlank="1" showInputMessage="1" showErrorMessage="1" sqref="F217:F218">
      <formula1>targetboundary</formula1>
    </dataValidation>
    <dataValidation type="list" allowBlank="1" showInputMessage="1" showErrorMessage="1" sqref="C217:C218">
      <formula1>targettype</formula1>
    </dataValidation>
    <dataValidation type="list" allowBlank="1" showInputMessage="1" showErrorMessage="1" sqref="E217:E218">
      <formula1>unitCO2C</formula1>
    </dataValidation>
    <dataValidation type="decimal" allowBlank="1" showInputMessage="1" showErrorMessage="1" sqref="H217:H218">
      <formula1>0</formula1>
      <formula2>10000000000000</formula2>
    </dataValidation>
    <dataValidation type="list" allowBlank="1" showInputMessage="1" showErrorMessage="1" sqref="I217:I218">
      <formula1>unitCO2D</formula1>
    </dataValidation>
    <dataValidation type="list" allowBlank="1" showInputMessage="1" showErrorMessage="1" sqref="K239:K247">
      <formula1>Estimated</formula1>
    </dataValidation>
    <dataValidation type="list" allowBlank="1" showInputMessage="1" showErrorMessage="1" sqref="C115:C203">
      <formula1>Scope</formula1>
    </dataValidation>
    <dataValidation type="decimal" allowBlank="1" showInputMessage="1" showErrorMessage="1" sqref="H115:H202">
      <formula1>0.001</formula1>
      <formula2>1000000000</formula2>
    </dataValidation>
  </dataValidations>
  <hyperlinks>
    <hyperlink ref="B78" r:id="rId1" display="The C-CAT tool can be accessed at http://www.resourceefficientscotland.com/resource/resource-efficient-scotland-climate-change-assessment-tool-ccat "/>
  </hyperlinks>
  <pageMargins left="0.7" right="0.7" top="0.75" bottom="0.75" header="0.3" footer="0.3"/>
  <pageSetup paperSize="8" scale="50" orientation="landscape" r:id="rId2"/>
  <rowBreaks count="2" manualBreakCount="2">
    <brk id="363" max="12" man="1"/>
    <brk id="389" max="12" man="1"/>
  </rowBreaks>
  <ignoredErrors>
    <ignoredError sqref="H103"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[1]ListsReq!#REF!</xm:f>
          </x14:formula1>
          <xm:sqref>H247 B124:B202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64"/>
  <sheetViews>
    <sheetView topLeftCell="AC1" zoomScaleNormal="100" workbookViewId="0">
      <selection activeCell="AC5" sqref="A5:XFD5"/>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65" x14ac:dyDescent="0.25">
      <c r="A2" s="24"/>
      <c r="B2" s="24" t="s">
        <v>944</v>
      </c>
      <c r="C2" s="24" t="s">
        <v>0</v>
      </c>
      <c r="D2" s="24"/>
      <c r="E2" s="24"/>
      <c r="F2" s="24"/>
      <c r="G2" s="24"/>
      <c r="H2" s="24"/>
      <c r="I2" s="24"/>
      <c r="J2" s="24"/>
      <c r="K2" s="24"/>
      <c r="L2" s="24"/>
      <c r="M2" s="24"/>
      <c r="N2" s="24"/>
      <c r="O2" s="24"/>
      <c r="P2" s="24"/>
      <c r="Q2" s="24"/>
      <c r="R2" s="24"/>
      <c r="S2" s="24" t="s">
        <v>943</v>
      </c>
      <c r="T2" s="24"/>
      <c r="U2" s="24" t="s">
        <v>942</v>
      </c>
      <c r="V2" s="24" t="s">
        <v>941</v>
      </c>
      <c r="W2" s="24" t="s">
        <v>940</v>
      </c>
      <c r="X2" s="24"/>
      <c r="Y2" s="24" t="s">
        <v>939</v>
      </c>
      <c r="Z2" s="24"/>
      <c r="AA2" s="24" t="s">
        <v>938</v>
      </c>
      <c r="AB2" s="24"/>
      <c r="AC2" s="250" t="s">
        <v>937</v>
      </c>
      <c r="AD2" s="250" t="s">
        <v>9</v>
      </c>
      <c r="AE2" s="250" t="s">
        <v>467</v>
      </c>
      <c r="AF2" s="250" t="s">
        <v>9</v>
      </c>
      <c r="AG2" s="24" t="s">
        <v>936</v>
      </c>
      <c r="AH2" s="24" t="s">
        <v>935</v>
      </c>
      <c r="AI2" s="24" t="s">
        <v>934</v>
      </c>
      <c r="AJ2" s="24" t="s">
        <v>933</v>
      </c>
      <c r="AK2" s="24"/>
      <c r="AL2" s="24" t="s">
        <v>932</v>
      </c>
      <c r="AM2" s="24"/>
      <c r="AN2" s="24" t="s">
        <v>931</v>
      </c>
      <c r="AO2" s="24" t="s">
        <v>907</v>
      </c>
      <c r="AP2" s="24" t="s">
        <v>930</v>
      </c>
      <c r="AQ2" s="24" t="s">
        <v>469</v>
      </c>
      <c r="AR2" s="24" t="s">
        <v>929</v>
      </c>
      <c r="AS2" s="24" t="s">
        <v>928</v>
      </c>
      <c r="AT2" s="24" t="s">
        <v>927</v>
      </c>
      <c r="AU2" s="24" t="s">
        <v>926</v>
      </c>
      <c r="AV2" s="24" t="s">
        <v>925</v>
      </c>
      <c r="AW2" s="24" t="s">
        <v>924</v>
      </c>
      <c r="AX2" s="24" t="s">
        <v>923</v>
      </c>
      <c r="AY2" s="24" t="s">
        <v>922</v>
      </c>
      <c r="AZ2" s="24" t="s">
        <v>921</v>
      </c>
      <c r="BA2" s="24" t="s">
        <v>920</v>
      </c>
      <c r="BB2" s="24" t="s">
        <v>919</v>
      </c>
      <c r="BC2" s="24" t="s">
        <v>918</v>
      </c>
      <c r="BD2" s="24" t="s">
        <v>917</v>
      </c>
    </row>
    <row r="3" spans="1:65"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916</v>
      </c>
      <c r="U3" t="s">
        <v>1</v>
      </c>
      <c r="V3" t="s">
        <v>915</v>
      </c>
      <c r="W3" t="s">
        <v>914</v>
      </c>
      <c r="Y3" t="s">
        <v>913</v>
      </c>
      <c r="AA3" t="s">
        <v>912</v>
      </c>
      <c r="AC3" s="242" t="s">
        <v>911</v>
      </c>
      <c r="AD3" s="242" t="s">
        <v>616</v>
      </c>
      <c r="AE3" s="243">
        <v>0.49425999999999998</v>
      </c>
      <c r="AF3" s="243" t="s">
        <v>563</v>
      </c>
      <c r="AG3" t="s">
        <v>910</v>
      </c>
      <c r="AH3" t="s">
        <v>616</v>
      </c>
      <c r="AI3" t="s">
        <v>634</v>
      </c>
      <c r="AJ3" t="s">
        <v>909</v>
      </c>
      <c r="AL3" t="s">
        <v>908</v>
      </c>
      <c r="AN3" t="s">
        <v>906</v>
      </c>
      <c r="AO3" t="s">
        <v>907</v>
      </c>
      <c r="AP3" t="s">
        <v>906</v>
      </c>
      <c r="AQ3" t="s">
        <v>493</v>
      </c>
      <c r="AR3" t="s">
        <v>905</v>
      </c>
      <c r="AS3" t="s">
        <v>904</v>
      </c>
      <c r="AT3" t="s">
        <v>903</v>
      </c>
      <c r="AU3" t="s">
        <v>902</v>
      </c>
      <c r="AV3" t="s">
        <v>901</v>
      </c>
      <c r="AW3" t="s">
        <v>900</v>
      </c>
      <c r="AX3" t="s">
        <v>899</v>
      </c>
      <c r="AY3" t="s">
        <v>898</v>
      </c>
      <c r="AZ3" t="s">
        <v>897</v>
      </c>
      <c r="BA3" t="s">
        <v>896</v>
      </c>
      <c r="BB3" t="s">
        <v>895</v>
      </c>
      <c r="BC3" t="s">
        <v>894</v>
      </c>
      <c r="BD3" t="s">
        <v>893</v>
      </c>
    </row>
    <row r="4" spans="1:65"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892</v>
      </c>
      <c r="U4" t="s">
        <v>697</v>
      </c>
      <c r="V4" t="s">
        <v>891</v>
      </c>
      <c r="W4" t="s">
        <v>890</v>
      </c>
      <c r="Y4" t="s">
        <v>889</v>
      </c>
      <c r="AA4" t="s">
        <v>888</v>
      </c>
      <c r="AC4" s="242" t="s">
        <v>887</v>
      </c>
      <c r="AD4" s="242" t="s">
        <v>616</v>
      </c>
      <c r="AE4" s="243">
        <v>4.3220000000000001E-2</v>
      </c>
      <c r="AF4" s="243" t="s">
        <v>563</v>
      </c>
      <c r="AG4" t="s">
        <v>422</v>
      </c>
      <c r="AH4" t="s">
        <v>886</v>
      </c>
      <c r="AI4" t="s">
        <v>885</v>
      </c>
      <c r="AJ4" t="s">
        <v>884</v>
      </c>
      <c r="AL4" t="s">
        <v>883</v>
      </c>
      <c r="AN4" t="s">
        <v>882</v>
      </c>
      <c r="AO4" t="s">
        <v>881</v>
      </c>
      <c r="AP4" t="s">
        <v>13</v>
      </c>
      <c r="AQ4" t="s">
        <v>492</v>
      </c>
      <c r="AR4" t="s">
        <v>880</v>
      </c>
      <c r="AS4" t="s">
        <v>879</v>
      </c>
      <c r="AT4" t="s">
        <v>878</v>
      </c>
      <c r="AU4" t="s">
        <v>877</v>
      </c>
      <c r="AV4" t="s">
        <v>876</v>
      </c>
      <c r="AW4" t="s">
        <v>875</v>
      </c>
      <c r="AX4" t="s">
        <v>874</v>
      </c>
      <c r="AY4" t="s">
        <v>873</v>
      </c>
      <c r="AZ4" t="s">
        <v>872</v>
      </c>
      <c r="BA4" t="s">
        <v>871</v>
      </c>
      <c r="BB4" t="s">
        <v>870</v>
      </c>
      <c r="BC4" t="s">
        <v>808</v>
      </c>
      <c r="BD4" t="s">
        <v>869</v>
      </c>
      <c r="BM4">
        <f>AE3+AE4</f>
        <v>0.53747999999999996</v>
      </c>
    </row>
    <row r="5" spans="1:65"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868</v>
      </c>
      <c r="U5" t="s">
        <v>867</v>
      </c>
      <c r="V5" t="s">
        <v>866</v>
      </c>
      <c r="W5" t="s">
        <v>865</v>
      </c>
      <c r="Y5" t="s">
        <v>864</v>
      </c>
      <c r="AA5" t="s">
        <v>863</v>
      </c>
      <c r="AC5" s="242" t="s">
        <v>862</v>
      </c>
      <c r="AD5" s="242" t="s">
        <v>616</v>
      </c>
      <c r="AE5" s="242">
        <v>0.18497</v>
      </c>
      <c r="AF5" s="242" t="s">
        <v>563</v>
      </c>
      <c r="AG5" t="s">
        <v>861</v>
      </c>
      <c r="AH5" t="s">
        <v>860</v>
      </c>
      <c r="AI5" t="s">
        <v>859</v>
      </c>
      <c r="AJ5" t="s">
        <v>858</v>
      </c>
      <c r="AL5" t="s">
        <v>857</v>
      </c>
      <c r="AN5" t="s">
        <v>856</v>
      </c>
      <c r="AP5" t="s">
        <v>855</v>
      </c>
      <c r="AQ5" t="s">
        <v>491</v>
      </c>
      <c r="AS5" t="s">
        <v>854</v>
      </c>
      <c r="AT5" t="s">
        <v>853</v>
      </c>
      <c r="AU5" t="s">
        <v>852</v>
      </c>
      <c r="AV5" t="s">
        <v>851</v>
      </c>
      <c r="AW5" t="s">
        <v>850</v>
      </c>
      <c r="AX5" t="s">
        <v>849</v>
      </c>
      <c r="AY5" t="s">
        <v>848</v>
      </c>
      <c r="AZ5" t="s">
        <v>847</v>
      </c>
      <c r="BA5" t="s">
        <v>846</v>
      </c>
      <c r="BB5" t="s">
        <v>845</v>
      </c>
      <c r="BC5" t="s">
        <v>793</v>
      </c>
      <c r="BD5" t="s">
        <v>844</v>
      </c>
    </row>
    <row r="6" spans="1:65"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758</v>
      </c>
      <c r="V6" t="s">
        <v>843</v>
      </c>
      <c r="Y6" t="s">
        <v>710</v>
      </c>
      <c r="AA6" t="s">
        <v>842</v>
      </c>
      <c r="AC6" s="242" t="s">
        <v>841</v>
      </c>
      <c r="AD6" s="242" t="s">
        <v>616</v>
      </c>
      <c r="AE6" s="242">
        <v>0.27211999999999997</v>
      </c>
      <c r="AF6" s="242" t="s">
        <v>563</v>
      </c>
      <c r="AG6" t="s">
        <v>840</v>
      </c>
      <c r="AH6" t="s">
        <v>839</v>
      </c>
      <c r="AI6" t="s">
        <v>592</v>
      </c>
      <c r="AJ6" t="s">
        <v>838</v>
      </c>
      <c r="AL6" t="s">
        <v>837</v>
      </c>
      <c r="AN6" t="s">
        <v>836</v>
      </c>
      <c r="AS6" t="s">
        <v>835</v>
      </c>
      <c r="AT6" t="s">
        <v>834</v>
      </c>
      <c r="AU6" t="s">
        <v>833</v>
      </c>
      <c r="AV6" t="s">
        <v>832</v>
      </c>
      <c r="AW6" t="s">
        <v>831</v>
      </c>
      <c r="AX6" t="s">
        <v>830</v>
      </c>
      <c r="AY6" t="s">
        <v>829</v>
      </c>
      <c r="AZ6" t="s">
        <v>828</v>
      </c>
      <c r="BA6" t="s">
        <v>827</v>
      </c>
      <c r="BB6" t="s">
        <v>826</v>
      </c>
      <c r="BC6" t="s">
        <v>727</v>
      </c>
      <c r="BD6" t="s">
        <v>825</v>
      </c>
    </row>
    <row r="7" spans="1:65"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824</v>
      </c>
      <c r="Y7" t="s">
        <v>2</v>
      </c>
      <c r="AC7" s="242" t="s">
        <v>823</v>
      </c>
      <c r="AD7" s="242" t="s">
        <v>616</v>
      </c>
      <c r="AE7" s="249">
        <v>0.26950000000000002</v>
      </c>
      <c r="AF7" s="242" t="s">
        <v>563</v>
      </c>
      <c r="AG7" t="s">
        <v>822</v>
      </c>
      <c r="AH7" t="s">
        <v>590</v>
      </c>
      <c r="AI7" t="s">
        <v>821</v>
      </c>
      <c r="AJ7" t="s">
        <v>820</v>
      </c>
      <c r="AL7" t="s">
        <v>819</v>
      </c>
      <c r="AS7" t="s">
        <v>818</v>
      </c>
      <c r="AT7" t="s">
        <v>817</v>
      </c>
      <c r="AU7" t="s">
        <v>816</v>
      </c>
      <c r="AV7" t="s">
        <v>815</v>
      </c>
      <c r="AW7" t="s">
        <v>814</v>
      </c>
      <c r="AX7" t="s">
        <v>813</v>
      </c>
      <c r="AY7" t="s">
        <v>812</v>
      </c>
      <c r="AZ7" t="s">
        <v>811</v>
      </c>
      <c r="BA7" t="s">
        <v>810</v>
      </c>
      <c r="BB7" t="s">
        <v>809</v>
      </c>
      <c r="BC7" t="s">
        <v>808</v>
      </c>
      <c r="BD7" t="s">
        <v>807</v>
      </c>
    </row>
    <row r="8" spans="1:65"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806</v>
      </c>
      <c r="Y8" t="s">
        <v>3</v>
      </c>
      <c r="AC8" s="246" t="s">
        <v>805</v>
      </c>
      <c r="AD8" s="246" t="s">
        <v>665</v>
      </c>
      <c r="AE8" s="286">
        <v>2.5379710000000002</v>
      </c>
      <c r="AF8" s="242" t="s">
        <v>664</v>
      </c>
      <c r="AG8" t="s">
        <v>699</v>
      </c>
      <c r="AH8" t="s">
        <v>665</v>
      </c>
      <c r="AI8" t="s">
        <v>572</v>
      </c>
      <c r="AJ8" t="s">
        <v>804</v>
      </c>
      <c r="AS8" t="s">
        <v>803</v>
      </c>
      <c r="AT8" t="s">
        <v>802</v>
      </c>
      <c r="AU8" t="s">
        <v>801</v>
      </c>
      <c r="AV8" t="s">
        <v>800</v>
      </c>
      <c r="AW8" t="s">
        <v>799</v>
      </c>
      <c r="AX8" t="s">
        <v>798</v>
      </c>
      <c r="AY8" t="s">
        <v>797</v>
      </c>
      <c r="AZ8" t="s">
        <v>796</v>
      </c>
      <c r="BA8" t="s">
        <v>795</v>
      </c>
      <c r="BB8" t="s">
        <v>794</v>
      </c>
      <c r="BC8" t="s">
        <v>793</v>
      </c>
      <c r="BD8" t="s">
        <v>792</v>
      </c>
    </row>
    <row r="9" spans="1:65"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791</v>
      </c>
      <c r="Y9" t="s">
        <v>420</v>
      </c>
      <c r="AC9" s="188" t="s">
        <v>790</v>
      </c>
      <c r="AD9" s="188" t="s">
        <v>616</v>
      </c>
      <c r="AE9" s="206">
        <v>0.24667</v>
      </c>
      <c r="AF9" s="242" t="s">
        <v>563</v>
      </c>
      <c r="AG9" t="s">
        <v>4</v>
      </c>
      <c r="AH9" t="s">
        <v>789</v>
      </c>
      <c r="AI9" t="s">
        <v>788</v>
      </c>
      <c r="AJ9" t="s">
        <v>787</v>
      </c>
      <c r="AS9" t="s">
        <v>786</v>
      </c>
      <c r="AT9" t="s">
        <v>785</v>
      </c>
      <c r="AU9" t="s">
        <v>784</v>
      </c>
      <c r="AV9" t="s">
        <v>783</v>
      </c>
      <c r="AW9" t="s">
        <v>782</v>
      </c>
      <c r="AX9" t="s">
        <v>781</v>
      </c>
      <c r="AY9" t="s">
        <v>780</v>
      </c>
      <c r="AZ9" t="s">
        <v>779</v>
      </c>
      <c r="BA9" t="s">
        <v>778</v>
      </c>
      <c r="BB9" t="s">
        <v>777</v>
      </c>
      <c r="BC9" t="s">
        <v>727</v>
      </c>
      <c r="BD9" t="s">
        <v>776</v>
      </c>
    </row>
    <row r="10" spans="1:65"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775</v>
      </c>
      <c r="Y10" t="s">
        <v>774</v>
      </c>
      <c r="AC10" s="242" t="s">
        <v>773</v>
      </c>
      <c r="AD10" s="242" t="s">
        <v>616</v>
      </c>
      <c r="AE10" s="248">
        <v>0.315905361</v>
      </c>
      <c r="AF10" s="242" t="s">
        <v>563</v>
      </c>
      <c r="AG10" t="s">
        <v>724</v>
      </c>
      <c r="AH10" t="s">
        <v>573</v>
      </c>
      <c r="AI10" t="s">
        <v>772</v>
      </c>
      <c r="AJ10" t="s">
        <v>771</v>
      </c>
      <c r="AS10" t="s">
        <v>770</v>
      </c>
      <c r="AT10" t="s">
        <v>769</v>
      </c>
      <c r="AU10" t="s">
        <v>768</v>
      </c>
      <c r="AV10" t="s">
        <v>767</v>
      </c>
      <c r="AW10" t="s">
        <v>766</v>
      </c>
      <c r="AX10" t="s">
        <v>765</v>
      </c>
      <c r="AZ10" t="s">
        <v>764</v>
      </c>
      <c r="BA10" t="s">
        <v>763</v>
      </c>
      <c r="BB10" t="s">
        <v>762</v>
      </c>
      <c r="BC10" t="s">
        <v>761</v>
      </c>
      <c r="BD10" t="s">
        <v>760</v>
      </c>
    </row>
    <row r="11" spans="1:65" x14ac:dyDescent="0.25">
      <c r="C11">
        <v>2013</v>
      </c>
      <c r="D11">
        <f t="shared" ref="D11:J11" si="7">E10</f>
        <v>2014</v>
      </c>
      <c r="E11">
        <f t="shared" si="7"/>
        <v>2015</v>
      </c>
      <c r="F11">
        <f t="shared" si="7"/>
        <v>2016</v>
      </c>
      <c r="G11">
        <f t="shared" si="7"/>
        <v>2017</v>
      </c>
      <c r="H11">
        <f t="shared" si="7"/>
        <v>2018</v>
      </c>
      <c r="I11">
        <f t="shared" si="7"/>
        <v>2019</v>
      </c>
      <c r="J11">
        <f t="shared" si="7"/>
        <v>2020</v>
      </c>
      <c r="V11" t="s">
        <v>759</v>
      </c>
      <c r="Y11" t="s">
        <v>758</v>
      </c>
      <c r="AC11" s="242" t="s">
        <v>757</v>
      </c>
      <c r="AD11" s="242" t="s">
        <v>740</v>
      </c>
      <c r="AE11" s="242">
        <v>0.34410000000000002</v>
      </c>
      <c r="AF11" s="242" t="s">
        <v>739</v>
      </c>
      <c r="AG11" t="s">
        <v>711</v>
      </c>
      <c r="AH11" t="s">
        <v>756</v>
      </c>
      <c r="AI11" t="s">
        <v>755</v>
      </c>
      <c r="AJ11" t="s">
        <v>754</v>
      </c>
      <c r="AS11" t="s">
        <v>753</v>
      </c>
      <c r="AT11" t="s">
        <v>752</v>
      </c>
      <c r="AU11" t="s">
        <v>751</v>
      </c>
      <c r="AV11" t="s">
        <v>750</v>
      </c>
      <c r="AW11" t="s">
        <v>749</v>
      </c>
      <c r="AX11" t="s">
        <v>748</v>
      </c>
      <c r="AZ11" t="s">
        <v>747</v>
      </c>
      <c r="BA11" t="s">
        <v>746</v>
      </c>
      <c r="BB11" t="s">
        <v>745</v>
      </c>
      <c r="BC11" t="s">
        <v>744</v>
      </c>
      <c r="BD11" t="s">
        <v>743</v>
      </c>
    </row>
    <row r="12" spans="1:65" x14ac:dyDescent="0.25">
      <c r="C12">
        <v>2014</v>
      </c>
      <c r="D12">
        <f t="shared" ref="D12:I12" si="8">E11</f>
        <v>2015</v>
      </c>
      <c r="E12">
        <f t="shared" si="8"/>
        <v>2016</v>
      </c>
      <c r="F12">
        <f t="shared" si="8"/>
        <v>2017</v>
      </c>
      <c r="G12">
        <f t="shared" si="8"/>
        <v>2018</v>
      </c>
      <c r="H12">
        <f t="shared" si="8"/>
        <v>2019</v>
      </c>
      <c r="I12">
        <f t="shared" si="8"/>
        <v>2020</v>
      </c>
      <c r="V12" t="s">
        <v>742</v>
      </c>
      <c r="AC12" s="242" t="s">
        <v>741</v>
      </c>
      <c r="AD12" s="242" t="s">
        <v>740</v>
      </c>
      <c r="AE12" s="243">
        <v>0.70850000000000002</v>
      </c>
      <c r="AF12" s="243" t="s">
        <v>739</v>
      </c>
      <c r="AG12" t="s">
        <v>738</v>
      </c>
      <c r="AH12" t="s">
        <v>567</v>
      </c>
      <c r="AJ12" t="s">
        <v>737</v>
      </c>
      <c r="AS12" t="s">
        <v>736</v>
      </c>
      <c r="AT12" t="s">
        <v>735</v>
      </c>
      <c r="AU12" t="s">
        <v>734</v>
      </c>
      <c r="AV12" t="s">
        <v>733</v>
      </c>
      <c r="AW12" t="s">
        <v>732</v>
      </c>
      <c r="AX12" t="s">
        <v>731</v>
      </c>
      <c r="AZ12" t="s">
        <v>730</v>
      </c>
      <c r="BA12" t="s">
        <v>729</v>
      </c>
      <c r="BB12" t="s">
        <v>728</v>
      </c>
      <c r="BC12" t="s">
        <v>727</v>
      </c>
      <c r="BD12" t="s">
        <v>726</v>
      </c>
    </row>
    <row r="13" spans="1:65" x14ac:dyDescent="0.25">
      <c r="C13">
        <v>2015</v>
      </c>
      <c r="D13">
        <f>E12</f>
        <v>2016</v>
      </c>
      <c r="E13">
        <f>F12</f>
        <v>2017</v>
      </c>
      <c r="F13">
        <f>G12</f>
        <v>2018</v>
      </c>
      <c r="G13">
        <f>H12</f>
        <v>2019</v>
      </c>
      <c r="H13">
        <f>I12</f>
        <v>2020</v>
      </c>
      <c r="V13" t="s">
        <v>725</v>
      </c>
      <c r="AC13" s="242" t="s">
        <v>724</v>
      </c>
      <c r="AD13" s="242" t="s">
        <v>665</v>
      </c>
      <c r="AE13" s="242">
        <v>2.6023999999999998</v>
      </c>
      <c r="AF13" s="242" t="s">
        <v>664</v>
      </c>
      <c r="AG13" t="s">
        <v>723</v>
      </c>
      <c r="AH13" t="s">
        <v>722</v>
      </c>
      <c r="AJ13" t="s">
        <v>721</v>
      </c>
      <c r="AS13" t="s">
        <v>720</v>
      </c>
      <c r="AT13" t="s">
        <v>719</v>
      </c>
      <c r="AU13" t="s">
        <v>718</v>
      </c>
      <c r="AV13" t="s">
        <v>717</v>
      </c>
      <c r="AW13" t="s">
        <v>716</v>
      </c>
      <c r="AX13" t="s">
        <v>715</v>
      </c>
      <c r="AZ13" t="s">
        <v>714</v>
      </c>
      <c r="BA13" t="s">
        <v>713</v>
      </c>
      <c r="BD13" t="s">
        <v>712</v>
      </c>
    </row>
    <row r="14" spans="1:65" x14ac:dyDescent="0.25">
      <c r="C14">
        <v>2016</v>
      </c>
      <c r="D14">
        <f>E13</f>
        <v>2017</v>
      </c>
      <c r="E14">
        <f>F13</f>
        <v>2018</v>
      </c>
      <c r="F14">
        <f>G13</f>
        <v>2019</v>
      </c>
      <c r="G14">
        <f>H13</f>
        <v>2020</v>
      </c>
      <c r="V14" t="s">
        <v>543</v>
      </c>
      <c r="AC14" s="242" t="s">
        <v>711</v>
      </c>
      <c r="AD14" s="242" t="s">
        <v>665</v>
      </c>
      <c r="AE14" s="242">
        <v>2.1913999999999998</v>
      </c>
      <c r="AF14" s="242" t="s">
        <v>664</v>
      </c>
      <c r="AG14" t="s">
        <v>710</v>
      </c>
      <c r="AH14" t="s">
        <v>1</v>
      </c>
      <c r="AJ14" t="s">
        <v>709</v>
      </c>
      <c r="AS14" t="s">
        <v>708</v>
      </c>
      <c r="AT14" t="s">
        <v>707</v>
      </c>
      <c r="AU14" t="s">
        <v>706</v>
      </c>
      <c r="AV14" t="s">
        <v>705</v>
      </c>
      <c r="AW14" t="s">
        <v>704</v>
      </c>
      <c r="AX14" t="s">
        <v>703</v>
      </c>
      <c r="AZ14" t="s">
        <v>702</v>
      </c>
      <c r="BA14" t="s">
        <v>701</v>
      </c>
      <c r="BD14" t="s">
        <v>700</v>
      </c>
    </row>
    <row r="15" spans="1:65" x14ac:dyDescent="0.25">
      <c r="C15">
        <v>2017</v>
      </c>
      <c r="D15">
        <f>E14</f>
        <v>2018</v>
      </c>
      <c r="E15">
        <f>F14</f>
        <v>2019</v>
      </c>
      <c r="F15">
        <f>G14</f>
        <v>2020</v>
      </c>
      <c r="AC15" s="242" t="s">
        <v>699</v>
      </c>
      <c r="AD15" s="242" t="s">
        <v>616</v>
      </c>
      <c r="AE15" s="242">
        <v>1.1838E-2</v>
      </c>
      <c r="AF15" s="242" t="s">
        <v>563</v>
      </c>
      <c r="AG15" t="s">
        <v>698</v>
      </c>
      <c r="AH15" t="s">
        <v>697</v>
      </c>
      <c r="AJ15" t="s">
        <v>5</v>
      </c>
      <c r="AS15" t="s">
        <v>696</v>
      </c>
      <c r="AT15" t="s">
        <v>695</v>
      </c>
      <c r="AU15" t="s">
        <v>694</v>
      </c>
      <c r="AV15" t="s">
        <v>693</v>
      </c>
      <c r="AW15" t="s">
        <v>692</v>
      </c>
      <c r="AX15" t="s">
        <v>691</v>
      </c>
      <c r="AZ15" t="s">
        <v>690</v>
      </c>
      <c r="BA15" t="s">
        <v>689</v>
      </c>
      <c r="BD15" t="s">
        <v>688</v>
      </c>
    </row>
    <row r="16" spans="1:65" x14ac:dyDescent="0.25">
      <c r="C16">
        <v>2018</v>
      </c>
      <c r="D16">
        <f>E15</f>
        <v>2019</v>
      </c>
      <c r="E16">
        <f>F15</f>
        <v>2020</v>
      </c>
      <c r="AC16" s="242" t="s">
        <v>687</v>
      </c>
      <c r="AD16" s="242" t="s">
        <v>616</v>
      </c>
      <c r="AE16" s="242">
        <v>2.0799999999999999E-4</v>
      </c>
      <c r="AF16" s="242" t="s">
        <v>563</v>
      </c>
      <c r="AG16" t="s">
        <v>686</v>
      </c>
      <c r="AH16" t="s">
        <v>685</v>
      </c>
      <c r="AS16" t="s">
        <v>684</v>
      </c>
      <c r="AT16" t="s">
        <v>683</v>
      </c>
      <c r="AU16" t="s">
        <v>682</v>
      </c>
      <c r="AV16" t="s">
        <v>681</v>
      </c>
      <c r="AW16" t="s">
        <v>680</v>
      </c>
      <c r="AX16" t="s">
        <v>679</v>
      </c>
      <c r="AZ16" t="s">
        <v>678</v>
      </c>
      <c r="BA16" t="s">
        <v>677</v>
      </c>
      <c r="BD16" t="s">
        <v>676</v>
      </c>
    </row>
    <row r="17" spans="3:56" x14ac:dyDescent="0.25">
      <c r="C17">
        <v>2019</v>
      </c>
      <c r="D17">
        <f>E16</f>
        <v>2020</v>
      </c>
      <c r="AC17" s="242" t="s">
        <v>675</v>
      </c>
      <c r="AD17" s="242" t="s">
        <v>616</v>
      </c>
      <c r="AE17" s="242">
        <v>0.214508</v>
      </c>
      <c r="AF17" s="242" t="s">
        <v>563</v>
      </c>
      <c r="AG17" t="s">
        <v>5</v>
      </c>
      <c r="AH17" t="s">
        <v>543</v>
      </c>
      <c r="AT17" t="s">
        <v>674</v>
      </c>
      <c r="AU17" t="s">
        <v>673</v>
      </c>
      <c r="AV17" t="s">
        <v>672</v>
      </c>
      <c r="AW17" t="s">
        <v>671</v>
      </c>
      <c r="AX17" t="s">
        <v>670</v>
      </c>
      <c r="AZ17" t="s">
        <v>669</v>
      </c>
      <c r="BA17" t="s">
        <v>668</v>
      </c>
      <c r="BD17" t="s">
        <v>667</v>
      </c>
    </row>
    <row r="18" spans="3:56" x14ac:dyDescent="0.25">
      <c r="C18">
        <v>2020</v>
      </c>
      <c r="AC18" s="242" t="s">
        <v>666</v>
      </c>
      <c r="AD18" s="242" t="s">
        <v>665</v>
      </c>
      <c r="AE18" s="243">
        <v>1.5022500000000001</v>
      </c>
      <c r="AF18" s="243" t="s">
        <v>664</v>
      </c>
      <c r="AT18" t="s">
        <v>663</v>
      </c>
      <c r="AU18" t="s">
        <v>662</v>
      </c>
      <c r="AV18" t="s">
        <v>661</v>
      </c>
      <c r="AW18" t="s">
        <v>660</v>
      </c>
      <c r="AX18" t="s">
        <v>659</v>
      </c>
      <c r="AZ18" t="s">
        <v>658</v>
      </c>
      <c r="BD18" t="s">
        <v>657</v>
      </c>
    </row>
    <row r="19" spans="3:56" x14ac:dyDescent="0.25">
      <c r="C19" t="s">
        <v>656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648</v>
      </c>
      <c r="AC19" s="188" t="s">
        <v>655</v>
      </c>
      <c r="AD19" s="242" t="s">
        <v>616</v>
      </c>
      <c r="AE19" s="243">
        <v>0.21676999999999999</v>
      </c>
      <c r="AF19" s="243" t="s">
        <v>563</v>
      </c>
      <c r="AT19" t="s">
        <v>654</v>
      </c>
      <c r="AU19" t="s">
        <v>653</v>
      </c>
      <c r="AV19" t="s">
        <v>652</v>
      </c>
      <c r="AW19" t="s">
        <v>651</v>
      </c>
      <c r="BD19" t="s">
        <v>650</v>
      </c>
    </row>
    <row r="20" spans="3:56" x14ac:dyDescent="0.25">
      <c r="C20" t="s">
        <v>649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648</v>
      </c>
      <c r="AC20" s="242" t="s">
        <v>647</v>
      </c>
      <c r="AD20" s="242" t="s">
        <v>616</v>
      </c>
      <c r="AE20" s="245" t="s">
        <v>593</v>
      </c>
      <c r="AF20" s="243" t="s">
        <v>563</v>
      </c>
      <c r="AT20" t="s">
        <v>646</v>
      </c>
      <c r="AV20" t="s">
        <v>645</v>
      </c>
      <c r="AW20" t="s">
        <v>644</v>
      </c>
      <c r="BD20" t="s">
        <v>643</v>
      </c>
    </row>
    <row r="21" spans="3:56" x14ac:dyDescent="0.25">
      <c r="C21" t="s">
        <v>642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88" t="s">
        <v>641</v>
      </c>
      <c r="AD21" s="188" t="s">
        <v>616</v>
      </c>
      <c r="AE21" s="247">
        <v>0</v>
      </c>
      <c r="AF21" s="188" t="s">
        <v>563</v>
      </c>
      <c r="AT21" t="s">
        <v>640</v>
      </c>
      <c r="AV21" t="s">
        <v>639</v>
      </c>
      <c r="AW21" t="s">
        <v>638</v>
      </c>
      <c r="BD21" t="s">
        <v>637</v>
      </c>
    </row>
    <row r="22" spans="3:56" x14ac:dyDescent="0.25">
      <c r="C22" t="s">
        <v>636</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88" t="s">
        <v>635</v>
      </c>
      <c r="AD22" s="188" t="s">
        <v>616</v>
      </c>
      <c r="AE22" s="247">
        <v>0</v>
      </c>
      <c r="AF22" s="188" t="s">
        <v>634</v>
      </c>
      <c r="AT22" t="s">
        <v>633</v>
      </c>
      <c r="AW22" t="s">
        <v>632</v>
      </c>
      <c r="BD22" t="s">
        <v>631</v>
      </c>
    </row>
    <row r="23" spans="3:56" x14ac:dyDescent="0.25">
      <c r="C23" t="s">
        <v>630</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46" t="s">
        <v>629</v>
      </c>
      <c r="AD23" s="246" t="s">
        <v>616</v>
      </c>
      <c r="AE23" s="373">
        <v>0</v>
      </c>
      <c r="AF23" s="246" t="s">
        <v>563</v>
      </c>
      <c r="AT23" t="s">
        <v>628</v>
      </c>
      <c r="AW23" t="s">
        <v>627</v>
      </c>
      <c r="BD23" t="s">
        <v>626</v>
      </c>
    </row>
    <row r="24" spans="3:56" x14ac:dyDescent="0.25">
      <c r="C24" t="s">
        <v>625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46" t="s">
        <v>624</v>
      </c>
      <c r="AD24" s="246" t="s">
        <v>616</v>
      </c>
      <c r="AE24" s="373">
        <v>0</v>
      </c>
      <c r="AF24" s="246" t="s">
        <v>563</v>
      </c>
      <c r="AT24" t="s">
        <v>623</v>
      </c>
      <c r="AW24" t="s">
        <v>622</v>
      </c>
    </row>
    <row r="25" spans="3:56" x14ac:dyDescent="0.25">
      <c r="C25" t="s">
        <v>621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46" t="s">
        <v>620</v>
      </c>
      <c r="AD25" s="246" t="s">
        <v>616</v>
      </c>
      <c r="AE25" s="373">
        <v>0</v>
      </c>
      <c r="AF25" s="246" t="s">
        <v>563</v>
      </c>
      <c r="AT25" t="s">
        <v>619</v>
      </c>
    </row>
    <row r="26" spans="3:56" x14ac:dyDescent="0.25">
      <c r="C26" t="s">
        <v>618</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46" t="s">
        <v>617</v>
      </c>
      <c r="AD26" s="246" t="s">
        <v>616</v>
      </c>
      <c r="AE26" s="373">
        <v>0</v>
      </c>
      <c r="AF26" s="246" t="s">
        <v>563</v>
      </c>
    </row>
    <row r="27" spans="3:56" x14ac:dyDescent="0.25">
      <c r="C27" t="s">
        <v>615</v>
      </c>
      <c r="D27" t="str">
        <f t="shared" ref="D27:I27" si="16">E26</f>
        <v>2014/15</v>
      </c>
      <c r="E27" t="str">
        <f t="shared" si="16"/>
        <v>2015/16</v>
      </c>
      <c r="F27" t="str">
        <f t="shared" si="16"/>
        <v>2016/17</v>
      </c>
      <c r="G27" t="str">
        <f t="shared" si="16"/>
        <v>2017/18</v>
      </c>
      <c r="H27" t="str">
        <f t="shared" si="16"/>
        <v>2018/19</v>
      </c>
      <c r="I27" t="str">
        <f t="shared" si="16"/>
        <v>2019/20</v>
      </c>
      <c r="AC27" s="242" t="s">
        <v>614</v>
      </c>
      <c r="AD27" s="242" t="s">
        <v>590</v>
      </c>
      <c r="AE27" s="244">
        <v>289.83554099999998</v>
      </c>
      <c r="AF27" s="242" t="s">
        <v>592</v>
      </c>
    </row>
    <row r="28" spans="3:56" x14ac:dyDescent="0.25">
      <c r="C28" t="s">
        <v>613</v>
      </c>
      <c r="D28" t="str">
        <f>E27</f>
        <v>2015/16</v>
      </c>
      <c r="E28" t="str">
        <f>F27</f>
        <v>2016/17</v>
      </c>
      <c r="F28" t="str">
        <f>G27</f>
        <v>2017/18</v>
      </c>
      <c r="G28" t="str">
        <f>H27</f>
        <v>2018/19</v>
      </c>
      <c r="H28" t="str">
        <f>I27</f>
        <v>2019/20</v>
      </c>
      <c r="AC28" s="242" t="s">
        <v>612</v>
      </c>
      <c r="AD28" s="242" t="s">
        <v>590</v>
      </c>
      <c r="AE28" s="244">
        <v>199</v>
      </c>
      <c r="AF28" s="242" t="s">
        <v>592</v>
      </c>
    </row>
    <row r="29" spans="3:56" x14ac:dyDescent="0.25">
      <c r="C29" t="s">
        <v>611</v>
      </c>
      <c r="D29" t="str">
        <f>E28</f>
        <v>2016/17</v>
      </c>
      <c r="E29" t="str">
        <f>F28</f>
        <v>2017/18</v>
      </c>
      <c r="F29" t="str">
        <f>G28</f>
        <v>2018/19</v>
      </c>
      <c r="G29" t="str">
        <f>H28</f>
        <v>2019/20</v>
      </c>
      <c r="AC29" s="242" t="s">
        <v>610</v>
      </c>
      <c r="AD29" s="242" t="s">
        <v>590</v>
      </c>
      <c r="AE29" s="244">
        <v>6</v>
      </c>
      <c r="AF29" s="242" t="s">
        <v>592</v>
      </c>
    </row>
    <row r="30" spans="3:56" x14ac:dyDescent="0.25">
      <c r="C30" t="s">
        <v>609</v>
      </c>
      <c r="D30" t="str">
        <f>E29</f>
        <v>2017/18</v>
      </c>
      <c r="E30" t="str">
        <f>F29</f>
        <v>2018/19</v>
      </c>
      <c r="F30" t="str">
        <f>G29</f>
        <v>2019/20</v>
      </c>
      <c r="AC30" s="242" t="s">
        <v>608</v>
      </c>
      <c r="AD30" s="242" t="s">
        <v>590</v>
      </c>
      <c r="AE30" s="244">
        <v>21</v>
      </c>
      <c r="AF30" s="242" t="s">
        <v>592</v>
      </c>
    </row>
    <row r="31" spans="3:56" x14ac:dyDescent="0.25">
      <c r="C31" t="s">
        <v>607</v>
      </c>
      <c r="D31" t="str">
        <f>E30</f>
        <v>2018/19</v>
      </c>
      <c r="E31" t="str">
        <f>F30</f>
        <v>2019/20</v>
      </c>
      <c r="AC31" s="242" t="s">
        <v>606</v>
      </c>
      <c r="AD31" s="242" t="s">
        <v>590</v>
      </c>
      <c r="AE31" s="244">
        <v>6</v>
      </c>
      <c r="AF31" s="242" t="s">
        <v>592</v>
      </c>
    </row>
    <row r="32" spans="3:56" x14ac:dyDescent="0.25">
      <c r="C32" t="s">
        <v>605</v>
      </c>
      <c r="D32" t="str">
        <f>E31</f>
        <v>2019/20</v>
      </c>
      <c r="AC32" s="242" t="s">
        <v>604</v>
      </c>
      <c r="AD32" s="242" t="s">
        <v>590</v>
      </c>
      <c r="AE32" s="244">
        <v>21</v>
      </c>
      <c r="AF32" s="242" t="s">
        <v>592</v>
      </c>
    </row>
    <row r="33" spans="3:32" x14ac:dyDescent="0.25">
      <c r="C33" t="s">
        <v>603</v>
      </c>
      <c r="AC33" s="242" t="s">
        <v>602</v>
      </c>
      <c r="AD33" s="242" t="s">
        <v>590</v>
      </c>
      <c r="AE33" s="244">
        <v>21</v>
      </c>
      <c r="AF33" s="242" t="s">
        <v>592</v>
      </c>
    </row>
    <row r="34" spans="3:32" x14ac:dyDescent="0.25">
      <c r="AC34" s="242" t="s">
        <v>601</v>
      </c>
      <c r="AD34" s="242" t="s">
        <v>590</v>
      </c>
      <c r="AE34" s="244">
        <v>21</v>
      </c>
      <c r="AF34" s="242" t="s">
        <v>592</v>
      </c>
    </row>
    <row r="35" spans="3:32" x14ac:dyDescent="0.25">
      <c r="AC35" s="242" t="s">
        <v>600</v>
      </c>
      <c r="AD35" s="242" t="s">
        <v>590</v>
      </c>
      <c r="AE35" s="244">
        <v>21</v>
      </c>
      <c r="AF35" s="242" t="s">
        <v>592</v>
      </c>
    </row>
    <row r="36" spans="3:32" x14ac:dyDescent="0.25">
      <c r="AC36" s="242" t="s">
        <v>599</v>
      </c>
      <c r="AD36" s="242" t="s">
        <v>590</v>
      </c>
      <c r="AE36" s="244">
        <v>21</v>
      </c>
      <c r="AF36" s="242" t="s">
        <v>592</v>
      </c>
    </row>
    <row r="37" spans="3:32" x14ac:dyDescent="0.25">
      <c r="AC37" s="242" t="s">
        <v>598</v>
      </c>
      <c r="AD37" s="242" t="s">
        <v>590</v>
      </c>
      <c r="AE37" s="244">
        <v>21</v>
      </c>
      <c r="AF37" s="242" t="s">
        <v>592</v>
      </c>
    </row>
    <row r="38" spans="3:32" x14ac:dyDescent="0.25">
      <c r="AC38" s="242" t="s">
        <v>597</v>
      </c>
      <c r="AD38" s="242" t="s">
        <v>590</v>
      </c>
      <c r="AE38" s="244">
        <v>1.37</v>
      </c>
      <c r="AF38" s="242" t="s">
        <v>592</v>
      </c>
    </row>
    <row r="39" spans="3:32" x14ac:dyDescent="0.25">
      <c r="AC39" s="242" t="s">
        <v>596</v>
      </c>
      <c r="AD39" s="242" t="s">
        <v>590</v>
      </c>
      <c r="AE39" s="245" t="s">
        <v>593</v>
      </c>
      <c r="AF39" s="242" t="s">
        <v>592</v>
      </c>
    </row>
    <row r="40" spans="3:32" x14ac:dyDescent="0.25">
      <c r="AC40" s="242" t="s">
        <v>595</v>
      </c>
      <c r="AD40" s="242" t="s">
        <v>590</v>
      </c>
      <c r="AE40" s="245" t="s">
        <v>593</v>
      </c>
      <c r="AF40" s="242" t="s">
        <v>592</v>
      </c>
    </row>
    <row r="41" spans="3:32" x14ac:dyDescent="0.25">
      <c r="AC41" s="242" t="s">
        <v>594</v>
      </c>
      <c r="AD41" s="242" t="s">
        <v>590</v>
      </c>
      <c r="AE41" s="245" t="s">
        <v>593</v>
      </c>
      <c r="AF41" s="242" t="s">
        <v>592</v>
      </c>
    </row>
    <row r="42" spans="3:32" x14ac:dyDescent="0.25">
      <c r="AC42" s="242" t="s">
        <v>591</v>
      </c>
      <c r="AD42" s="242" t="s">
        <v>590</v>
      </c>
      <c r="AE42" s="244">
        <v>21</v>
      </c>
      <c r="AF42" s="188" t="s">
        <v>589</v>
      </c>
    </row>
    <row r="43" spans="3:32" x14ac:dyDescent="0.25">
      <c r="AC43" s="246" t="s">
        <v>588</v>
      </c>
      <c r="AD43" s="246" t="s">
        <v>567</v>
      </c>
      <c r="AE43" s="241" t="s">
        <v>558</v>
      </c>
      <c r="AF43" s="241"/>
    </row>
    <row r="44" spans="3:32" x14ac:dyDescent="0.25">
      <c r="AC44" s="246" t="s">
        <v>587</v>
      </c>
      <c r="AD44" s="246" t="s">
        <v>567</v>
      </c>
      <c r="AE44" s="246">
        <v>0.29315999999999998</v>
      </c>
      <c r="AF44" s="246" t="s">
        <v>566</v>
      </c>
    </row>
    <row r="45" spans="3:32" x14ac:dyDescent="0.25">
      <c r="AC45" s="246" t="s">
        <v>586</v>
      </c>
      <c r="AD45" s="246" t="s">
        <v>567</v>
      </c>
      <c r="AE45" s="246">
        <v>0.16625000000000001</v>
      </c>
      <c r="AF45" s="246" t="s">
        <v>566</v>
      </c>
    </row>
    <row r="46" spans="3:32" x14ac:dyDescent="0.25">
      <c r="AC46" s="246" t="s">
        <v>585</v>
      </c>
      <c r="AD46" s="246" t="s">
        <v>567</v>
      </c>
      <c r="AE46" s="246">
        <v>0.21021999999999999</v>
      </c>
      <c r="AF46" s="246" t="s">
        <v>566</v>
      </c>
    </row>
    <row r="47" spans="3:32" x14ac:dyDescent="0.25">
      <c r="AC47" s="242" t="s">
        <v>584</v>
      </c>
      <c r="AD47" s="242" t="s">
        <v>567</v>
      </c>
      <c r="AE47" s="242">
        <v>4.7379999999999999E-2</v>
      </c>
      <c r="AF47" s="242" t="s">
        <v>566</v>
      </c>
    </row>
    <row r="48" spans="3:32" x14ac:dyDescent="0.25">
      <c r="AC48" s="242" t="s">
        <v>583</v>
      </c>
      <c r="AD48" s="242" t="s">
        <v>567</v>
      </c>
      <c r="AE48" s="242">
        <v>0.18546000000000001</v>
      </c>
      <c r="AF48" s="242" t="s">
        <v>566</v>
      </c>
    </row>
    <row r="49" spans="29:32" x14ac:dyDescent="0.25">
      <c r="AC49" s="242" t="s">
        <v>582</v>
      </c>
      <c r="AD49" s="242" t="s">
        <v>567</v>
      </c>
      <c r="AE49" s="242">
        <v>0.19388</v>
      </c>
      <c r="AF49" s="242" t="s">
        <v>566</v>
      </c>
    </row>
    <row r="50" spans="29:32" x14ac:dyDescent="0.25">
      <c r="AC50" s="246" t="s">
        <v>581</v>
      </c>
      <c r="AD50" s="246" t="s">
        <v>579</v>
      </c>
      <c r="AE50" s="246">
        <v>0.21634400000000001</v>
      </c>
      <c r="AF50" s="246" t="s">
        <v>578</v>
      </c>
    </row>
    <row r="51" spans="29:32" x14ac:dyDescent="0.25">
      <c r="AC51" s="246" t="s">
        <v>580</v>
      </c>
      <c r="AD51" s="246" t="s">
        <v>579</v>
      </c>
      <c r="AE51" s="246">
        <v>0.33604699999999998</v>
      </c>
      <c r="AF51" s="246" t="s">
        <v>578</v>
      </c>
    </row>
    <row r="52" spans="29:32" x14ac:dyDescent="0.25">
      <c r="AC52" s="242" t="s">
        <v>577</v>
      </c>
      <c r="AD52" s="242" t="s">
        <v>573</v>
      </c>
      <c r="AE52" s="243">
        <v>0.25092300000000001</v>
      </c>
      <c r="AF52" s="243" t="s">
        <v>572</v>
      </c>
    </row>
    <row r="53" spans="29:32" x14ac:dyDescent="0.25">
      <c r="AC53" s="242" t="s">
        <v>576</v>
      </c>
      <c r="AD53" s="242" t="s">
        <v>573</v>
      </c>
      <c r="AE53" s="243">
        <v>0.82374999999999998</v>
      </c>
      <c r="AF53" s="243" t="s">
        <v>572</v>
      </c>
    </row>
    <row r="54" spans="29:32" x14ac:dyDescent="0.25">
      <c r="AC54" s="242" t="s">
        <v>575</v>
      </c>
      <c r="AD54" s="242" t="s">
        <v>573</v>
      </c>
      <c r="AE54" s="243">
        <v>0.94411</v>
      </c>
      <c r="AF54" s="243" t="s">
        <v>572</v>
      </c>
    </row>
    <row r="55" spans="29:32" x14ac:dyDescent="0.25">
      <c r="AC55" s="242" t="s">
        <v>574</v>
      </c>
      <c r="AD55" s="242" t="s">
        <v>573</v>
      </c>
      <c r="AE55" s="243">
        <v>0.88483999999999996</v>
      </c>
      <c r="AF55" s="243" t="s">
        <v>572</v>
      </c>
    </row>
    <row r="56" spans="29:32" x14ac:dyDescent="0.25">
      <c r="AC56" s="242" t="s">
        <v>571</v>
      </c>
      <c r="AD56" s="242" t="s">
        <v>567</v>
      </c>
      <c r="AE56" s="242">
        <v>0.10946</v>
      </c>
      <c r="AF56" s="242" t="s">
        <v>566</v>
      </c>
    </row>
    <row r="57" spans="29:32" x14ac:dyDescent="0.25">
      <c r="AC57" s="242" t="s">
        <v>570</v>
      </c>
      <c r="AD57" s="242" t="s">
        <v>567</v>
      </c>
      <c r="AE57" s="242">
        <v>0.21876999999999999</v>
      </c>
      <c r="AF57" s="242" t="s">
        <v>566</v>
      </c>
    </row>
    <row r="58" spans="29:32" x14ac:dyDescent="0.25">
      <c r="AC58" s="242" t="s">
        <v>569</v>
      </c>
      <c r="AD58" s="242" t="s">
        <v>567</v>
      </c>
      <c r="AE58" s="242">
        <v>0.17755000000000001</v>
      </c>
      <c r="AF58" s="242" t="s">
        <v>566</v>
      </c>
    </row>
    <row r="59" spans="29:32" x14ac:dyDescent="0.25">
      <c r="AC59" s="242" t="s">
        <v>568</v>
      </c>
      <c r="AD59" s="242" t="s">
        <v>567</v>
      </c>
      <c r="AE59" s="242">
        <v>0.116082</v>
      </c>
      <c r="AF59" s="242" t="s">
        <v>566</v>
      </c>
    </row>
    <row r="60" spans="29:32" x14ac:dyDescent="0.25">
      <c r="AC60" s="242" t="s">
        <v>565</v>
      </c>
      <c r="AD60" s="241" t="s">
        <v>559</v>
      </c>
      <c r="AE60" s="241" t="s">
        <v>558</v>
      </c>
      <c r="AF60" s="241"/>
    </row>
    <row r="61" spans="29:32" x14ac:dyDescent="0.25">
      <c r="AC61" s="242" t="s">
        <v>564</v>
      </c>
      <c r="AD61" s="241" t="s">
        <v>559</v>
      </c>
      <c r="AE61" s="241" t="s">
        <v>558</v>
      </c>
      <c r="AF61" s="241" t="s">
        <v>563</v>
      </c>
    </row>
    <row r="62" spans="29:32" x14ac:dyDescent="0.25">
      <c r="AC62" s="241" t="s">
        <v>562</v>
      </c>
      <c r="AD62" s="241" t="s">
        <v>559</v>
      </c>
      <c r="AE62" s="241" t="s">
        <v>558</v>
      </c>
      <c r="AF62" s="241"/>
    </row>
    <row r="63" spans="29:32" x14ac:dyDescent="0.25">
      <c r="AC63" s="241" t="s">
        <v>561</v>
      </c>
      <c r="AD63" s="241" t="s">
        <v>559</v>
      </c>
      <c r="AE63" s="241" t="s">
        <v>558</v>
      </c>
      <c r="AF63" s="241"/>
    </row>
    <row r="64" spans="29:32" x14ac:dyDescent="0.25">
      <c r="AC64" s="241" t="s">
        <v>560</v>
      </c>
      <c r="AD64" s="241" t="s">
        <v>559</v>
      </c>
      <c r="AE64" s="241" t="s">
        <v>558</v>
      </c>
      <c r="AF64" s="241"/>
    </row>
  </sheetData>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951</v>
      </c>
      <c r="J38" s="45"/>
      <c r="K38" s="45"/>
      <c r="L38" s="45"/>
      <c r="M38" s="45"/>
      <c r="N38" s="45"/>
      <c r="O38" s="46"/>
    </row>
    <row r="39" spans="2:15" x14ac:dyDescent="0.25">
      <c r="B39" s="44"/>
      <c r="C39" s="47" t="s">
        <v>97</v>
      </c>
      <c r="D39" s="45"/>
      <c r="E39" s="45">
        <v>1991</v>
      </c>
      <c r="F39" s="45"/>
      <c r="G39" s="45"/>
      <c r="H39" s="45"/>
      <c r="I39" s="45" t="s">
        <v>952</v>
      </c>
      <c r="J39" s="45"/>
      <c r="K39" s="45"/>
      <c r="L39" s="45"/>
      <c r="M39" s="45"/>
      <c r="N39" s="45"/>
      <c r="O39" s="46"/>
    </row>
    <row r="40" spans="2:15" x14ac:dyDescent="0.25">
      <c r="B40" s="44"/>
      <c r="C40" s="47" t="s">
        <v>99</v>
      </c>
      <c r="D40" s="45"/>
      <c r="E40" s="45">
        <v>1992</v>
      </c>
      <c r="F40" s="45"/>
      <c r="G40" s="45"/>
      <c r="H40" s="45"/>
      <c r="I40" s="45" t="s">
        <v>953</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39"/>
  <sheetViews>
    <sheetView showGridLines="0" topLeftCell="A4" zoomScale="80" zoomScaleNormal="80" workbookViewId="0">
      <selection activeCell="I29" sqref="I29"/>
    </sheetView>
  </sheetViews>
  <sheetFormatPr defaultColWidth="9.140625" defaultRowHeight="15" x14ac:dyDescent="0.25"/>
  <cols>
    <col min="1" max="1" width="3" customWidth="1"/>
    <col min="2" max="2" width="9.140625" style="4"/>
    <col min="3" max="3" width="41.140625" style="4" customWidth="1"/>
    <col min="4" max="4" width="48" style="4"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6.42578125" style="21" customWidth="1"/>
    <col min="18" max="20" width="19.42578125" style="21" customWidth="1"/>
    <col min="21" max="21" width="30.425781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2"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107</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656" t="s">
        <v>159</v>
      </c>
      <c r="D17" s="35" t="s">
        <v>314</v>
      </c>
      <c r="E17" s="442">
        <v>4069.59</v>
      </c>
      <c r="F17" s="443">
        <v>4077.67</v>
      </c>
      <c r="G17" s="443">
        <v>3985.35</v>
      </c>
      <c r="H17" s="443">
        <v>4067.69</v>
      </c>
      <c r="I17" s="443">
        <v>3524.28</v>
      </c>
      <c r="J17" s="443">
        <v>3704.73</v>
      </c>
      <c r="K17" s="443">
        <v>3432.43</v>
      </c>
      <c r="L17" s="443">
        <v>3654.27</v>
      </c>
      <c r="M17" s="443">
        <v>3504</v>
      </c>
      <c r="N17" s="56" t="s">
        <v>1030</v>
      </c>
      <c r="O17" s="63"/>
      <c r="P17" s="18"/>
      <c r="Q17" s="18"/>
      <c r="R17" s="18"/>
      <c r="S17" s="18"/>
      <c r="T17" s="18"/>
      <c r="U17" s="18"/>
      <c r="V17" s="18"/>
      <c r="W17" s="18"/>
      <c r="X17" s="94"/>
      <c r="Y17" s="23"/>
    </row>
    <row r="18" spans="1:25" s="3" customFormat="1" ht="31.5" customHeight="1" x14ac:dyDescent="0.25">
      <c r="A18" s="13"/>
      <c r="B18" s="14"/>
      <c r="C18" s="657"/>
      <c r="D18" s="35" t="s">
        <v>15</v>
      </c>
      <c r="E18" s="10">
        <f ca="1">IFERROR(INDEX(INDIRECT(SUBSTITUTE(RIGHT($D$15,LEN($D$15)-4)," ","_")),MATCH($D$14&amp;E$16,'LACO2 data'!$B$2:$B$577,0),MATCH($D18,'LACO2 data'!$A$1:$AB$1,0)),"")</f>
        <v>1764.1909771004134</v>
      </c>
      <c r="F18" s="10">
        <f ca="1">IFERROR(INDEX(INDIRECT(SUBSTITUTE(RIGHT($D$15,LEN($D$15)-4)," ","_")),MATCH($D$14&amp;F$16,'LACO2 data'!$B$2:$B$577,0),MATCH($D18,'LACO2 data'!$A$1:$AB$1,0)),"")</f>
        <v>1793.027404535035</v>
      </c>
      <c r="G18" s="10">
        <f ca="1">IFERROR(INDEX(INDIRECT(SUBSTITUTE(RIGHT($D$15,LEN($D$15)-4)," ","_")),MATCH($D$14&amp;G$16,'LACO2 data'!$B$2:$B$577,0),MATCH($D18,'LACO2 data'!$A$1:$AB$1,0)),"")</f>
        <v>1741.2416382082299</v>
      </c>
      <c r="H18" s="10">
        <f ca="1">IFERROR(INDEX(INDIRECT(SUBSTITUTE(RIGHT($D$15,LEN($D$15)-4)," ","_")),MATCH($D$14&amp;H$16,'LACO2 data'!$B$2:$B$577,0),MATCH($D18,'LACO2 data'!$A$1:$AB$1,0)),"")</f>
        <v>1846.3439596181133</v>
      </c>
      <c r="I18" s="10">
        <f ca="1">IFERROR(INDEX(INDIRECT(SUBSTITUTE(RIGHT($D$15,LEN($D$15)-4)," ","_")),MATCH($D$14&amp;I$16,'LACO2 data'!$B$2:$B$577,0),MATCH($D18,'LACO2 data'!$A$1:$AB$1,0)),"")</f>
        <v>1483.2952431432341</v>
      </c>
      <c r="J18" s="10">
        <f ca="1">IFERROR(INDEX(INDIRECT(SUBSTITUTE(RIGHT($D$15,LEN($D$15)-4)," ","_")),MATCH($D$14&amp;J$16,'LACO2 data'!$B$2:$B$577,0),MATCH($D18,'LACO2 data'!$A$1:$AB$1,0)),"")</f>
        <v>1607.5791717372194</v>
      </c>
      <c r="K18" s="10">
        <f ca="1">IFERROR(INDEX(INDIRECT(SUBSTITUTE(RIGHT($D$15,LEN($D$15)-4)," ","_")),MATCH($D$14&amp;K$16,'LACO2 data'!$B$2:$B$577,0),MATCH($D18,'LACO2 data'!$A$1:$AB$1,0)),"")</f>
        <v>1496.9012047850408</v>
      </c>
      <c r="L18" s="10">
        <f ca="1">IFERROR(INDEX(INDIRECT(SUBSTITUTE(RIGHT($D$15,LEN($D$15)-4)," ","_")),MATCH($D$14&amp;L$16,'LACO2 data'!$B$2:$B$577,0),MATCH($D18,'LACO2 data'!$A$1:$AB$1,0)),"")</f>
        <v>1638.7343599700785</v>
      </c>
      <c r="M18" s="10">
        <f ca="1">IFERROR(INDEX(INDIRECT(SUBSTITUTE(RIGHT($D$15,LEN($D$15)-4)," ","_")),MATCH($D$14&amp;M$16,'LACO2 data'!$B$2:$B$577,0),MATCH($D18,'LACO2 data'!$A$1:$AB$1,0)),"")</f>
        <v>1541.3540950620966</v>
      </c>
      <c r="N18" s="9" t="s">
        <v>304</v>
      </c>
      <c r="O18" s="64"/>
      <c r="P18" s="18"/>
      <c r="Q18" s="18"/>
      <c r="R18" s="18"/>
      <c r="S18" s="18"/>
      <c r="T18" s="18"/>
      <c r="U18" s="18"/>
      <c r="V18" s="18"/>
      <c r="W18" s="18"/>
      <c r="X18" s="94"/>
      <c r="Y18" s="23"/>
    </row>
    <row r="19" spans="1:25" s="3" customFormat="1" ht="30" customHeight="1" x14ac:dyDescent="0.25">
      <c r="A19" s="13"/>
      <c r="B19" s="14"/>
      <c r="C19" s="657"/>
      <c r="D19" s="35" t="s">
        <v>16</v>
      </c>
      <c r="E19" s="10">
        <f ca="1">IFERROR(INDEX(INDIRECT(SUBSTITUTE(RIGHT($D$15,LEN($D$15)-4)," ","_")),MATCH($D$14&amp;E$16,'LACO2 data'!$B$2:$B$577,0),MATCH($D19,'LACO2 data'!$A$1:$AB$1,0)),"")</f>
        <v>1406.8868033509552</v>
      </c>
      <c r="F19" s="10">
        <f ca="1">IFERROR(INDEX(INDIRECT(SUBSTITUTE(RIGHT($D$15,LEN($D$15)-4)," ","_")),MATCH($D$14&amp;F$16,'LACO2 data'!$B$2:$B$577,0),MATCH($D19,'LACO2 data'!$A$1:$AB$1,0)),"")</f>
        <v>1392.4062613811959</v>
      </c>
      <c r="G19" s="10">
        <f ca="1">IFERROR(INDEX(INDIRECT(SUBSTITUTE(RIGHT($D$15,LEN($D$15)-4)," ","_")),MATCH($D$14&amp;G$16,'LACO2 data'!$B$2:$B$577,0),MATCH($D19,'LACO2 data'!$A$1:$AB$1,0)),"")</f>
        <v>1342.9787071767314</v>
      </c>
      <c r="H19" s="10">
        <f ca="1">IFERROR(INDEX(INDIRECT(SUBSTITUTE(RIGHT($D$15,LEN($D$15)-4)," ","_")),MATCH($D$14&amp;H$16,'LACO2 data'!$B$2:$B$577,0),MATCH($D19,'LACO2 data'!$A$1:$AB$1,0)),"")</f>
        <v>1345.4791357104198</v>
      </c>
      <c r="I19" s="10">
        <f ca="1">IFERROR(INDEX(INDIRECT(SUBSTITUTE(RIGHT($D$15,LEN($D$15)-4)," ","_")),MATCH($D$14&amp;I$16,'LACO2 data'!$B$2:$B$577,0),MATCH($D19,'LACO2 data'!$A$1:$AB$1,0)),"")</f>
        <v>1193.6075703786585</v>
      </c>
      <c r="J19" s="10">
        <f ca="1">IFERROR(INDEX(INDIRECT(SUBSTITUTE(RIGHT($D$15,LEN($D$15)-4)," ","_")),MATCH($D$14&amp;J$16,'LACO2 data'!$B$2:$B$577,0),MATCH($D19,'LACO2 data'!$A$1:$AB$1,0)),"")</f>
        <v>1260.962588342443</v>
      </c>
      <c r="K19" s="10">
        <f ca="1">IFERROR(INDEX(INDIRECT(SUBSTITUTE(RIGHT($D$15,LEN($D$15)-4)," ","_")),MATCH($D$14&amp;K$16,'LACO2 data'!$B$2:$B$577,0),MATCH($D19,'LACO2 data'!$A$1:$AB$1,0)),"")</f>
        <v>1107.9157057735815</v>
      </c>
      <c r="L19" s="10">
        <f ca="1">IFERROR(INDEX(INDIRECT(SUBSTITUTE(RIGHT($D$15,LEN($D$15)-4)," ","_")),MATCH($D$14&amp;L$16,'LACO2 data'!$B$2:$B$577,0),MATCH($D19,'LACO2 data'!$A$1:$AB$1,0)),"")</f>
        <v>1181.7004794722852</v>
      </c>
      <c r="M19" s="10">
        <f ca="1">IFERROR(INDEX(INDIRECT(SUBSTITUTE(RIGHT($D$15,LEN($D$15)-4)," ","_")),MATCH($D$14&amp;M$16,'LACO2 data'!$B$2:$B$577,0),MATCH($D19,'LACO2 data'!$A$1:$AB$1,0)),"")</f>
        <v>1135.6125268093183</v>
      </c>
      <c r="N19" s="9" t="s">
        <v>304</v>
      </c>
      <c r="O19" s="64"/>
      <c r="P19" s="18"/>
      <c r="Q19" s="18"/>
      <c r="R19" s="18"/>
      <c r="S19" s="18"/>
      <c r="T19" s="18"/>
      <c r="U19" s="18"/>
      <c r="V19" s="18"/>
      <c r="W19" s="18"/>
      <c r="X19" s="94"/>
      <c r="Y19" s="23"/>
    </row>
    <row r="20" spans="1:25" s="3" customFormat="1" ht="28.5" customHeight="1" x14ac:dyDescent="0.25">
      <c r="A20" s="13"/>
      <c r="B20" s="14"/>
      <c r="C20" s="657"/>
      <c r="D20" s="35" t="s">
        <v>17</v>
      </c>
      <c r="E20" s="10">
        <f ca="1">IFERROR(INDEX(INDIRECT(SUBSTITUTE(RIGHT($D$15,LEN($D$15)-4)," ","_")),MATCH($D$14&amp;E$16,'LACO2 data'!$B$2:$B$577,0),MATCH($D20,'LACO2 data'!$A$1:$AB$1,0)),"")</f>
        <v>878.4490685277375</v>
      </c>
      <c r="F20" s="10">
        <f ca="1">IFERROR(INDEX(INDIRECT(SUBSTITUTE(RIGHT($D$15,LEN($D$15)-4)," ","_")),MATCH($D$14&amp;F$16,'LACO2 data'!$B$2:$B$577,0),MATCH($D20,'LACO2 data'!$A$1:$AB$1,0)),"")</f>
        <v>873.30492293908446</v>
      </c>
      <c r="G20" s="10">
        <f ca="1">IFERROR(INDEX(INDIRECT(SUBSTITUTE(RIGHT($D$15,LEN($D$15)-4)," ","_")),MATCH($D$14&amp;G$16,'LACO2 data'!$B$2:$B$577,0),MATCH($D20,'LACO2 data'!$A$1:$AB$1,0)),"")</f>
        <v>882.91522735488797</v>
      </c>
      <c r="H20" s="10">
        <f ca="1">IFERROR(INDEX(INDIRECT(SUBSTITUTE(RIGHT($D$15,LEN($D$15)-4)," ","_")),MATCH($D$14&amp;H$16,'LACO2 data'!$B$2:$B$577,0),MATCH($D20,'LACO2 data'!$A$1:$AB$1,0)),"")</f>
        <v>858.57658531601521</v>
      </c>
      <c r="I20" s="10">
        <f ca="1">IFERROR(INDEX(INDIRECT(SUBSTITUTE(RIGHT($D$15,LEN($D$15)-4)," ","_")),MATCH($D$14&amp;I$16,'LACO2 data'!$B$2:$B$577,0),MATCH($D20,'LACO2 data'!$A$1:$AB$1,0)),"")</f>
        <v>830.78362090018652</v>
      </c>
      <c r="J20" s="10">
        <f ca="1">IFERROR(INDEX(INDIRECT(SUBSTITUTE(RIGHT($D$15,LEN($D$15)-4)," ","_")),MATCH($D$14&amp;J$16,'LACO2 data'!$B$2:$B$577,0),MATCH($D20,'LACO2 data'!$A$1:$AB$1,0)),"")</f>
        <v>820.95604489467462</v>
      </c>
      <c r="K20" s="10">
        <f ca="1">IFERROR(INDEX(INDIRECT(SUBSTITUTE(RIGHT($D$15,LEN($D$15)-4)," ","_")),MATCH($D$14&amp;K$16,'LACO2 data'!$B$2:$B$577,0),MATCH($D20,'LACO2 data'!$A$1:$AB$1,0)),"")</f>
        <v>813.8444338003269</v>
      </c>
      <c r="L20" s="10">
        <f ca="1">IFERROR(INDEX(INDIRECT(SUBSTITUTE(RIGHT($D$15,LEN($D$15)-4)," ","_")),MATCH($D$14&amp;L$16,'LACO2 data'!$B$2:$B$577,0),MATCH($D20,'LACO2 data'!$A$1:$AB$1,0)),"")</f>
        <v>821.09522237355043</v>
      </c>
      <c r="M20" s="10">
        <f ca="1">IFERROR(INDEX(INDIRECT(SUBSTITUTE(RIGHT($D$15,LEN($D$15)-4)," ","_")),MATCH($D$14&amp;M$16,'LACO2 data'!$B$2:$B$577,0),MATCH($D20,'LACO2 data'!$A$1:$AB$1,0)),"")</f>
        <v>815.33294936788957</v>
      </c>
      <c r="N20" s="9" t="s">
        <v>304</v>
      </c>
      <c r="O20" s="64"/>
      <c r="P20" s="18"/>
      <c r="Q20" s="18"/>
      <c r="R20" s="18"/>
      <c r="S20" s="18"/>
      <c r="T20" s="18"/>
      <c r="U20" s="18"/>
      <c r="V20" s="18"/>
      <c r="W20" s="18"/>
      <c r="X20" s="94"/>
      <c r="Y20" s="23"/>
    </row>
    <row r="21" spans="1:25" s="3" customFormat="1" ht="36.75" customHeight="1" thickBot="1" x14ac:dyDescent="0.3">
      <c r="A21" s="13"/>
      <c r="B21" s="14"/>
      <c r="C21" s="658"/>
      <c r="D21" s="65" t="s">
        <v>18</v>
      </c>
      <c r="E21" s="60">
        <f ca="1">IFERROR(INDEX(INDIRECT(SUBSTITUTE(RIGHT($D$15,LEN($D$15)-4)," ","_")),MATCH($D$14&amp;E$16,'LACO2 data'!$B$2:$B$577,0),MATCH($D21,'LACO2 data'!$A$1:$AB$1,0)),"")</f>
        <v>7.1491633781603019</v>
      </c>
      <c r="F21" s="60">
        <f ca="1">IFERROR(INDEX(INDIRECT(SUBSTITUTE(RIGHT($D$15,LEN($D$15)-4)," ","_")),MATCH($D$14&amp;F$16,'LACO2 data'!$B$2:$B$577,0),MATCH($D21,'LACO2 data'!$A$1:$AB$1,0)),"")</f>
        <v>7.1729308917449712</v>
      </c>
      <c r="G21" s="60">
        <f ca="1">IFERROR(INDEX(INDIRECT(SUBSTITUTE(RIGHT($D$15,LEN($D$15)-4)," ","_")),MATCH($D$14&amp;G$16,'LACO2 data'!$B$2:$B$577,0),MATCH($D21,'LACO2 data'!$A$1:$AB$1,0)),"")</f>
        <v>6.9703144514579121</v>
      </c>
      <c r="H21" s="60">
        <f ca="1">IFERROR(INDEX(INDIRECT(SUBSTITUTE(RIGHT($D$15,LEN($D$15)-4)," ","_")),MATCH($D$14&amp;H$16,'LACO2 data'!$B$2:$B$577,0),MATCH($D21,'LACO2 data'!$A$1:$AB$1,0)),"")</f>
        <v>7.0595067138906629</v>
      </c>
      <c r="I21" s="60">
        <f ca="1">IFERROR(INDEX(INDIRECT(SUBSTITUTE(RIGHT($D$15,LEN($D$15)-4)," ","_")),MATCH($D$14&amp;I$16,'LACO2 data'!$B$2:$B$577,0),MATCH($D21,'LACO2 data'!$A$1:$AB$1,0)),"")</f>
        <v>6.0594149512736326</v>
      </c>
      <c r="J21" s="60">
        <f ca="1">IFERROR(INDEX(INDIRECT(SUBSTITUTE(RIGHT($D$15,LEN($D$15)-4)," ","_")),MATCH($D$14&amp;J$16,'LACO2 data'!$B$2:$B$577,0),MATCH($D21,'LACO2 data'!$A$1:$AB$1,0)),"")</f>
        <v>6.316667820032916</v>
      </c>
      <c r="K21" s="60">
        <f ca="1">IFERROR(INDEX(INDIRECT(SUBSTITUTE(RIGHT($D$15,LEN($D$15)-4)," ","_")),MATCH($D$14&amp;K$16,'LACO2 data'!$B$2:$B$577,0),MATCH($D21,'LACO2 data'!$A$1:$AB$1,0)),"")</f>
        <v>5.7876588190956548</v>
      </c>
      <c r="L21" s="60">
        <f ca="1">IFERROR(INDEX(INDIRECT(SUBSTITUTE(RIGHT($D$15,LEN($D$15)-4)," ","_")),MATCH($D$14&amp;L$16,'LACO2 data'!$B$2:$B$577,0),MATCH($D21,'LACO2 data'!$A$1:$AB$1,0)),"")</f>
        <v>6.1408057870075616</v>
      </c>
      <c r="M21" s="60">
        <f ca="1">IFERROR(INDEX(INDIRECT(SUBSTITUTE(RIGHT($D$15,LEN($D$15)-4)," ","_")),MATCH($D$14&amp;M$16,'LACO2 data'!$B$2:$B$577,0),MATCH($D21,'LACO2 data'!$A$1:$AB$1,0)),"")</f>
        <v>5.8737679691622429</v>
      </c>
      <c r="N21" s="61" t="s">
        <v>307</v>
      </c>
      <c r="O21" s="66"/>
      <c r="P21" s="18"/>
      <c r="Q21" s="18"/>
      <c r="R21" s="18"/>
      <c r="S21" s="18"/>
      <c r="T21" s="18"/>
      <c r="U21" s="18"/>
      <c r="V21" s="18"/>
      <c r="W21" s="18"/>
      <c r="X21" s="94"/>
      <c r="Y21" s="23"/>
    </row>
    <row r="22" spans="1:25" s="3" customFormat="1" ht="29.25" customHeight="1" x14ac:dyDescent="0.25">
      <c r="A22" s="13"/>
      <c r="B22" s="14"/>
      <c r="C22" s="659"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660"/>
      <c r="D23" s="36" t="s">
        <v>247</v>
      </c>
      <c r="E23" s="10">
        <f ca="1">IFERROR(INDEX(INDIRECT(SUBSTITUTE(RIGHT($D$15,LEN($D$15)-4)," ","_")),MATCH($D$14&amp;E$16,'LACO2 data'!$B$2:$B$577,0),MATCH($D23,'LACO2 data'!$A$1:$AB$1,0)),"")</f>
        <v>20.062912404862587</v>
      </c>
      <c r="F23" s="10">
        <f ca="1">IFERROR(INDEX(INDIRECT(SUBSTITUTE(RIGHT($D$15,LEN($D$15)-4)," ","_")),MATCH($D$14&amp;F$16,'LACO2 data'!$B$2:$B$577,0),MATCH($D23,'LACO2 data'!$A$1:$AB$1,0)),"")</f>
        <v>18.929164483864188</v>
      </c>
      <c r="G23" s="10">
        <f ca="1">IFERROR(INDEX(INDIRECT(SUBSTITUTE(RIGHT($D$15,LEN($D$15)-4)," ","_")),MATCH($D$14&amp;G$16,'LACO2 data'!$B$2:$B$577,0),MATCH($D23,'LACO2 data'!$A$1:$AB$1,0)),"")</f>
        <v>18.211418025727831</v>
      </c>
      <c r="H23" s="10">
        <f ca="1">IFERROR(INDEX(INDIRECT(SUBSTITUTE(RIGHT($D$15,LEN($D$15)-4)," ","_")),MATCH($D$14&amp;H$16,'LACO2 data'!$B$2:$B$577,0),MATCH($D23,'LACO2 data'!$A$1:$AB$1,0)),"")</f>
        <v>17.288087899254307</v>
      </c>
      <c r="I23" s="10">
        <f ca="1">IFERROR(INDEX(INDIRECT(SUBSTITUTE(RIGHT($D$15,LEN($D$15)-4)," ","_")),MATCH($D$14&amp;I$16,'LACO2 data'!$B$2:$B$577,0),MATCH($D23,'LACO2 data'!$A$1:$AB$1,0)),"")</f>
        <v>16.590489537693337</v>
      </c>
      <c r="J23" s="10">
        <f ca="1">IFERROR(INDEX(INDIRECT(SUBSTITUTE(RIGHT($D$15,LEN($D$15)-4)," ","_")),MATCH($D$14&amp;J$16,'LACO2 data'!$B$2:$B$577,0),MATCH($D23,'LACO2 data'!$A$1:$AB$1,0)),"")</f>
        <v>15.227871474967541</v>
      </c>
      <c r="K23" s="10">
        <f ca="1">IFERROR(INDEX(INDIRECT(SUBSTITUTE(RIGHT($D$15,LEN($D$15)-4)," ","_")),MATCH($D$14&amp;K$16,'LACO2 data'!$B$2:$B$577,0),MATCH($D23,'LACO2 data'!$A$1:$AB$1,0)),"")</f>
        <v>13.76759489392002</v>
      </c>
      <c r="L23" s="10">
        <f ca="1">IFERROR(INDEX(INDIRECT(SUBSTITUTE(RIGHT($D$15,LEN($D$15)-4)," ","_")),MATCH($D$14&amp;L$16,'LACO2 data'!$B$2:$B$577,0),MATCH($D23,'LACO2 data'!$A$1:$AB$1,0)),"")</f>
        <v>12.740645916546427</v>
      </c>
      <c r="M23" s="10">
        <f ca="1">IFERROR(INDEX(INDIRECT(SUBSTITUTE(RIGHT($D$15,LEN($D$15)-4)," ","_")),MATCH($D$14&amp;M$16,'LACO2 data'!$B$2:$B$577,0),MATCH($D23,'LACO2 data'!$A$1:$AB$1,0)),"")</f>
        <v>11.696710764428905</v>
      </c>
      <c r="N23" s="9" t="s">
        <v>304</v>
      </c>
      <c r="O23" s="58"/>
      <c r="P23" s="18"/>
      <c r="Q23" s="18"/>
      <c r="R23" s="18"/>
      <c r="S23" s="18"/>
      <c r="T23" s="18"/>
      <c r="U23" s="18"/>
      <c r="V23" s="18"/>
      <c r="W23" s="18"/>
      <c r="X23" s="94"/>
      <c r="Y23" s="23"/>
    </row>
    <row r="24" spans="1:25" s="3" customFormat="1" ht="26.25" customHeight="1" thickBot="1" x14ac:dyDescent="0.3">
      <c r="A24" s="13"/>
      <c r="B24" s="14"/>
      <c r="C24" s="661"/>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0" t="s">
        <v>948</v>
      </c>
      <c r="D27" s="12"/>
      <c r="E27" s="12"/>
      <c r="F27" s="12"/>
      <c r="G27" s="12"/>
      <c r="H27" s="12"/>
      <c r="I27" s="5"/>
      <c r="J27" s="5"/>
      <c r="K27" s="11"/>
      <c r="L27" s="379"/>
      <c r="M27" s="12"/>
      <c r="N27" s="12"/>
      <c r="O27" s="12"/>
      <c r="P27" s="18"/>
      <c r="Q27" s="18"/>
      <c r="R27" s="18"/>
      <c r="S27" s="18"/>
      <c r="T27" s="18"/>
      <c r="U27" s="18"/>
      <c r="V27" s="18"/>
      <c r="W27" s="18"/>
      <c r="X27" s="94"/>
      <c r="Y27" s="23"/>
    </row>
    <row r="28" spans="1:25" s="3" customFormat="1" ht="33.75" customHeight="1" thickBot="1" x14ac:dyDescent="0.3">
      <c r="A28" s="13"/>
      <c r="B28" s="14"/>
      <c r="C28" s="123"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65.25" customHeight="1" thickBot="1" x14ac:dyDescent="0.3">
      <c r="A29" s="13"/>
      <c r="B29" s="14"/>
      <c r="C29" s="284" t="s">
        <v>66</v>
      </c>
      <c r="D29" s="368" t="s">
        <v>74</v>
      </c>
      <c r="E29" s="667" t="s">
        <v>131</v>
      </c>
      <c r="F29" s="668"/>
      <c r="G29" s="663"/>
      <c r="H29" s="378" t="s">
        <v>140</v>
      </c>
      <c r="I29" s="376" t="s">
        <v>139</v>
      </c>
      <c r="J29" s="376" t="s">
        <v>10</v>
      </c>
      <c r="K29" s="376" t="s">
        <v>135</v>
      </c>
      <c r="L29" s="376" t="s">
        <v>138</v>
      </c>
      <c r="M29" s="376" t="s">
        <v>155</v>
      </c>
      <c r="N29" s="376" t="s">
        <v>153</v>
      </c>
      <c r="O29" s="662" t="s">
        <v>8</v>
      </c>
      <c r="P29" s="663"/>
      <c r="Q29" s="18"/>
      <c r="R29" s="18"/>
      <c r="S29" s="18"/>
      <c r="T29" s="18"/>
      <c r="U29" s="18"/>
      <c r="V29" s="18"/>
      <c r="W29" s="18"/>
      <c r="X29" s="94"/>
      <c r="Y29" s="23"/>
    </row>
    <row r="30" spans="1:25" s="3" customFormat="1" ht="126.75" customHeight="1" x14ac:dyDescent="0.25">
      <c r="A30" s="13"/>
      <c r="B30" s="14"/>
      <c r="C30" s="448" t="s">
        <v>52</v>
      </c>
      <c r="D30" s="449" t="s">
        <v>185</v>
      </c>
      <c r="E30" s="669" t="s">
        <v>1060</v>
      </c>
      <c r="F30" s="669"/>
      <c r="G30" s="669"/>
      <c r="H30" s="450" t="s">
        <v>132</v>
      </c>
      <c r="I30" s="272">
        <v>1</v>
      </c>
      <c r="J30" s="273">
        <v>2011</v>
      </c>
      <c r="K30" s="274">
        <f>M30*9</f>
        <v>3824.3227500000003</v>
      </c>
      <c r="L30" s="273">
        <v>2020</v>
      </c>
      <c r="M30" s="274">
        <v>424.92475000000002</v>
      </c>
      <c r="N30" s="273">
        <v>2015</v>
      </c>
      <c r="O30" s="670" t="s">
        <v>1089</v>
      </c>
      <c r="P30" s="671"/>
      <c r="Q30" s="18"/>
      <c r="R30" s="18"/>
      <c r="S30" s="18"/>
      <c r="T30" s="18"/>
      <c r="U30" s="18"/>
      <c r="V30" s="18"/>
      <c r="W30" s="18"/>
      <c r="X30" s="94"/>
      <c r="Y30" s="23"/>
    </row>
    <row r="31" spans="1:25" s="3" customFormat="1" ht="147.75" customHeight="1" x14ac:dyDescent="0.25">
      <c r="A31" s="13"/>
      <c r="B31" s="14"/>
      <c r="C31" s="451" t="s">
        <v>52</v>
      </c>
      <c r="D31" s="370" t="s">
        <v>185</v>
      </c>
      <c r="E31" s="635" t="s">
        <v>1058</v>
      </c>
      <c r="F31" s="635"/>
      <c r="G31" s="635"/>
      <c r="H31" s="445" t="s">
        <v>132</v>
      </c>
      <c r="I31" s="277">
        <v>5</v>
      </c>
      <c r="J31" s="278">
        <v>2014</v>
      </c>
      <c r="K31" s="278">
        <f>M31*7</f>
        <v>35</v>
      </c>
      <c r="L31" s="278">
        <v>2020</v>
      </c>
      <c r="M31" s="279">
        <v>5</v>
      </c>
      <c r="N31" s="278">
        <v>2014</v>
      </c>
      <c r="O31" s="672" t="s">
        <v>1127</v>
      </c>
      <c r="P31" s="673"/>
      <c r="Q31" s="18"/>
      <c r="R31" s="18"/>
      <c r="S31" s="18"/>
      <c r="T31" s="18"/>
      <c r="U31" s="18"/>
      <c r="V31" s="18"/>
      <c r="W31" s="18"/>
      <c r="X31" s="94"/>
      <c r="Y31" s="23"/>
    </row>
    <row r="32" spans="1:25" s="38" customFormat="1" ht="278.25" customHeight="1" x14ac:dyDescent="0.25">
      <c r="A32" s="37"/>
      <c r="B32" s="14"/>
      <c r="C32" s="451" t="s">
        <v>219</v>
      </c>
      <c r="D32" s="370" t="s">
        <v>306</v>
      </c>
      <c r="E32" s="636" t="s">
        <v>1059</v>
      </c>
      <c r="F32" s="636"/>
      <c r="G32" s="636"/>
      <c r="H32" s="445" t="s">
        <v>132</v>
      </c>
      <c r="I32" s="277">
        <v>1</v>
      </c>
      <c r="J32" s="278">
        <v>2013</v>
      </c>
      <c r="K32" s="278">
        <f>M32*6</f>
        <v>23948.82</v>
      </c>
      <c r="L32" s="278">
        <v>2020</v>
      </c>
      <c r="M32" s="279">
        <v>3991.47</v>
      </c>
      <c r="N32" s="278">
        <v>2014</v>
      </c>
      <c r="O32" s="665" t="s">
        <v>1090</v>
      </c>
      <c r="P32" s="666"/>
      <c r="Q32" s="18"/>
      <c r="R32" s="18"/>
      <c r="S32" s="18"/>
      <c r="T32" s="18"/>
      <c r="U32" s="18"/>
      <c r="V32" s="18"/>
      <c r="W32" s="18"/>
      <c r="X32" s="94"/>
      <c r="Y32" s="77"/>
    </row>
    <row r="33" spans="1:25" s="3" customFormat="1" ht="228.75" customHeight="1" x14ac:dyDescent="0.25">
      <c r="A33" s="13"/>
      <c r="B33" s="14"/>
      <c r="C33" s="451" t="s">
        <v>218</v>
      </c>
      <c r="D33" s="370" t="s">
        <v>187</v>
      </c>
      <c r="E33" s="636" t="s">
        <v>1062</v>
      </c>
      <c r="F33" s="636"/>
      <c r="G33" s="636"/>
      <c r="H33" s="445" t="s">
        <v>132</v>
      </c>
      <c r="I33" s="277">
        <v>1</v>
      </c>
      <c r="J33" s="278">
        <v>2014</v>
      </c>
      <c r="K33" s="278">
        <f>M33*6</f>
        <v>21.6</v>
      </c>
      <c r="L33" s="278">
        <v>2020</v>
      </c>
      <c r="M33" s="279">
        <v>3.6</v>
      </c>
      <c r="N33" s="278">
        <v>2014</v>
      </c>
      <c r="O33" s="636" t="s">
        <v>1091</v>
      </c>
      <c r="P33" s="664"/>
      <c r="Q33" s="18"/>
      <c r="R33" s="18"/>
      <c r="S33" s="18"/>
      <c r="T33" s="18"/>
      <c r="U33" s="18"/>
      <c r="V33" s="18"/>
      <c r="W33" s="18"/>
      <c r="X33" s="94"/>
      <c r="Y33" s="23"/>
    </row>
    <row r="34" spans="1:25" s="3" customFormat="1" ht="204.75" customHeight="1" x14ac:dyDescent="0.25">
      <c r="A34" s="13"/>
      <c r="B34" s="14"/>
      <c r="C34" s="452" t="s">
        <v>165</v>
      </c>
      <c r="D34" s="371" t="s">
        <v>197</v>
      </c>
      <c r="E34" s="635" t="s">
        <v>1063</v>
      </c>
      <c r="F34" s="635"/>
      <c r="G34" s="635"/>
      <c r="H34" s="445" t="s">
        <v>132</v>
      </c>
      <c r="I34" s="277">
        <v>183000</v>
      </c>
      <c r="J34" s="278">
        <v>2014</v>
      </c>
      <c r="K34" s="279">
        <f>M34*6</f>
        <v>48000</v>
      </c>
      <c r="L34" s="278">
        <v>2020</v>
      </c>
      <c r="M34" s="279">
        <v>8000</v>
      </c>
      <c r="N34" s="278">
        <v>2014</v>
      </c>
      <c r="O34" s="636" t="s">
        <v>1092</v>
      </c>
      <c r="P34" s="664"/>
      <c r="Q34" s="18"/>
      <c r="R34" s="18"/>
      <c r="S34" s="18"/>
      <c r="T34" s="18"/>
      <c r="U34" s="18"/>
      <c r="V34" s="18"/>
      <c r="W34" s="18"/>
      <c r="X34" s="94"/>
      <c r="Y34" s="23"/>
    </row>
    <row r="35" spans="1:25" s="3" customFormat="1" ht="173.25" customHeight="1" x14ac:dyDescent="0.25">
      <c r="A35" s="13"/>
      <c r="B35" s="14"/>
      <c r="C35" s="451" t="s">
        <v>67</v>
      </c>
      <c r="D35" s="370" t="s">
        <v>193</v>
      </c>
      <c r="E35" s="636" t="s">
        <v>1061</v>
      </c>
      <c r="F35" s="636"/>
      <c r="G35" s="636"/>
      <c r="H35" s="445" t="s">
        <v>132</v>
      </c>
      <c r="I35" s="446">
        <v>1</v>
      </c>
      <c r="J35" s="278">
        <v>2014</v>
      </c>
      <c r="K35" s="278">
        <f>19*6</f>
        <v>114</v>
      </c>
      <c r="L35" s="278">
        <v>2020</v>
      </c>
      <c r="M35" s="279">
        <v>19</v>
      </c>
      <c r="N35" s="278">
        <v>2015</v>
      </c>
      <c r="O35" s="665" t="s">
        <v>1086</v>
      </c>
      <c r="P35" s="666"/>
      <c r="Q35" s="18"/>
      <c r="R35" s="18"/>
      <c r="S35" s="18"/>
      <c r="T35" s="18"/>
      <c r="U35" s="18"/>
      <c r="V35" s="18"/>
      <c r="W35" s="18"/>
      <c r="X35" s="94"/>
      <c r="Y35" s="23"/>
    </row>
    <row r="36" spans="1:25" s="38" customFormat="1" ht="234.75" customHeight="1" x14ac:dyDescent="0.25">
      <c r="A36" s="37"/>
      <c r="B36" s="14"/>
      <c r="C36" s="451" t="s">
        <v>67</v>
      </c>
      <c r="D36" s="370" t="s">
        <v>194</v>
      </c>
      <c r="E36" s="636" t="s">
        <v>1101</v>
      </c>
      <c r="F36" s="636"/>
      <c r="G36" s="636"/>
      <c r="H36" s="445" t="s">
        <v>137</v>
      </c>
      <c r="I36" s="277">
        <v>50</v>
      </c>
      <c r="J36" s="278">
        <v>2013</v>
      </c>
      <c r="K36" s="278">
        <v>50</v>
      </c>
      <c r="L36" s="278">
        <v>2020</v>
      </c>
      <c r="M36" s="279">
        <v>50</v>
      </c>
      <c r="N36" s="278">
        <v>2014</v>
      </c>
      <c r="O36" s="665" t="s">
        <v>1087</v>
      </c>
      <c r="P36" s="666"/>
      <c r="Q36" s="18"/>
      <c r="R36" s="18"/>
      <c r="S36" s="18"/>
      <c r="T36" s="18"/>
      <c r="U36" s="18"/>
      <c r="V36" s="18"/>
      <c r="W36" s="18"/>
      <c r="X36" s="94"/>
      <c r="Y36" s="77"/>
    </row>
    <row r="37" spans="1:25" s="3" customFormat="1" ht="345.75" customHeight="1" x14ac:dyDescent="0.25">
      <c r="A37" s="13"/>
      <c r="B37" s="14"/>
      <c r="C37" s="451" t="s">
        <v>67</v>
      </c>
      <c r="D37" s="370" t="s">
        <v>194</v>
      </c>
      <c r="E37" s="636" t="s">
        <v>1102</v>
      </c>
      <c r="F37" s="636"/>
      <c r="G37" s="636"/>
      <c r="H37" s="445" t="s">
        <v>132</v>
      </c>
      <c r="I37" s="277">
        <v>1</v>
      </c>
      <c r="J37" s="278">
        <v>2013</v>
      </c>
      <c r="K37" s="278">
        <f>960*7</f>
        <v>6720</v>
      </c>
      <c r="L37" s="278">
        <v>2020</v>
      </c>
      <c r="M37" s="279">
        <v>960</v>
      </c>
      <c r="N37" s="278">
        <v>2014</v>
      </c>
      <c r="O37" s="665" t="s">
        <v>1056</v>
      </c>
      <c r="P37" s="666"/>
      <c r="Q37" s="18"/>
      <c r="R37" s="18"/>
      <c r="S37" s="18"/>
      <c r="T37" s="18"/>
      <c r="U37" s="18"/>
      <c r="V37" s="18"/>
      <c r="W37" s="18"/>
      <c r="X37" s="94"/>
      <c r="Y37" s="23"/>
    </row>
    <row r="38" spans="1:25" s="3" customFormat="1" ht="171.75" customHeight="1" x14ac:dyDescent="0.25">
      <c r="A38" s="13"/>
      <c r="B38" s="14"/>
      <c r="C38" s="451" t="s">
        <v>52</v>
      </c>
      <c r="D38" s="370" t="s">
        <v>141</v>
      </c>
      <c r="E38" s="635" t="s">
        <v>1100</v>
      </c>
      <c r="F38" s="635"/>
      <c r="G38" s="635"/>
      <c r="H38" s="445" t="s">
        <v>132</v>
      </c>
      <c r="I38" s="277"/>
      <c r="J38" s="278"/>
      <c r="K38" s="279"/>
      <c r="L38" s="278">
        <v>2020</v>
      </c>
      <c r="M38" s="279"/>
      <c r="N38" s="278"/>
      <c r="O38" s="636" t="s">
        <v>1041</v>
      </c>
      <c r="P38" s="664"/>
      <c r="Q38" s="18"/>
      <c r="R38" s="18"/>
      <c r="S38" s="18"/>
      <c r="T38" s="18"/>
      <c r="U38" s="18"/>
      <c r="V38" s="18"/>
      <c r="W38" s="18"/>
      <c r="X38" s="94"/>
      <c r="Y38" s="23"/>
    </row>
    <row r="39" spans="1:25" s="3" customFormat="1" ht="154.5" customHeight="1" x14ac:dyDescent="0.25">
      <c r="A39" s="13"/>
      <c r="B39" s="14"/>
      <c r="C39" s="451" t="s">
        <v>52</v>
      </c>
      <c r="D39" s="370" t="s">
        <v>141</v>
      </c>
      <c r="E39" s="636" t="s">
        <v>1083</v>
      </c>
      <c r="F39" s="636"/>
      <c r="G39" s="636"/>
      <c r="H39" s="445" t="s">
        <v>132</v>
      </c>
      <c r="I39" s="277">
        <v>1</v>
      </c>
      <c r="J39" s="278">
        <v>2012</v>
      </c>
      <c r="K39" s="279">
        <f>3500*8</f>
        <v>28000</v>
      </c>
      <c r="L39" s="278">
        <v>2020</v>
      </c>
      <c r="M39" s="279">
        <v>3500</v>
      </c>
      <c r="N39" s="278">
        <v>2014</v>
      </c>
      <c r="O39" s="447"/>
      <c r="P39" s="453"/>
      <c r="Q39" s="18"/>
      <c r="R39" s="18"/>
      <c r="S39" s="18"/>
      <c r="T39" s="18"/>
      <c r="U39" s="18"/>
      <c r="V39" s="18"/>
      <c r="W39" s="18"/>
      <c r="X39" s="94"/>
      <c r="Y39" s="23"/>
    </row>
    <row r="40" spans="1:25" s="3" customFormat="1" ht="154.5" customHeight="1" x14ac:dyDescent="0.25">
      <c r="A40" s="13"/>
      <c r="B40" s="14"/>
      <c r="C40" s="451" t="s">
        <v>52</v>
      </c>
      <c r="D40" s="370" t="s">
        <v>141</v>
      </c>
      <c r="E40" s="636" t="s">
        <v>1082</v>
      </c>
      <c r="F40" s="636"/>
      <c r="G40" s="636"/>
      <c r="H40" s="445" t="s">
        <v>132</v>
      </c>
      <c r="I40" s="277">
        <v>1</v>
      </c>
      <c r="J40" s="278">
        <v>2013</v>
      </c>
      <c r="K40" s="279">
        <v>5814</v>
      </c>
      <c r="L40" s="278">
        <v>2038</v>
      </c>
      <c r="M40" s="279">
        <f>5814/25</f>
        <v>232.56</v>
      </c>
      <c r="N40" s="278">
        <v>2014</v>
      </c>
      <c r="O40" s="665"/>
      <c r="P40" s="666"/>
      <c r="Q40" s="18"/>
      <c r="R40" s="18"/>
      <c r="S40" s="18"/>
      <c r="T40" s="18"/>
      <c r="U40" s="18"/>
      <c r="V40" s="18"/>
      <c r="W40" s="18"/>
      <c r="X40" s="94"/>
      <c r="Y40" s="23"/>
    </row>
    <row r="41" spans="1:25" s="3" customFormat="1" ht="215.25" customHeight="1" x14ac:dyDescent="0.25">
      <c r="A41" s="13"/>
      <c r="B41" s="14"/>
      <c r="C41" s="451" t="s">
        <v>52</v>
      </c>
      <c r="D41" s="370" t="s">
        <v>141</v>
      </c>
      <c r="E41" s="636" t="s">
        <v>1084</v>
      </c>
      <c r="F41" s="636"/>
      <c r="G41" s="636"/>
      <c r="H41" s="445" t="s">
        <v>137</v>
      </c>
      <c r="I41" s="277">
        <v>1</v>
      </c>
      <c r="J41" s="278">
        <v>2014</v>
      </c>
      <c r="K41" s="279">
        <v>60</v>
      </c>
      <c r="L41" s="278">
        <v>2020</v>
      </c>
      <c r="M41" s="279"/>
      <c r="N41" s="278"/>
      <c r="O41" s="636" t="s">
        <v>1121</v>
      </c>
      <c r="P41" s="664"/>
      <c r="Q41" s="18"/>
      <c r="R41" s="18"/>
      <c r="S41" s="18"/>
      <c r="T41" s="18"/>
      <c r="U41" s="18"/>
      <c r="V41" s="18"/>
      <c r="W41" s="18"/>
      <c r="X41" s="94"/>
      <c r="Y41" s="23"/>
    </row>
    <row r="42" spans="1:25" s="3" customFormat="1" ht="274.5" customHeight="1" x14ac:dyDescent="0.25">
      <c r="A42" s="13"/>
      <c r="B42" s="14"/>
      <c r="C42" s="451" t="s">
        <v>67</v>
      </c>
      <c r="D42" s="370" t="s">
        <v>195</v>
      </c>
      <c r="E42" s="636" t="s">
        <v>1055</v>
      </c>
      <c r="F42" s="636"/>
      <c r="G42" s="636"/>
      <c r="H42" s="445" t="s">
        <v>125</v>
      </c>
      <c r="I42" s="277"/>
      <c r="J42" s="278">
        <v>2014</v>
      </c>
      <c r="K42" s="278"/>
      <c r="L42" s="278">
        <v>2020</v>
      </c>
      <c r="M42" s="279"/>
      <c r="N42" s="278"/>
      <c r="O42" s="636" t="s">
        <v>1095</v>
      </c>
      <c r="P42" s="664"/>
      <c r="Q42" s="18"/>
      <c r="R42" s="18"/>
      <c r="S42" s="18"/>
      <c r="T42" s="18"/>
      <c r="U42" s="18"/>
      <c r="V42" s="18"/>
      <c r="W42" s="18"/>
      <c r="X42" s="94"/>
      <c r="Y42" s="23"/>
    </row>
    <row r="43" spans="1:25" s="3" customFormat="1" ht="196.5" customHeight="1" x14ac:dyDescent="0.25">
      <c r="A43" s="13"/>
      <c r="B43" s="14"/>
      <c r="C43" s="451" t="s">
        <v>67</v>
      </c>
      <c r="D43" s="370" t="s">
        <v>191</v>
      </c>
      <c r="E43" s="636" t="s">
        <v>1064</v>
      </c>
      <c r="F43" s="636"/>
      <c r="G43" s="636"/>
      <c r="H43" s="445" t="s">
        <v>125</v>
      </c>
      <c r="I43" s="277">
        <f>52500/5</f>
        <v>10500</v>
      </c>
      <c r="J43" s="278">
        <v>2014</v>
      </c>
      <c r="K43" s="278">
        <v>52500</v>
      </c>
      <c r="L43" s="278">
        <v>2020</v>
      </c>
      <c r="M43" s="279">
        <v>10500</v>
      </c>
      <c r="N43" s="278">
        <v>2015</v>
      </c>
      <c r="O43" s="636" t="s">
        <v>1122</v>
      </c>
      <c r="P43" s="664"/>
      <c r="Q43" s="18"/>
      <c r="R43" s="18"/>
      <c r="S43" s="18"/>
      <c r="T43" s="18"/>
      <c r="U43" s="18"/>
      <c r="V43" s="18"/>
      <c r="W43" s="18"/>
      <c r="X43" s="94"/>
      <c r="Y43" s="23"/>
    </row>
    <row r="44" spans="1:25" s="3" customFormat="1" ht="192" customHeight="1" x14ac:dyDescent="0.25">
      <c r="A44" s="13"/>
      <c r="B44" s="14"/>
      <c r="C44" s="451" t="s">
        <v>166</v>
      </c>
      <c r="D44" s="370" t="s">
        <v>208</v>
      </c>
      <c r="E44" s="665" t="s">
        <v>1057</v>
      </c>
      <c r="F44" s="665"/>
      <c r="G44" s="665"/>
      <c r="H44" s="445" t="s">
        <v>125</v>
      </c>
      <c r="I44" s="277">
        <v>2100</v>
      </c>
      <c r="J44" s="278">
        <v>2014</v>
      </c>
      <c r="K44" s="278">
        <f>2100*6</f>
        <v>12600</v>
      </c>
      <c r="L44" s="278">
        <v>2020</v>
      </c>
      <c r="M44" s="279">
        <v>2100</v>
      </c>
      <c r="N44" s="278">
        <v>2014</v>
      </c>
      <c r="O44" s="665" t="s">
        <v>1093</v>
      </c>
      <c r="P44" s="666"/>
      <c r="Q44" s="18"/>
      <c r="R44" s="18"/>
      <c r="S44" s="18"/>
      <c r="T44" s="18"/>
      <c r="U44" s="18"/>
      <c r="V44" s="18"/>
      <c r="W44" s="18"/>
      <c r="X44" s="94"/>
      <c r="Y44" s="23"/>
    </row>
    <row r="45" spans="1:25" s="3" customFormat="1" ht="192" customHeight="1" x14ac:dyDescent="0.25">
      <c r="A45" s="13"/>
      <c r="B45" s="14"/>
      <c r="C45" s="451" t="s">
        <v>218</v>
      </c>
      <c r="D45" s="370" t="s">
        <v>187</v>
      </c>
      <c r="E45" s="636" t="s">
        <v>1081</v>
      </c>
      <c r="F45" s="636"/>
      <c r="G45" s="636"/>
      <c r="H45" s="445" t="s">
        <v>132</v>
      </c>
      <c r="I45" s="277">
        <v>2637</v>
      </c>
      <c r="J45" s="278">
        <v>2014</v>
      </c>
      <c r="K45" s="278">
        <f>I45*6</f>
        <v>15822</v>
      </c>
      <c r="L45" s="278">
        <v>2020</v>
      </c>
      <c r="M45" s="279">
        <v>2637</v>
      </c>
      <c r="N45" s="278">
        <v>2014</v>
      </c>
      <c r="O45" s="636" t="s">
        <v>1094</v>
      </c>
      <c r="P45" s="664"/>
      <c r="Q45" s="18"/>
      <c r="R45" s="18"/>
      <c r="S45" s="18"/>
      <c r="T45" s="18"/>
      <c r="U45" s="18"/>
      <c r="V45" s="18"/>
      <c r="W45" s="18"/>
      <c r="X45" s="94"/>
      <c r="Y45" s="23"/>
    </row>
    <row r="46" spans="1:25" s="3" customFormat="1" ht="163.5" customHeight="1" thickBot="1" x14ac:dyDescent="0.3">
      <c r="A46" s="13"/>
      <c r="B46" s="14"/>
      <c r="C46" s="454" t="s">
        <v>52</v>
      </c>
      <c r="D46" s="455" t="s">
        <v>184</v>
      </c>
      <c r="E46" s="634" t="s">
        <v>1085</v>
      </c>
      <c r="F46" s="634"/>
      <c r="G46" s="634"/>
      <c r="H46" s="456" t="s">
        <v>132</v>
      </c>
      <c r="I46" s="280">
        <v>1</v>
      </c>
      <c r="J46" s="281">
        <v>2013</v>
      </c>
      <c r="K46" s="281">
        <f>900*7</f>
        <v>6300</v>
      </c>
      <c r="L46" s="281">
        <v>2020</v>
      </c>
      <c r="M46" s="282">
        <v>900</v>
      </c>
      <c r="N46" s="281">
        <v>2014</v>
      </c>
      <c r="O46" s="634"/>
      <c r="P46" s="683"/>
      <c r="Q46" s="18"/>
      <c r="R46" s="18"/>
      <c r="S46" s="18"/>
      <c r="T46" s="18"/>
      <c r="U46" s="18"/>
      <c r="V46" s="18"/>
      <c r="W46" s="18"/>
      <c r="X46" s="94"/>
      <c r="Y46" s="23"/>
    </row>
    <row r="47" spans="1:25" s="16" customFormat="1" ht="63" customHeight="1" x14ac:dyDescent="0.25">
      <c r="B47" s="14"/>
      <c r="C47" s="5"/>
      <c r="D47" s="5"/>
      <c r="E47" s="5"/>
      <c r="F47" s="5"/>
      <c r="G47" s="5"/>
      <c r="H47" s="5"/>
      <c r="I47" s="5"/>
      <c r="J47" s="5"/>
      <c r="K47" s="5"/>
      <c r="L47" s="5"/>
      <c r="M47" s="5"/>
      <c r="N47" s="5"/>
      <c r="O47" s="5"/>
      <c r="P47" s="5"/>
      <c r="Q47" s="18"/>
      <c r="R47" s="18"/>
      <c r="S47" s="18"/>
      <c r="T47" s="18"/>
      <c r="U47" s="18"/>
      <c r="V47" s="18"/>
      <c r="W47" s="18"/>
      <c r="X47" s="94"/>
    </row>
    <row r="48" spans="1:25" s="25" customFormat="1" ht="54" customHeight="1" x14ac:dyDescent="0.25">
      <c r="A48" s="15"/>
      <c r="B48" s="14" t="s">
        <v>11</v>
      </c>
      <c r="C48" s="120" t="s">
        <v>947</v>
      </c>
      <c r="D48" s="12"/>
      <c r="E48" s="12"/>
      <c r="F48" s="12"/>
      <c r="G48" s="12"/>
      <c r="H48" s="12"/>
      <c r="I48" s="12"/>
      <c r="J48" s="5"/>
      <c r="K48" s="11"/>
      <c r="L48" s="12"/>
      <c r="M48" s="5"/>
      <c r="N48" s="5"/>
      <c r="O48" s="5"/>
      <c r="P48" s="5"/>
      <c r="Q48" s="18"/>
      <c r="R48" s="18"/>
      <c r="S48" s="18"/>
      <c r="T48" s="18"/>
      <c r="U48" s="18"/>
      <c r="V48" s="18"/>
      <c r="W48" s="18"/>
      <c r="X48" s="94"/>
      <c r="Y48" s="39"/>
    </row>
    <row r="49" spans="1:25" s="25" customFormat="1" ht="18" customHeight="1" thickBot="1" x14ac:dyDescent="0.3">
      <c r="A49" s="15"/>
      <c r="B49" s="14"/>
      <c r="C49" s="11"/>
      <c r="D49" s="11"/>
      <c r="E49" s="11"/>
      <c r="F49" s="11"/>
      <c r="G49" s="11"/>
      <c r="H49" s="11"/>
      <c r="I49" s="11"/>
      <c r="J49" s="11"/>
      <c r="K49" s="11"/>
      <c r="L49" s="11"/>
      <c r="M49" s="5"/>
      <c r="N49" s="5"/>
      <c r="O49" s="5"/>
      <c r="P49" s="5"/>
      <c r="Q49" s="18"/>
      <c r="R49" s="18"/>
      <c r="S49" s="18"/>
      <c r="T49" s="18"/>
      <c r="U49" s="18"/>
      <c r="V49" s="18"/>
      <c r="W49" s="18"/>
      <c r="X49" s="94"/>
      <c r="Y49" s="39"/>
    </row>
    <row r="50" spans="1:25" s="3" customFormat="1" ht="33" customHeight="1" x14ac:dyDescent="0.25">
      <c r="A50" s="13"/>
      <c r="B50" s="14"/>
      <c r="C50" s="674" t="s">
        <v>1124</v>
      </c>
      <c r="D50" s="675"/>
      <c r="E50" s="675"/>
      <c r="F50" s="675"/>
      <c r="G50" s="675"/>
      <c r="H50" s="675"/>
      <c r="I50" s="675"/>
      <c r="J50" s="675"/>
      <c r="K50" s="675"/>
      <c r="L50" s="675"/>
      <c r="M50" s="675"/>
      <c r="N50" s="676"/>
      <c r="O50" s="12"/>
      <c r="P50" s="12"/>
      <c r="Q50" s="18"/>
      <c r="R50" s="18"/>
      <c r="S50" s="18"/>
      <c r="T50" s="18"/>
      <c r="U50" s="18"/>
      <c r="V50" s="18"/>
      <c r="W50" s="18"/>
      <c r="X50" s="94"/>
      <c r="Y50" s="23"/>
    </row>
    <row r="51" spans="1:25" s="3" customFormat="1" ht="18" customHeight="1" x14ac:dyDescent="0.25">
      <c r="A51" s="13"/>
      <c r="B51" s="14"/>
      <c r="C51" s="677"/>
      <c r="D51" s="678"/>
      <c r="E51" s="678"/>
      <c r="F51" s="678"/>
      <c r="G51" s="678"/>
      <c r="H51" s="678"/>
      <c r="I51" s="678"/>
      <c r="J51" s="678"/>
      <c r="K51" s="678"/>
      <c r="L51" s="678"/>
      <c r="M51" s="678"/>
      <c r="N51" s="679"/>
      <c r="O51" s="12"/>
      <c r="P51" s="12"/>
      <c r="Q51" s="18"/>
      <c r="R51" s="18"/>
      <c r="S51" s="18"/>
      <c r="T51" s="18"/>
      <c r="U51" s="18"/>
      <c r="V51" s="18"/>
      <c r="W51" s="18"/>
      <c r="X51" s="94"/>
      <c r="Y51" s="23"/>
    </row>
    <row r="52" spans="1:25" s="3" customFormat="1" ht="18" customHeight="1" x14ac:dyDescent="0.25">
      <c r="A52" s="13"/>
      <c r="B52" s="14"/>
      <c r="C52" s="677"/>
      <c r="D52" s="678"/>
      <c r="E52" s="678"/>
      <c r="F52" s="678"/>
      <c r="G52" s="678"/>
      <c r="H52" s="678"/>
      <c r="I52" s="678"/>
      <c r="J52" s="678"/>
      <c r="K52" s="678"/>
      <c r="L52" s="678"/>
      <c r="M52" s="678"/>
      <c r="N52" s="679"/>
      <c r="O52" s="12"/>
      <c r="P52" s="12"/>
      <c r="Q52" s="18"/>
      <c r="R52" s="18"/>
      <c r="S52" s="18"/>
      <c r="T52" s="18"/>
      <c r="U52" s="18"/>
      <c r="V52" s="18"/>
      <c r="W52" s="18"/>
      <c r="X52" s="94"/>
      <c r="Y52" s="23"/>
    </row>
    <row r="53" spans="1:25" s="3" customFormat="1" ht="40.5" customHeight="1" x14ac:dyDescent="0.25">
      <c r="A53" s="13"/>
      <c r="B53" s="14"/>
      <c r="C53" s="677"/>
      <c r="D53" s="678"/>
      <c r="E53" s="678"/>
      <c r="F53" s="678"/>
      <c r="G53" s="678"/>
      <c r="H53" s="678"/>
      <c r="I53" s="678"/>
      <c r="J53" s="678"/>
      <c r="K53" s="678"/>
      <c r="L53" s="678"/>
      <c r="M53" s="678"/>
      <c r="N53" s="679"/>
      <c r="O53" s="12"/>
      <c r="P53" s="12"/>
      <c r="Q53" s="18"/>
      <c r="R53" s="18"/>
      <c r="S53" s="18"/>
      <c r="T53" s="18"/>
      <c r="U53" s="18"/>
      <c r="V53" s="18"/>
      <c r="W53" s="18"/>
      <c r="X53" s="94"/>
      <c r="Y53" s="23"/>
    </row>
    <row r="54" spans="1:25" s="3" customFormat="1" ht="59.25" customHeight="1" thickBot="1" x14ac:dyDescent="0.3">
      <c r="A54" s="13"/>
      <c r="B54" s="14"/>
      <c r="C54" s="680"/>
      <c r="D54" s="681"/>
      <c r="E54" s="681"/>
      <c r="F54" s="681"/>
      <c r="G54" s="681"/>
      <c r="H54" s="681"/>
      <c r="I54" s="681"/>
      <c r="J54" s="681"/>
      <c r="K54" s="681"/>
      <c r="L54" s="681"/>
      <c r="M54" s="681"/>
      <c r="N54" s="682"/>
      <c r="O54" s="12"/>
      <c r="P54" s="12"/>
      <c r="Q54" s="18"/>
      <c r="R54" s="18"/>
      <c r="S54" s="18"/>
      <c r="T54" s="18"/>
      <c r="U54" s="18"/>
      <c r="V54" s="18"/>
      <c r="W54" s="18"/>
      <c r="X54" s="94"/>
      <c r="Y54" s="23"/>
    </row>
    <row r="55" spans="1:25" s="3" customFormat="1" ht="18" customHeight="1" x14ac:dyDescent="0.25">
      <c r="A55" s="13"/>
      <c r="B55" s="14"/>
      <c r="C55" s="19"/>
      <c r="D55" s="12"/>
      <c r="E55" s="12"/>
      <c r="F55" s="12"/>
      <c r="G55" s="12"/>
      <c r="H55" s="12"/>
      <c r="I55" s="5"/>
      <c r="J55" s="5"/>
      <c r="K55" s="11"/>
      <c r="L55" s="12"/>
      <c r="M55" s="12"/>
      <c r="N55" s="12"/>
      <c r="O55" s="12"/>
      <c r="P55" s="12"/>
      <c r="Q55" s="18"/>
      <c r="R55" s="18"/>
      <c r="S55" s="18"/>
      <c r="T55" s="18"/>
      <c r="U55" s="18"/>
      <c r="V55" s="18"/>
      <c r="W55" s="18"/>
      <c r="X55" s="94"/>
      <c r="Y55" s="23"/>
    </row>
    <row r="56" spans="1:25" s="3" customFormat="1" ht="18" customHeight="1" x14ac:dyDescent="0.25">
      <c r="A56" s="13"/>
      <c r="B56" s="14">
        <v>3</v>
      </c>
      <c r="C56" s="20" t="s">
        <v>162</v>
      </c>
      <c r="D56" s="12"/>
      <c r="E56" s="12"/>
      <c r="F56" s="12"/>
      <c r="G56" s="12"/>
      <c r="H56" s="12"/>
      <c r="I56" s="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20" t="s">
        <v>145</v>
      </c>
      <c r="D57" s="12"/>
      <c r="E57" s="12"/>
      <c r="F57" s="12"/>
      <c r="G57" s="12"/>
      <c r="H57" s="12"/>
      <c r="I57" s="5"/>
      <c r="J57" s="5"/>
      <c r="K57" s="11"/>
      <c r="L57" s="12"/>
      <c r="M57" s="12"/>
      <c r="N57" s="12"/>
      <c r="O57" s="12"/>
      <c r="P57" s="12"/>
      <c r="Q57" s="18"/>
      <c r="R57" s="18"/>
      <c r="S57" s="18"/>
      <c r="T57" s="18"/>
      <c r="U57" s="18"/>
      <c r="V57" s="18"/>
      <c r="W57" s="18"/>
      <c r="X57" s="94"/>
      <c r="Y57" s="23"/>
    </row>
    <row r="58" spans="1:25" s="3" customFormat="1" ht="33" customHeight="1" thickBot="1" x14ac:dyDescent="0.3">
      <c r="A58" s="13"/>
      <c r="B58" s="14"/>
      <c r="C58" s="121" t="s">
        <v>308</v>
      </c>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11.75" customHeight="1" thickBot="1" x14ac:dyDescent="0.3">
      <c r="A59" s="13"/>
      <c r="B59" s="14"/>
      <c r="C59" s="284" t="s">
        <v>66</v>
      </c>
      <c r="D59" s="252" t="s">
        <v>74</v>
      </c>
      <c r="E59" s="684" t="s">
        <v>131</v>
      </c>
      <c r="F59" s="684"/>
      <c r="G59" s="252" t="s">
        <v>149</v>
      </c>
      <c r="H59" s="252" t="s">
        <v>148</v>
      </c>
      <c r="I59" s="252" t="s">
        <v>147</v>
      </c>
      <c r="J59" s="252" t="s">
        <v>157</v>
      </c>
      <c r="K59" s="252" t="s">
        <v>949</v>
      </c>
      <c r="L59" s="662" t="s">
        <v>146</v>
      </c>
      <c r="M59" s="687"/>
      <c r="N59" s="662" t="s">
        <v>163</v>
      </c>
      <c r="O59" s="687"/>
      <c r="P59" s="252" t="s">
        <v>84</v>
      </c>
      <c r="Q59" s="252" t="s">
        <v>89</v>
      </c>
      <c r="R59" s="252" t="s">
        <v>86</v>
      </c>
      <c r="S59" s="252" t="s">
        <v>62</v>
      </c>
      <c r="T59" s="252" t="s">
        <v>156</v>
      </c>
      <c r="U59" s="252" t="s">
        <v>181</v>
      </c>
      <c r="V59" s="252" t="s">
        <v>150</v>
      </c>
      <c r="W59" s="80" t="s">
        <v>8</v>
      </c>
      <c r="X59" s="29"/>
      <c r="Y59" s="23"/>
    </row>
    <row r="60" spans="1:25" s="3" customFormat="1" ht="249" customHeight="1" thickBot="1" x14ac:dyDescent="0.3">
      <c r="A60" s="13"/>
      <c r="B60" s="14"/>
      <c r="C60" s="254" t="s">
        <v>144</v>
      </c>
      <c r="D60" s="253" t="s">
        <v>136</v>
      </c>
      <c r="E60" s="690" t="s">
        <v>1130</v>
      </c>
      <c r="F60" s="691"/>
      <c r="G60" s="255">
        <v>2014</v>
      </c>
      <c r="H60" s="255">
        <v>2020</v>
      </c>
      <c r="I60" s="256">
        <v>92804</v>
      </c>
      <c r="J60" s="255">
        <v>2013</v>
      </c>
      <c r="K60" s="256">
        <v>150274</v>
      </c>
      <c r="L60" s="685" t="s">
        <v>173</v>
      </c>
      <c r="M60" s="685"/>
      <c r="N60" s="688" t="s">
        <v>1125</v>
      </c>
      <c r="O60" s="689"/>
      <c r="P60" s="255" t="s">
        <v>169</v>
      </c>
      <c r="Q60" s="255" t="s">
        <v>69</v>
      </c>
      <c r="R60" s="255" t="s">
        <v>1036</v>
      </c>
      <c r="S60" s="257">
        <v>0</v>
      </c>
      <c r="T60" s="257"/>
      <c r="U60" s="255" t="s">
        <v>223</v>
      </c>
      <c r="V60" s="255" t="s">
        <v>1069</v>
      </c>
      <c r="W60" s="444" t="s">
        <v>1123</v>
      </c>
      <c r="X60" s="29"/>
      <c r="Y60" s="23"/>
    </row>
    <row r="61" spans="1:25" s="3" customFormat="1" ht="173.25" customHeight="1" x14ac:dyDescent="0.25">
      <c r="A61" s="13"/>
      <c r="B61" s="14"/>
      <c r="C61" s="259" t="s">
        <v>52</v>
      </c>
      <c r="D61" s="260" t="s">
        <v>141</v>
      </c>
      <c r="E61" s="654" t="s">
        <v>1051</v>
      </c>
      <c r="F61" s="655"/>
      <c r="G61" s="261">
        <v>2015</v>
      </c>
      <c r="H61" s="261">
        <v>2020</v>
      </c>
      <c r="I61" s="262"/>
      <c r="J61" s="261">
        <v>2015</v>
      </c>
      <c r="K61" s="262"/>
      <c r="L61" s="650" t="s">
        <v>173</v>
      </c>
      <c r="M61" s="650"/>
      <c r="N61" s="651" t="s">
        <v>1067</v>
      </c>
      <c r="O61" s="652"/>
      <c r="P61" s="261" t="s">
        <v>170</v>
      </c>
      <c r="Q61" s="261" t="s">
        <v>13</v>
      </c>
      <c r="R61" s="261" t="s">
        <v>1065</v>
      </c>
      <c r="S61" s="263"/>
      <c r="T61" s="263"/>
      <c r="U61" s="367" t="s">
        <v>1037</v>
      </c>
      <c r="V61" s="367" t="s">
        <v>1069</v>
      </c>
      <c r="W61" s="265" t="s">
        <v>1096</v>
      </c>
      <c r="X61" s="29"/>
      <c r="Y61" s="23"/>
    </row>
    <row r="62" spans="1:25" s="3" customFormat="1" ht="216" customHeight="1" thickBot="1" x14ac:dyDescent="0.3">
      <c r="A62" s="13"/>
      <c r="B62" s="14"/>
      <c r="C62" s="259" t="s">
        <v>166</v>
      </c>
      <c r="D62" s="260" t="s">
        <v>229</v>
      </c>
      <c r="E62" s="654" t="s">
        <v>1038</v>
      </c>
      <c r="F62" s="655"/>
      <c r="G62" s="261">
        <v>2013</v>
      </c>
      <c r="H62" s="261">
        <v>2016</v>
      </c>
      <c r="I62" s="262">
        <v>90000</v>
      </c>
      <c r="J62" s="261">
        <v>2016</v>
      </c>
      <c r="K62" s="262">
        <v>0</v>
      </c>
      <c r="L62" s="650" t="s">
        <v>173</v>
      </c>
      <c r="M62" s="650"/>
      <c r="N62" s="651" t="s">
        <v>1073</v>
      </c>
      <c r="O62" s="652"/>
      <c r="P62" s="261" t="s">
        <v>170</v>
      </c>
      <c r="Q62" s="261" t="s">
        <v>13</v>
      </c>
      <c r="R62" s="261"/>
      <c r="S62" s="263">
        <v>154000000</v>
      </c>
      <c r="T62" s="263"/>
      <c r="U62" s="261" t="s">
        <v>223</v>
      </c>
      <c r="V62" s="264" t="s">
        <v>1076</v>
      </c>
      <c r="W62" s="265" t="s">
        <v>1099</v>
      </c>
      <c r="X62" s="29"/>
      <c r="Y62" s="23"/>
    </row>
    <row r="63" spans="1:25" s="3" customFormat="1" ht="192.75" customHeight="1" x14ac:dyDescent="0.25">
      <c r="A63" s="13"/>
      <c r="B63" s="14"/>
      <c r="C63" s="259" t="s">
        <v>52</v>
      </c>
      <c r="D63" s="260" t="s">
        <v>185</v>
      </c>
      <c r="E63" s="654" t="s">
        <v>1070</v>
      </c>
      <c r="F63" s="655"/>
      <c r="G63" s="261">
        <v>2014</v>
      </c>
      <c r="H63" s="261">
        <v>2017</v>
      </c>
      <c r="I63" s="262"/>
      <c r="J63" s="261"/>
      <c r="K63" s="262"/>
      <c r="L63" s="650" t="s">
        <v>171</v>
      </c>
      <c r="M63" s="650"/>
      <c r="N63" s="651" t="s">
        <v>1071</v>
      </c>
      <c r="O63" s="652"/>
      <c r="P63" s="261" t="s">
        <v>170</v>
      </c>
      <c r="Q63" s="261" t="s">
        <v>13</v>
      </c>
      <c r="R63" s="261"/>
      <c r="S63" s="263"/>
      <c r="T63" s="263"/>
      <c r="U63" s="261" t="s">
        <v>223</v>
      </c>
      <c r="V63" s="367" t="s">
        <v>1069</v>
      </c>
      <c r="W63" s="265" t="s">
        <v>1097</v>
      </c>
      <c r="X63" s="29"/>
      <c r="Y63" s="23"/>
    </row>
    <row r="64" spans="1:25" s="3" customFormat="1" ht="153" customHeight="1" x14ac:dyDescent="0.25">
      <c r="A64" s="13"/>
      <c r="B64" s="14"/>
      <c r="C64" s="259" t="s">
        <v>52</v>
      </c>
      <c r="D64" s="260" t="s">
        <v>185</v>
      </c>
      <c r="E64" s="703" t="s">
        <v>1088</v>
      </c>
      <c r="F64" s="704"/>
      <c r="G64" s="261">
        <v>2014</v>
      </c>
      <c r="H64" s="366">
        <v>2016</v>
      </c>
      <c r="I64" s="262">
        <v>297962</v>
      </c>
      <c r="J64" s="261">
        <v>2014</v>
      </c>
      <c r="K64" s="262">
        <v>5</v>
      </c>
      <c r="L64" s="650" t="s">
        <v>173</v>
      </c>
      <c r="M64" s="650"/>
      <c r="N64" s="651" t="s">
        <v>1066</v>
      </c>
      <c r="O64" s="652"/>
      <c r="P64" s="261" t="s">
        <v>170</v>
      </c>
      <c r="Q64" s="261" t="s">
        <v>13</v>
      </c>
      <c r="R64" s="261"/>
      <c r="S64" s="263">
        <v>800000</v>
      </c>
      <c r="T64" s="263"/>
      <c r="U64" s="261" t="s">
        <v>225</v>
      </c>
      <c r="V64" s="264" t="s">
        <v>1068</v>
      </c>
      <c r="W64" s="265" t="s">
        <v>1098</v>
      </c>
      <c r="X64" s="29"/>
      <c r="Y64" s="23"/>
    </row>
    <row r="65" spans="1:25" s="3" customFormat="1" ht="47.25" customHeight="1" x14ac:dyDescent="0.25">
      <c r="A65" s="13"/>
      <c r="B65" s="14"/>
      <c r="C65" s="259" t="s">
        <v>67</v>
      </c>
      <c r="D65" s="260" t="s">
        <v>143</v>
      </c>
      <c r="E65" s="654" t="s">
        <v>1079</v>
      </c>
      <c r="F65" s="655"/>
      <c r="G65" s="261">
        <v>2013</v>
      </c>
      <c r="H65" s="261">
        <v>2015</v>
      </c>
      <c r="I65" s="262"/>
      <c r="J65" s="261">
        <v>2015</v>
      </c>
      <c r="K65" s="262"/>
      <c r="L65" s="650" t="s">
        <v>173</v>
      </c>
      <c r="M65" s="650"/>
      <c r="N65" s="651" t="s">
        <v>1072</v>
      </c>
      <c r="O65" s="652"/>
      <c r="P65" s="261" t="s">
        <v>59</v>
      </c>
      <c r="Q65" s="261" t="s">
        <v>13</v>
      </c>
      <c r="R65" s="261"/>
      <c r="S65" s="263">
        <v>40000000</v>
      </c>
      <c r="T65" s="263"/>
      <c r="U65" s="261"/>
      <c r="V65" s="264" t="s">
        <v>1080</v>
      </c>
      <c r="W65" s="265"/>
      <c r="X65" s="29"/>
      <c r="Y65" s="23"/>
    </row>
    <row r="66" spans="1:25" s="3" customFormat="1" ht="138" customHeight="1" thickBot="1" x14ac:dyDescent="0.3">
      <c r="A66" s="13"/>
      <c r="B66" s="14"/>
      <c r="C66" s="259" t="s">
        <v>67</v>
      </c>
      <c r="D66" s="369" t="s">
        <v>193</v>
      </c>
      <c r="E66" s="700" t="s">
        <v>1026</v>
      </c>
      <c r="F66" s="700"/>
      <c r="G66" s="261">
        <v>2014</v>
      </c>
      <c r="H66" s="261">
        <v>2016</v>
      </c>
      <c r="I66" s="262"/>
      <c r="J66" s="261"/>
      <c r="K66" s="262"/>
      <c r="L66" s="650" t="s">
        <v>173</v>
      </c>
      <c r="M66" s="650"/>
      <c r="N66" s="651" t="s">
        <v>1074</v>
      </c>
      <c r="O66" s="652"/>
      <c r="P66" s="261" t="s">
        <v>169</v>
      </c>
      <c r="Q66" s="261" t="s">
        <v>69</v>
      </c>
      <c r="R66" s="261" t="s">
        <v>1075</v>
      </c>
      <c r="S66" s="263"/>
      <c r="T66" s="263"/>
      <c r="U66" s="261" t="s">
        <v>167</v>
      </c>
      <c r="V66" s="264" t="s">
        <v>1077</v>
      </c>
      <c r="W66" s="265" t="s">
        <v>1078</v>
      </c>
      <c r="X66" s="29"/>
      <c r="Y66" s="23"/>
    </row>
    <row r="67" spans="1:25" s="3" customFormat="1" ht="105" customHeight="1" x14ac:dyDescent="0.25">
      <c r="A67" s="13"/>
      <c r="B67" s="14"/>
      <c r="C67" s="259" t="s">
        <v>52</v>
      </c>
      <c r="D67" s="260" t="s">
        <v>5</v>
      </c>
      <c r="E67" s="703" t="s">
        <v>1039</v>
      </c>
      <c r="F67" s="704"/>
      <c r="G67" s="261">
        <v>2015</v>
      </c>
      <c r="H67" s="261">
        <v>2017</v>
      </c>
      <c r="I67" s="262"/>
      <c r="J67" s="261"/>
      <c r="K67" s="262"/>
      <c r="L67" s="650" t="s">
        <v>171</v>
      </c>
      <c r="M67" s="650"/>
      <c r="N67" s="651" t="s">
        <v>1066</v>
      </c>
      <c r="O67" s="652"/>
      <c r="P67" s="261" t="s">
        <v>170</v>
      </c>
      <c r="Q67" s="261"/>
      <c r="R67" s="261"/>
      <c r="S67" s="263"/>
      <c r="T67" s="263"/>
      <c r="U67" s="261"/>
      <c r="V67" s="377" t="s">
        <v>1069</v>
      </c>
      <c r="W67" s="265"/>
      <c r="X67" s="29"/>
      <c r="Y67" s="23"/>
    </row>
    <row r="68" spans="1:25" s="3" customFormat="1" ht="162.75" customHeight="1" x14ac:dyDescent="0.25">
      <c r="A68" s="13"/>
      <c r="B68" s="14"/>
      <c r="C68" s="275" t="s">
        <v>52</v>
      </c>
      <c r="D68" s="276" t="s">
        <v>215</v>
      </c>
      <c r="E68" s="701" t="s">
        <v>1040</v>
      </c>
      <c r="F68" s="702"/>
      <c r="G68" s="365">
        <v>2016</v>
      </c>
      <c r="H68" s="372">
        <v>2017</v>
      </c>
      <c r="I68" s="277"/>
      <c r="J68" s="278"/>
      <c r="K68" s="278"/>
      <c r="L68" s="650" t="s">
        <v>171</v>
      </c>
      <c r="M68" s="650"/>
      <c r="N68" s="651" t="s">
        <v>1066</v>
      </c>
      <c r="O68" s="652"/>
      <c r="P68" s="372" t="s">
        <v>59</v>
      </c>
      <c r="Q68" s="375"/>
      <c r="R68" s="375"/>
      <c r="S68" s="263"/>
      <c r="T68" s="263"/>
      <c r="U68" s="375"/>
      <c r="V68" s="264"/>
      <c r="W68" s="265"/>
      <c r="X68" s="94"/>
      <c r="Y68" s="23"/>
    </row>
    <row r="69" spans="1:25" s="3" customFormat="1" ht="47.25" customHeight="1" thickBot="1" x14ac:dyDescent="0.3">
      <c r="A69" s="13"/>
      <c r="B69" s="14"/>
      <c r="C69" s="266"/>
      <c r="D69" s="466"/>
      <c r="E69" s="686"/>
      <c r="F69" s="686"/>
      <c r="G69" s="267"/>
      <c r="H69" s="267"/>
      <c r="I69" s="268"/>
      <c r="J69" s="267"/>
      <c r="K69" s="268"/>
      <c r="L69" s="686"/>
      <c r="M69" s="686"/>
      <c r="N69" s="653"/>
      <c r="O69" s="653"/>
      <c r="P69" s="267"/>
      <c r="Q69" s="267"/>
      <c r="R69" s="267"/>
      <c r="S69" s="269"/>
      <c r="T69" s="269"/>
      <c r="U69" s="267"/>
      <c r="V69" s="270"/>
      <c r="W69" s="271"/>
      <c r="X69" s="29"/>
      <c r="Y69" s="23"/>
    </row>
    <row r="70" spans="1:25" s="472" customFormat="1" ht="42.75" customHeight="1" x14ac:dyDescent="0.25">
      <c r="A70" s="467"/>
      <c r="B70" s="468"/>
      <c r="C70" s="473" t="s">
        <v>1129</v>
      </c>
      <c r="D70" s="469" t="s">
        <v>1128</v>
      </c>
      <c r="E70" s="91"/>
      <c r="F70" s="91"/>
      <c r="G70" s="91"/>
      <c r="H70" s="91"/>
      <c r="I70" s="91"/>
      <c r="J70" s="91"/>
      <c r="K70" s="91"/>
      <c r="L70" s="91"/>
      <c r="M70" s="91"/>
      <c r="N70" s="91"/>
      <c r="O70" s="91"/>
      <c r="P70" s="91"/>
      <c r="Q70" s="91"/>
      <c r="R70" s="91"/>
      <c r="S70" s="91"/>
      <c r="T70" s="91"/>
      <c r="U70" s="91"/>
      <c r="V70" s="91"/>
      <c r="W70" s="91"/>
      <c r="X70" s="470"/>
      <c r="Y70" s="471"/>
    </row>
    <row r="71" spans="1:25" s="16" customFormat="1" ht="18" customHeight="1" x14ac:dyDescent="0.25">
      <c r="B71" s="14"/>
      <c r="C71" s="120" t="s">
        <v>174</v>
      </c>
      <c r="D71" s="18"/>
      <c r="E71" s="18"/>
      <c r="F71" s="18"/>
      <c r="G71" s="18"/>
      <c r="H71" s="18"/>
      <c r="I71" s="18"/>
      <c r="J71" s="18"/>
      <c r="K71" s="18"/>
      <c r="L71" s="18"/>
      <c r="M71" s="18"/>
      <c r="N71" s="18"/>
      <c r="O71" s="18"/>
      <c r="P71" s="18"/>
      <c r="Q71" s="18"/>
      <c r="R71" s="18"/>
      <c r="S71" s="18"/>
      <c r="T71" s="18"/>
      <c r="U71" s="18"/>
      <c r="V71" s="18"/>
      <c r="W71" s="18"/>
      <c r="X71" s="29"/>
    </row>
    <row r="72" spans="1:25" s="16" customFormat="1" ht="18" customHeight="1" thickBot="1" x14ac:dyDescent="0.3">
      <c r="B72" s="14"/>
      <c r="C72" s="11"/>
      <c r="D72" s="18"/>
      <c r="E72" s="18"/>
      <c r="F72" s="18"/>
      <c r="G72" s="18"/>
      <c r="H72" s="18"/>
      <c r="I72" s="18"/>
      <c r="J72" s="18"/>
      <c r="K72" s="18"/>
      <c r="L72" s="18"/>
      <c r="M72" s="18"/>
      <c r="N72" s="18"/>
      <c r="O72" s="18"/>
      <c r="P72" s="18"/>
      <c r="Q72" s="18"/>
      <c r="R72" s="18"/>
      <c r="S72" s="18"/>
      <c r="T72" s="18"/>
      <c r="U72" s="18"/>
      <c r="V72" s="18"/>
      <c r="W72" s="18"/>
      <c r="X72" s="29"/>
    </row>
    <row r="73" spans="1:25" s="16" customFormat="1" ht="18" customHeight="1" x14ac:dyDescent="0.25">
      <c r="B73" s="14"/>
      <c r="C73" s="674" t="s">
        <v>1027</v>
      </c>
      <c r="D73" s="692"/>
      <c r="E73" s="692"/>
      <c r="F73" s="692"/>
      <c r="G73" s="692"/>
      <c r="H73" s="692"/>
      <c r="I73" s="693"/>
      <c r="J73" s="18"/>
      <c r="K73" s="18"/>
      <c r="L73" s="18"/>
      <c r="M73" s="18"/>
      <c r="N73" s="18"/>
      <c r="O73" s="18"/>
      <c r="P73" s="18"/>
      <c r="Q73" s="18"/>
      <c r="R73" s="18"/>
      <c r="S73" s="18"/>
      <c r="T73" s="18"/>
      <c r="U73" s="18"/>
      <c r="V73" s="18"/>
      <c r="W73" s="18"/>
      <c r="X73" s="29"/>
    </row>
    <row r="74" spans="1:25" s="16" customFormat="1" ht="18" customHeight="1" x14ac:dyDescent="0.25">
      <c r="B74" s="14"/>
      <c r="C74" s="694"/>
      <c r="D74" s="695"/>
      <c r="E74" s="695"/>
      <c r="F74" s="695"/>
      <c r="G74" s="695"/>
      <c r="H74" s="695"/>
      <c r="I74" s="696"/>
      <c r="J74" s="18"/>
      <c r="K74" s="18"/>
      <c r="L74" s="18"/>
      <c r="M74" s="18"/>
      <c r="N74" s="18"/>
      <c r="O74" s="18"/>
      <c r="P74" s="18"/>
      <c r="Q74" s="18"/>
      <c r="R74" s="18"/>
      <c r="S74" s="18"/>
      <c r="T74" s="18"/>
      <c r="U74" s="18"/>
      <c r="V74" s="18"/>
      <c r="W74" s="18"/>
      <c r="X74" s="29"/>
    </row>
    <row r="75" spans="1:25" s="16" customFormat="1" ht="18" customHeight="1" x14ac:dyDescent="0.25">
      <c r="B75" s="14"/>
      <c r="C75" s="694"/>
      <c r="D75" s="695"/>
      <c r="E75" s="695"/>
      <c r="F75" s="695"/>
      <c r="G75" s="695"/>
      <c r="H75" s="695"/>
      <c r="I75" s="696"/>
      <c r="J75" s="18"/>
      <c r="K75" s="18"/>
      <c r="L75" s="18"/>
      <c r="M75" s="18"/>
      <c r="N75" s="18"/>
      <c r="O75" s="18"/>
      <c r="P75" s="18"/>
      <c r="Q75" s="18"/>
      <c r="R75" s="18"/>
      <c r="S75" s="18"/>
      <c r="T75" s="18"/>
      <c r="U75" s="18"/>
      <c r="V75" s="18"/>
      <c r="W75" s="18"/>
      <c r="X75" s="29"/>
    </row>
    <row r="76" spans="1:25" s="16" customFormat="1" ht="18" customHeight="1" x14ac:dyDescent="0.25">
      <c r="B76" s="14"/>
      <c r="C76" s="694"/>
      <c r="D76" s="695"/>
      <c r="E76" s="695"/>
      <c r="F76" s="695"/>
      <c r="G76" s="695"/>
      <c r="H76" s="695"/>
      <c r="I76" s="696"/>
      <c r="J76" s="18"/>
      <c r="K76" s="18"/>
      <c r="L76" s="18"/>
      <c r="M76" s="18"/>
      <c r="N76" s="18"/>
      <c r="O76" s="18"/>
      <c r="P76" s="18"/>
      <c r="Q76" s="18"/>
      <c r="R76" s="18"/>
      <c r="S76" s="18"/>
      <c r="T76" s="18"/>
      <c r="U76" s="18"/>
      <c r="V76" s="18"/>
      <c r="W76" s="18"/>
      <c r="X76" s="29"/>
    </row>
    <row r="77" spans="1:25" ht="39" customHeight="1" thickBot="1" x14ac:dyDescent="0.3">
      <c r="A77" s="1"/>
      <c r="B77" s="30"/>
      <c r="C77" s="697"/>
      <c r="D77" s="698"/>
      <c r="E77" s="698"/>
      <c r="F77" s="698"/>
      <c r="G77" s="698"/>
      <c r="H77" s="698"/>
      <c r="I77" s="699"/>
      <c r="J77" s="18"/>
      <c r="K77" s="18"/>
      <c r="L77" s="18"/>
      <c r="M77" s="18"/>
      <c r="N77" s="18"/>
      <c r="O77" s="18"/>
      <c r="P77" s="18"/>
      <c r="Q77" s="18"/>
      <c r="R77" s="18"/>
      <c r="S77" s="18"/>
      <c r="T77" s="18"/>
      <c r="U77" s="18"/>
      <c r="V77" s="18"/>
      <c r="W77" s="18"/>
      <c r="X77" s="29"/>
    </row>
    <row r="78" spans="1:25" ht="18.75" x14ac:dyDescent="0.25">
      <c r="A78" s="1"/>
      <c r="B78" s="30"/>
      <c r="C78" s="92"/>
      <c r="D78" s="18"/>
      <c r="E78" s="18"/>
      <c r="F78" s="18"/>
      <c r="G78" s="18"/>
      <c r="H78" s="18"/>
      <c r="I78" s="18"/>
      <c r="J78" s="18"/>
      <c r="K78" s="18"/>
      <c r="L78" s="18"/>
      <c r="M78" s="18"/>
      <c r="N78" s="18"/>
      <c r="O78" s="18"/>
      <c r="P78" s="18"/>
      <c r="Q78" s="18"/>
      <c r="R78" s="18"/>
      <c r="S78" s="18"/>
      <c r="T78" s="18"/>
      <c r="U78" s="18"/>
      <c r="V78" s="18"/>
      <c r="W78" s="18"/>
      <c r="X78" s="29"/>
    </row>
    <row r="79" spans="1:25" ht="18.75" x14ac:dyDescent="0.25">
      <c r="A79" s="1"/>
      <c r="B79" s="31">
        <v>4</v>
      </c>
      <c r="C79" s="20" t="s">
        <v>19</v>
      </c>
      <c r="D79" s="18"/>
      <c r="E79" s="18"/>
      <c r="F79" s="18"/>
      <c r="G79" s="18"/>
      <c r="H79" s="18"/>
      <c r="I79" s="18"/>
      <c r="J79" s="18"/>
      <c r="K79" s="18"/>
      <c r="L79" s="18"/>
      <c r="M79" s="18"/>
      <c r="N79" s="18"/>
      <c r="O79" s="18"/>
      <c r="P79" s="18"/>
      <c r="Q79" s="18"/>
      <c r="R79" s="18"/>
      <c r="S79" s="18"/>
      <c r="T79" s="18"/>
      <c r="U79" s="18"/>
      <c r="V79" s="18"/>
      <c r="W79" s="18"/>
      <c r="X79" s="29"/>
    </row>
    <row r="80" spans="1:25" ht="18.75" x14ac:dyDescent="0.25">
      <c r="A80" s="1"/>
      <c r="B80" s="31"/>
      <c r="C80" s="20" t="s">
        <v>950</v>
      </c>
      <c r="D80" s="18"/>
      <c r="E80" s="18"/>
      <c r="F80" s="18"/>
      <c r="G80" s="18"/>
      <c r="H80" s="18"/>
      <c r="I80" s="18"/>
      <c r="J80" s="18"/>
      <c r="K80" s="18"/>
      <c r="L80" s="18"/>
      <c r="M80" s="18"/>
      <c r="N80" s="18"/>
      <c r="O80" s="18"/>
      <c r="P80" s="18"/>
      <c r="Q80" s="18"/>
      <c r="R80" s="18"/>
      <c r="S80" s="18"/>
      <c r="T80" s="18"/>
      <c r="U80" s="18"/>
      <c r="V80" s="18"/>
      <c r="W80" s="18"/>
      <c r="X80" s="29"/>
    </row>
    <row r="81" spans="1:24" ht="19.5" thickBot="1" x14ac:dyDescent="0.3">
      <c r="A81" s="1"/>
      <c r="B81" s="31"/>
      <c r="C81" s="20" t="s">
        <v>311</v>
      </c>
      <c r="D81" s="18"/>
      <c r="E81" s="18"/>
      <c r="F81" s="18"/>
      <c r="G81" s="18"/>
      <c r="H81" s="18"/>
      <c r="I81" s="18"/>
      <c r="J81" s="18"/>
      <c r="K81" s="18"/>
      <c r="L81" s="18"/>
      <c r="M81" s="18"/>
      <c r="N81" s="18"/>
      <c r="O81" s="18"/>
      <c r="P81" s="18"/>
      <c r="Q81" s="18"/>
      <c r="R81" s="18"/>
      <c r="S81" s="18"/>
      <c r="T81" s="18"/>
      <c r="U81" s="18"/>
      <c r="V81" s="18"/>
      <c r="W81" s="18"/>
      <c r="X81" s="29"/>
    </row>
    <row r="82" spans="1:24" ht="92.25" customHeight="1" thickBot="1" x14ac:dyDescent="0.3">
      <c r="A82" s="1"/>
      <c r="B82" s="30"/>
      <c r="C82" s="284" t="s">
        <v>87</v>
      </c>
      <c r="D82" s="684" t="s">
        <v>74</v>
      </c>
      <c r="E82" s="684"/>
      <c r="F82" s="684"/>
      <c r="G82" s="684"/>
      <c r="H82" s="684"/>
      <c r="I82" s="252" t="s">
        <v>88</v>
      </c>
      <c r="J82" s="252" t="s">
        <v>175</v>
      </c>
      <c r="K82" s="252" t="s">
        <v>176</v>
      </c>
      <c r="L82" s="252" t="s">
        <v>177</v>
      </c>
      <c r="M82" s="252" t="s">
        <v>178</v>
      </c>
      <c r="N82" s="252" t="s">
        <v>85</v>
      </c>
      <c r="O82" s="251" t="s">
        <v>179</v>
      </c>
      <c r="P82" s="80" t="s">
        <v>180</v>
      </c>
      <c r="Q82" s="80" t="s">
        <v>8</v>
      </c>
      <c r="R82" s="18"/>
      <c r="S82" s="18"/>
      <c r="T82" s="18"/>
      <c r="U82" s="18"/>
      <c r="V82" s="18"/>
      <c r="W82" s="18"/>
      <c r="X82" s="29"/>
    </row>
    <row r="83" spans="1:24" ht="47.25" customHeight="1" x14ac:dyDescent="0.25">
      <c r="A83" s="1"/>
      <c r="B83" s="30"/>
      <c r="C83" s="283" t="s">
        <v>951</v>
      </c>
      <c r="D83" s="685" t="s">
        <v>81</v>
      </c>
      <c r="E83" s="685"/>
      <c r="F83" s="685"/>
      <c r="G83" s="685"/>
      <c r="H83" s="685"/>
      <c r="I83" s="352" t="s">
        <v>72</v>
      </c>
      <c r="J83" s="352" t="s">
        <v>1028</v>
      </c>
      <c r="K83" s="352"/>
      <c r="L83" s="352" t="s">
        <v>1029</v>
      </c>
      <c r="M83" s="352"/>
      <c r="N83" s="352"/>
      <c r="O83" s="352"/>
      <c r="P83" s="258"/>
      <c r="Q83" s="258"/>
      <c r="R83" s="18"/>
      <c r="S83" s="18"/>
      <c r="T83" s="18"/>
      <c r="U83" s="18"/>
      <c r="V83" s="18"/>
      <c r="W83" s="18"/>
      <c r="X83" s="29"/>
    </row>
    <row r="84" spans="1:24" ht="47.25" customHeight="1" x14ac:dyDescent="0.25">
      <c r="A84" s="1"/>
      <c r="B84" s="30"/>
      <c r="C84" s="353" t="s">
        <v>951</v>
      </c>
      <c r="D84" s="650" t="s">
        <v>81</v>
      </c>
      <c r="E84" s="650"/>
      <c r="F84" s="650"/>
      <c r="G84" s="650"/>
      <c r="H84" s="650"/>
      <c r="I84" s="351" t="s">
        <v>71</v>
      </c>
      <c r="J84" s="351" t="s">
        <v>1028</v>
      </c>
      <c r="K84" s="351"/>
      <c r="L84" s="351"/>
      <c r="M84" s="351"/>
      <c r="N84" s="351"/>
      <c r="O84" s="351"/>
      <c r="P84" s="354"/>
      <c r="Q84" s="354"/>
      <c r="R84" s="18"/>
      <c r="S84" s="18"/>
      <c r="T84" s="18"/>
      <c r="U84" s="18"/>
      <c r="V84" s="18"/>
      <c r="W84" s="18"/>
      <c r="X84" s="29"/>
    </row>
    <row r="85" spans="1:24" ht="47.25" customHeight="1" x14ac:dyDescent="0.25">
      <c r="A85" s="1"/>
      <c r="B85" s="30"/>
      <c r="C85" s="353" t="s">
        <v>83</v>
      </c>
      <c r="D85" s="650"/>
      <c r="E85" s="650"/>
      <c r="F85" s="650"/>
      <c r="G85" s="650"/>
      <c r="H85" s="650"/>
      <c r="I85" s="351"/>
      <c r="J85" s="351"/>
      <c r="K85" s="351"/>
      <c r="L85" s="351"/>
      <c r="M85" s="351"/>
      <c r="N85" s="351"/>
      <c r="O85" s="351"/>
      <c r="P85" s="354"/>
      <c r="Q85" s="354"/>
      <c r="R85" s="18"/>
      <c r="S85" s="18"/>
      <c r="T85" s="18"/>
      <c r="U85" s="18"/>
      <c r="V85" s="18"/>
      <c r="W85" s="18"/>
      <c r="X85" s="29"/>
    </row>
    <row r="86" spans="1:24" ht="47.25" customHeight="1" x14ac:dyDescent="0.25">
      <c r="A86" s="1"/>
      <c r="B86" s="30"/>
      <c r="C86" s="353" t="s">
        <v>5</v>
      </c>
      <c r="D86" s="650"/>
      <c r="E86" s="650"/>
      <c r="F86" s="650"/>
      <c r="G86" s="650"/>
      <c r="H86" s="650"/>
      <c r="I86" s="351"/>
      <c r="J86" s="351"/>
      <c r="K86" s="351"/>
      <c r="L86" s="351"/>
      <c r="M86" s="351"/>
      <c r="N86" s="351"/>
      <c r="O86" s="351"/>
      <c r="P86" s="354"/>
      <c r="Q86" s="354"/>
      <c r="R86" s="18"/>
      <c r="S86" s="18"/>
      <c r="T86" s="18"/>
      <c r="U86" s="18"/>
      <c r="V86" s="18"/>
      <c r="W86" s="18"/>
      <c r="X86" s="29"/>
    </row>
    <row r="87" spans="1:24" ht="18.75" x14ac:dyDescent="0.25">
      <c r="B87" s="41"/>
      <c r="C87" s="40"/>
      <c r="D87" s="40"/>
      <c r="E87" s="40"/>
      <c r="F87" s="40"/>
      <c r="G87" s="40"/>
      <c r="H87" s="40"/>
      <c r="I87" s="40"/>
      <c r="J87" s="40"/>
      <c r="K87" s="40"/>
      <c r="L87" s="40"/>
      <c r="M87" s="40"/>
      <c r="N87" s="40"/>
      <c r="O87" s="40"/>
      <c r="P87" s="40"/>
      <c r="Q87" s="40"/>
      <c r="R87" s="40"/>
      <c r="S87" s="40"/>
      <c r="T87" s="40"/>
      <c r="U87" s="40"/>
      <c r="V87" s="40"/>
      <c r="W87" s="40"/>
      <c r="X87" s="78"/>
    </row>
    <row r="89" spans="1:24" ht="15.75" thickBot="1" x14ac:dyDescent="0.3"/>
    <row r="90" spans="1:24" ht="15.75" thickBot="1" x14ac:dyDescent="0.3">
      <c r="B90" s="108"/>
      <c r="C90" s="649" t="s">
        <v>295</v>
      </c>
      <c r="D90" s="649"/>
      <c r="E90" s="649"/>
      <c r="F90" s="649"/>
      <c r="G90" s="649"/>
      <c r="H90" s="109"/>
      <c r="I90" s="109"/>
      <c r="J90" s="649"/>
      <c r="K90" s="649"/>
      <c r="L90" s="649"/>
      <c r="M90" s="649"/>
      <c r="N90" s="649"/>
      <c r="O90" s="109"/>
      <c r="P90" s="109"/>
      <c r="Q90" s="649"/>
      <c r="R90" s="649"/>
      <c r="S90" s="649"/>
      <c r="T90" s="649"/>
      <c r="U90" s="109"/>
      <c r="V90" s="109"/>
      <c r="W90" s="118"/>
      <c r="X90" s="119"/>
    </row>
    <row r="91" spans="1:24" x14ac:dyDescent="0.25">
      <c r="B91" s="110"/>
      <c r="C91" s="111"/>
      <c r="D91" s="112"/>
      <c r="E91" s="112"/>
      <c r="F91" s="112"/>
      <c r="G91" s="112"/>
      <c r="H91" s="112"/>
      <c r="I91" s="112"/>
      <c r="J91" s="112"/>
      <c r="K91" s="112"/>
      <c r="L91" s="112"/>
      <c r="M91" s="112"/>
      <c r="N91" s="112"/>
      <c r="O91" s="112"/>
      <c r="P91" s="112"/>
      <c r="Q91" s="112"/>
      <c r="R91" s="112"/>
      <c r="S91" s="112"/>
      <c r="T91" s="112"/>
      <c r="U91" s="112"/>
      <c r="V91" s="112"/>
      <c r="W91" s="112"/>
      <c r="X91" s="113"/>
    </row>
    <row r="92" spans="1:24" x14ac:dyDescent="0.25">
      <c r="B92" s="110">
        <v>5</v>
      </c>
      <c r="C92" s="111" t="s">
        <v>302</v>
      </c>
      <c r="D92" s="111"/>
      <c r="E92" s="111"/>
      <c r="F92" s="112"/>
      <c r="G92" s="112"/>
      <c r="H92" s="112"/>
      <c r="I92" s="112"/>
      <c r="J92" s="112"/>
      <c r="K92" s="112"/>
      <c r="L92" s="112"/>
      <c r="M92" s="112"/>
      <c r="N92" s="112"/>
      <c r="O92" s="112"/>
      <c r="P92" s="112"/>
      <c r="Q92" s="112"/>
      <c r="R92" s="112"/>
      <c r="S92" s="112"/>
      <c r="T92" s="112"/>
      <c r="U92" s="112"/>
      <c r="V92" s="112"/>
      <c r="W92" s="112"/>
      <c r="X92" s="113"/>
    </row>
    <row r="93" spans="1:24" ht="23.25" customHeight="1" thickBot="1" x14ac:dyDescent="0.3">
      <c r="B93" s="114"/>
      <c r="C93" s="111" t="s">
        <v>312</v>
      </c>
      <c r="D93" s="112"/>
      <c r="E93" s="112"/>
      <c r="F93" s="112"/>
      <c r="G93" s="112"/>
      <c r="H93" s="112"/>
      <c r="I93" s="112"/>
      <c r="J93" s="112"/>
      <c r="K93" s="112"/>
      <c r="L93" s="112"/>
      <c r="M93" s="112"/>
      <c r="N93" s="112"/>
      <c r="O93" s="112"/>
      <c r="P93" s="112"/>
      <c r="Q93" s="112"/>
      <c r="R93" s="112"/>
      <c r="S93" s="112"/>
      <c r="T93" s="112"/>
      <c r="U93" s="112"/>
      <c r="V93" s="112"/>
      <c r="W93" s="112"/>
      <c r="X93" s="113"/>
    </row>
    <row r="94" spans="1:24" ht="51.75" customHeight="1" x14ac:dyDescent="0.25">
      <c r="B94" s="114"/>
      <c r="C94" s="285" t="s">
        <v>87</v>
      </c>
      <c r="D94" s="623" t="s">
        <v>296</v>
      </c>
      <c r="E94" s="623"/>
      <c r="F94" s="623"/>
      <c r="G94" s="623"/>
      <c r="H94" s="623"/>
      <c r="I94" s="623" t="s">
        <v>946</v>
      </c>
      <c r="J94" s="623"/>
      <c r="K94" s="623" t="s">
        <v>945</v>
      </c>
      <c r="L94" s="623"/>
      <c r="M94" s="623" t="s">
        <v>8</v>
      </c>
      <c r="N94" s="624"/>
      <c r="O94" s="112"/>
      <c r="P94" s="112"/>
      <c r="Q94" s="112"/>
      <c r="R94" s="112"/>
      <c r="S94" s="112"/>
      <c r="T94" s="112"/>
      <c r="U94" s="112"/>
      <c r="V94" s="112"/>
      <c r="W94" s="112"/>
      <c r="X94" s="113"/>
    </row>
    <row r="95" spans="1:24" ht="47.25" customHeight="1" x14ac:dyDescent="0.25">
      <c r="B95" s="114"/>
      <c r="C95" s="355"/>
      <c r="D95" s="646"/>
      <c r="E95" s="646"/>
      <c r="F95" s="646"/>
      <c r="G95" s="646"/>
      <c r="H95" s="646"/>
      <c r="I95" s="631"/>
      <c r="J95" s="631"/>
      <c r="K95" s="625"/>
      <c r="L95" s="625"/>
      <c r="M95" s="625"/>
      <c r="N95" s="626"/>
      <c r="O95" s="112"/>
      <c r="P95" s="112"/>
      <c r="Q95" s="112"/>
      <c r="R95" s="112"/>
      <c r="S95" s="112"/>
      <c r="T95" s="112"/>
      <c r="U95" s="112"/>
      <c r="V95" s="112"/>
      <c r="W95" s="112"/>
      <c r="X95" s="113"/>
    </row>
    <row r="96" spans="1:24" ht="47.25" customHeight="1" x14ac:dyDescent="0.25">
      <c r="B96" s="114"/>
      <c r="C96" s="356"/>
      <c r="D96" s="647"/>
      <c r="E96" s="647"/>
      <c r="F96" s="647"/>
      <c r="G96" s="647"/>
      <c r="H96" s="647"/>
      <c r="I96" s="632"/>
      <c r="J96" s="632"/>
      <c r="K96" s="627"/>
      <c r="L96" s="627"/>
      <c r="M96" s="627"/>
      <c r="N96" s="628"/>
      <c r="O96" s="112"/>
      <c r="P96" s="112"/>
      <c r="Q96" s="112"/>
      <c r="R96" s="112"/>
      <c r="S96" s="112"/>
      <c r="T96" s="112"/>
      <c r="U96" s="112"/>
      <c r="V96" s="112"/>
      <c r="W96" s="112"/>
      <c r="X96" s="113"/>
    </row>
    <row r="97" spans="2:24" ht="47.25" customHeight="1" x14ac:dyDescent="0.25">
      <c r="B97" s="114"/>
      <c r="C97" s="356"/>
      <c r="D97" s="647"/>
      <c r="E97" s="647"/>
      <c r="F97" s="647"/>
      <c r="G97" s="647"/>
      <c r="H97" s="647"/>
      <c r="I97" s="632"/>
      <c r="J97" s="632"/>
      <c r="K97" s="627"/>
      <c r="L97" s="627"/>
      <c r="M97" s="627"/>
      <c r="N97" s="628"/>
      <c r="O97" s="112"/>
      <c r="P97" s="112"/>
      <c r="Q97" s="112"/>
      <c r="R97" s="112"/>
      <c r="S97" s="112"/>
      <c r="T97" s="112"/>
      <c r="U97" s="112"/>
      <c r="V97" s="112"/>
      <c r="W97" s="112"/>
      <c r="X97" s="113"/>
    </row>
    <row r="98" spans="2:24" ht="47.25" customHeight="1" x14ac:dyDescent="0.25">
      <c r="B98" s="114"/>
      <c r="C98" s="356"/>
      <c r="D98" s="647"/>
      <c r="E98" s="647"/>
      <c r="F98" s="647"/>
      <c r="G98" s="647"/>
      <c r="H98" s="647"/>
      <c r="I98" s="632"/>
      <c r="J98" s="632"/>
      <c r="K98" s="627"/>
      <c r="L98" s="627"/>
      <c r="M98" s="627"/>
      <c r="N98" s="628"/>
      <c r="O98" s="112"/>
      <c r="P98" s="112"/>
      <c r="Q98" s="112"/>
      <c r="R98" s="112"/>
      <c r="S98" s="112"/>
      <c r="T98" s="112"/>
      <c r="U98" s="112"/>
      <c r="V98" s="112"/>
      <c r="W98" s="112"/>
      <c r="X98" s="113"/>
    </row>
    <row r="99" spans="2:24" ht="47.25" customHeight="1" x14ac:dyDescent="0.25">
      <c r="B99" s="114"/>
      <c r="C99" s="356"/>
      <c r="D99" s="647"/>
      <c r="E99" s="647"/>
      <c r="F99" s="647"/>
      <c r="G99" s="647"/>
      <c r="H99" s="647"/>
      <c r="I99" s="632"/>
      <c r="J99" s="632"/>
      <c r="K99" s="627"/>
      <c r="L99" s="627"/>
      <c r="M99" s="627"/>
      <c r="N99" s="628"/>
      <c r="O99" s="112"/>
      <c r="P99" s="112"/>
      <c r="Q99" s="112"/>
      <c r="R99" s="112"/>
      <c r="S99" s="112"/>
      <c r="T99" s="112"/>
      <c r="U99" s="112"/>
      <c r="V99" s="112"/>
      <c r="W99" s="112"/>
      <c r="X99" s="113"/>
    </row>
    <row r="100" spans="2:24" ht="47.25" customHeight="1" x14ac:dyDescent="0.25">
      <c r="B100" s="114"/>
      <c r="C100" s="356"/>
      <c r="D100" s="647"/>
      <c r="E100" s="647"/>
      <c r="F100" s="647"/>
      <c r="G100" s="647"/>
      <c r="H100" s="647"/>
      <c r="I100" s="632"/>
      <c r="J100" s="632"/>
      <c r="K100" s="627"/>
      <c r="L100" s="627"/>
      <c r="M100" s="627"/>
      <c r="N100" s="628"/>
      <c r="O100" s="112"/>
      <c r="P100" s="112"/>
      <c r="Q100" s="112"/>
      <c r="R100" s="112"/>
      <c r="S100" s="112"/>
      <c r="T100" s="112"/>
      <c r="U100" s="112"/>
      <c r="V100" s="112"/>
      <c r="W100" s="112"/>
      <c r="X100" s="113"/>
    </row>
    <row r="101" spans="2:24" ht="47.25" customHeight="1" x14ac:dyDescent="0.25">
      <c r="B101" s="114"/>
      <c r="C101" s="356"/>
      <c r="D101" s="647"/>
      <c r="E101" s="647"/>
      <c r="F101" s="647"/>
      <c r="G101" s="647"/>
      <c r="H101" s="647"/>
      <c r="I101" s="632"/>
      <c r="J101" s="632"/>
      <c r="K101" s="627"/>
      <c r="L101" s="627"/>
      <c r="M101" s="627"/>
      <c r="N101" s="628"/>
      <c r="O101" s="112"/>
      <c r="P101" s="112"/>
      <c r="Q101" s="112"/>
      <c r="R101" s="112"/>
      <c r="S101" s="112"/>
      <c r="T101" s="112"/>
      <c r="U101" s="112"/>
      <c r="V101" s="112"/>
      <c r="W101" s="112"/>
      <c r="X101" s="113"/>
    </row>
    <row r="102" spans="2:24" ht="47.25" customHeight="1" x14ac:dyDescent="0.25">
      <c r="B102" s="114"/>
      <c r="C102" s="356"/>
      <c r="D102" s="647"/>
      <c r="E102" s="647"/>
      <c r="F102" s="647"/>
      <c r="G102" s="647"/>
      <c r="H102" s="647"/>
      <c r="I102" s="632"/>
      <c r="J102" s="632"/>
      <c r="K102" s="627"/>
      <c r="L102" s="627"/>
      <c r="M102" s="627"/>
      <c r="N102" s="628"/>
      <c r="O102" s="112"/>
      <c r="P102" s="112"/>
      <c r="Q102" s="112"/>
      <c r="R102" s="112"/>
      <c r="S102" s="112"/>
      <c r="T102" s="112"/>
      <c r="U102" s="112"/>
      <c r="V102" s="112"/>
      <c r="W102" s="112"/>
      <c r="X102" s="113"/>
    </row>
    <row r="103" spans="2:24" ht="47.25" customHeight="1" x14ac:dyDescent="0.25">
      <c r="B103" s="114"/>
      <c r="C103" s="356"/>
      <c r="D103" s="647"/>
      <c r="E103" s="647"/>
      <c r="F103" s="647"/>
      <c r="G103" s="647"/>
      <c r="H103" s="647"/>
      <c r="I103" s="632"/>
      <c r="J103" s="632"/>
      <c r="K103" s="627"/>
      <c r="L103" s="627"/>
      <c r="M103" s="627"/>
      <c r="N103" s="628"/>
      <c r="O103" s="112"/>
      <c r="P103" s="112"/>
      <c r="Q103" s="112"/>
      <c r="R103" s="112"/>
      <c r="S103" s="112"/>
      <c r="T103" s="112"/>
      <c r="U103" s="112"/>
      <c r="V103" s="112"/>
      <c r="W103" s="112"/>
      <c r="X103" s="113"/>
    </row>
    <row r="104" spans="2:24" ht="47.25" customHeight="1" x14ac:dyDescent="0.25">
      <c r="B104" s="114"/>
      <c r="C104" s="356"/>
      <c r="D104" s="647"/>
      <c r="E104" s="647"/>
      <c r="F104" s="647"/>
      <c r="G104" s="647"/>
      <c r="H104" s="647"/>
      <c r="I104" s="632"/>
      <c r="J104" s="632"/>
      <c r="K104" s="627"/>
      <c r="L104" s="627"/>
      <c r="M104" s="627"/>
      <c r="N104" s="628"/>
      <c r="O104" s="112"/>
      <c r="P104" s="112"/>
      <c r="Q104" s="112"/>
      <c r="R104" s="112"/>
      <c r="S104" s="112"/>
      <c r="T104" s="112"/>
      <c r="U104" s="112"/>
      <c r="V104" s="112"/>
      <c r="W104" s="112"/>
      <c r="X104" s="113"/>
    </row>
    <row r="105" spans="2:24" ht="47.25" customHeight="1" x14ac:dyDescent="0.25">
      <c r="B105" s="114"/>
      <c r="C105" s="356"/>
      <c r="D105" s="647"/>
      <c r="E105" s="647"/>
      <c r="F105" s="647"/>
      <c r="G105" s="647"/>
      <c r="H105" s="647"/>
      <c r="I105" s="632"/>
      <c r="J105" s="632"/>
      <c r="K105" s="627"/>
      <c r="L105" s="627"/>
      <c r="M105" s="627"/>
      <c r="N105" s="628"/>
      <c r="O105" s="112"/>
      <c r="P105" s="112"/>
      <c r="Q105" s="112"/>
      <c r="R105" s="112"/>
      <c r="S105" s="112"/>
      <c r="T105" s="112"/>
      <c r="U105" s="112"/>
      <c r="V105" s="112"/>
      <c r="W105" s="112"/>
      <c r="X105" s="113"/>
    </row>
    <row r="106" spans="2:24" ht="47.25" customHeight="1" x14ac:dyDescent="0.25">
      <c r="B106" s="114"/>
      <c r="C106" s="356"/>
      <c r="D106" s="647"/>
      <c r="E106" s="647"/>
      <c r="F106" s="647"/>
      <c r="G106" s="647"/>
      <c r="H106" s="647"/>
      <c r="I106" s="632"/>
      <c r="J106" s="632"/>
      <c r="K106" s="627"/>
      <c r="L106" s="627"/>
      <c r="M106" s="627"/>
      <c r="N106" s="628"/>
      <c r="O106" s="112"/>
      <c r="P106" s="112"/>
      <c r="Q106" s="112"/>
      <c r="R106" s="112"/>
      <c r="S106" s="112"/>
      <c r="T106" s="112"/>
      <c r="U106" s="112"/>
      <c r="V106" s="112"/>
      <c r="W106" s="112"/>
      <c r="X106" s="113"/>
    </row>
    <row r="107" spans="2:24" ht="47.25" customHeight="1" x14ac:dyDescent="0.25">
      <c r="B107" s="114"/>
      <c r="C107" s="356"/>
      <c r="D107" s="647"/>
      <c r="E107" s="647"/>
      <c r="F107" s="647"/>
      <c r="G107" s="647"/>
      <c r="H107" s="647"/>
      <c r="I107" s="632"/>
      <c r="J107" s="632"/>
      <c r="K107" s="627"/>
      <c r="L107" s="627"/>
      <c r="M107" s="627"/>
      <c r="N107" s="628"/>
      <c r="O107" s="112"/>
      <c r="P107" s="112"/>
      <c r="Q107" s="112"/>
      <c r="R107" s="112"/>
      <c r="S107" s="112"/>
      <c r="T107" s="112"/>
      <c r="U107" s="112"/>
      <c r="V107" s="112"/>
      <c r="W107" s="112"/>
      <c r="X107" s="113"/>
    </row>
    <row r="108" spans="2:24" ht="47.25" customHeight="1" x14ac:dyDescent="0.25">
      <c r="B108" s="114"/>
      <c r="C108" s="356"/>
      <c r="D108" s="647"/>
      <c r="E108" s="647"/>
      <c r="F108" s="647"/>
      <c r="G108" s="647"/>
      <c r="H108" s="647"/>
      <c r="I108" s="632"/>
      <c r="J108" s="632"/>
      <c r="K108" s="627"/>
      <c r="L108" s="627"/>
      <c r="M108" s="627"/>
      <c r="N108" s="628"/>
      <c r="O108" s="112"/>
      <c r="P108" s="112"/>
      <c r="Q108" s="112"/>
      <c r="R108" s="112"/>
      <c r="S108" s="112"/>
      <c r="T108" s="112"/>
      <c r="U108" s="112"/>
      <c r="V108" s="112"/>
      <c r="W108" s="112"/>
      <c r="X108" s="113"/>
    </row>
    <row r="109" spans="2:24" ht="47.25" customHeight="1" x14ac:dyDescent="0.25">
      <c r="B109" s="114"/>
      <c r="C109" s="356"/>
      <c r="D109" s="647"/>
      <c r="E109" s="647"/>
      <c r="F109" s="647"/>
      <c r="G109" s="647"/>
      <c r="H109" s="647"/>
      <c r="I109" s="632"/>
      <c r="J109" s="632"/>
      <c r="K109" s="627"/>
      <c r="L109" s="627"/>
      <c r="M109" s="627"/>
      <c r="N109" s="628"/>
      <c r="O109" s="112"/>
      <c r="P109" s="112"/>
      <c r="Q109" s="112"/>
      <c r="R109" s="112"/>
      <c r="S109" s="112"/>
      <c r="T109" s="112"/>
      <c r="U109" s="112"/>
      <c r="V109" s="112"/>
      <c r="W109" s="112"/>
      <c r="X109" s="113"/>
    </row>
    <row r="110" spans="2:24" ht="47.25" customHeight="1" x14ac:dyDescent="0.25">
      <c r="B110" s="114"/>
      <c r="C110" s="356"/>
      <c r="D110" s="647"/>
      <c r="E110" s="647"/>
      <c r="F110" s="647"/>
      <c r="G110" s="647"/>
      <c r="H110" s="647"/>
      <c r="I110" s="632"/>
      <c r="J110" s="632"/>
      <c r="K110" s="627"/>
      <c r="L110" s="627"/>
      <c r="M110" s="627"/>
      <c r="N110" s="628"/>
      <c r="O110" s="112"/>
      <c r="P110" s="112"/>
      <c r="Q110" s="112"/>
      <c r="R110" s="112"/>
      <c r="S110" s="112"/>
      <c r="T110" s="112"/>
      <c r="U110" s="112"/>
      <c r="V110" s="112"/>
      <c r="W110" s="112"/>
      <c r="X110" s="113"/>
    </row>
    <row r="111" spans="2:24" ht="47.25" customHeight="1" x14ac:dyDescent="0.25">
      <c r="B111" s="114"/>
      <c r="C111" s="356"/>
      <c r="D111" s="647"/>
      <c r="E111" s="647"/>
      <c r="F111" s="647"/>
      <c r="G111" s="647"/>
      <c r="H111" s="647"/>
      <c r="I111" s="632"/>
      <c r="J111" s="632"/>
      <c r="K111" s="627"/>
      <c r="L111" s="627"/>
      <c r="M111" s="627"/>
      <c r="N111" s="628"/>
      <c r="O111" s="112"/>
      <c r="P111" s="112"/>
      <c r="Q111" s="112"/>
      <c r="R111" s="112"/>
      <c r="S111" s="112"/>
      <c r="T111" s="112"/>
      <c r="U111" s="112"/>
      <c r="V111" s="112"/>
      <c r="W111" s="112"/>
      <c r="X111" s="113"/>
    </row>
    <row r="112" spans="2:24" ht="47.25" customHeight="1" thickBot="1" x14ac:dyDescent="0.3">
      <c r="B112" s="114"/>
      <c r="C112" s="357"/>
      <c r="D112" s="648"/>
      <c r="E112" s="648"/>
      <c r="F112" s="648"/>
      <c r="G112" s="648"/>
      <c r="H112" s="648"/>
      <c r="I112" s="633"/>
      <c r="J112" s="633"/>
      <c r="K112" s="629"/>
      <c r="L112" s="629"/>
      <c r="M112" s="629"/>
      <c r="N112" s="630"/>
      <c r="O112" s="112"/>
      <c r="P112" s="112"/>
      <c r="Q112" s="112"/>
      <c r="R112" s="112"/>
      <c r="S112" s="112"/>
      <c r="T112" s="112"/>
      <c r="U112" s="112"/>
      <c r="V112" s="112"/>
      <c r="W112" s="112"/>
      <c r="X112" s="113"/>
    </row>
    <row r="113" spans="2:24" x14ac:dyDescent="0.25">
      <c r="B113" s="114"/>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3"/>
    </row>
    <row r="114" spans="2:24" x14ac:dyDescent="0.25">
      <c r="B114" s="114"/>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3"/>
    </row>
    <row r="115" spans="2:24" x14ac:dyDescent="0.25">
      <c r="B115" s="110">
        <v>6</v>
      </c>
      <c r="C115" s="111" t="s">
        <v>297</v>
      </c>
      <c r="D115" s="112"/>
      <c r="E115" s="112"/>
      <c r="F115" s="112"/>
      <c r="G115" s="112"/>
      <c r="H115" s="112"/>
      <c r="I115" s="112"/>
      <c r="J115" s="112"/>
      <c r="K115" s="112"/>
      <c r="L115" s="112"/>
      <c r="M115" s="112"/>
      <c r="N115" s="112"/>
      <c r="O115" s="112"/>
      <c r="P115" s="112"/>
      <c r="Q115" s="112"/>
      <c r="R115" s="112"/>
      <c r="S115" s="112"/>
      <c r="T115" s="112"/>
      <c r="U115" s="112"/>
      <c r="V115" s="112"/>
      <c r="W115" s="112"/>
      <c r="X115" s="113"/>
    </row>
    <row r="116" spans="2:24" ht="15.75" thickBot="1" x14ac:dyDescent="0.3">
      <c r="B116" s="114"/>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3"/>
    </row>
    <row r="117" spans="2:24" x14ac:dyDescent="0.25">
      <c r="B117" s="114"/>
      <c r="C117" s="637"/>
      <c r="D117" s="638"/>
      <c r="E117" s="638"/>
      <c r="F117" s="638"/>
      <c r="G117" s="638"/>
      <c r="H117" s="638"/>
      <c r="I117" s="639"/>
      <c r="J117" s="112"/>
      <c r="K117" s="112"/>
      <c r="L117" s="112"/>
      <c r="M117" s="112"/>
      <c r="N117" s="112"/>
      <c r="O117" s="112"/>
      <c r="P117" s="112"/>
      <c r="Q117" s="112"/>
      <c r="R117" s="112"/>
      <c r="S117" s="112"/>
      <c r="T117" s="112"/>
      <c r="U117" s="112"/>
      <c r="V117" s="112"/>
      <c r="W117" s="112"/>
      <c r="X117" s="113"/>
    </row>
    <row r="118" spans="2:24" x14ac:dyDescent="0.25">
      <c r="B118" s="114"/>
      <c r="C118" s="640"/>
      <c r="D118" s="641"/>
      <c r="E118" s="641"/>
      <c r="F118" s="641"/>
      <c r="G118" s="641"/>
      <c r="H118" s="641"/>
      <c r="I118" s="642"/>
      <c r="J118" s="112"/>
      <c r="K118" s="112"/>
      <c r="L118" s="112"/>
      <c r="M118" s="112"/>
      <c r="N118" s="112"/>
      <c r="O118" s="112"/>
      <c r="P118" s="112"/>
      <c r="Q118" s="112"/>
      <c r="R118" s="112"/>
      <c r="S118" s="112"/>
      <c r="T118" s="112"/>
      <c r="U118" s="112"/>
      <c r="V118" s="112"/>
      <c r="W118" s="112"/>
      <c r="X118" s="113"/>
    </row>
    <row r="119" spans="2:24" x14ac:dyDescent="0.25">
      <c r="B119" s="114"/>
      <c r="C119" s="640"/>
      <c r="D119" s="641"/>
      <c r="E119" s="641"/>
      <c r="F119" s="641"/>
      <c r="G119" s="641"/>
      <c r="H119" s="641"/>
      <c r="I119" s="642"/>
      <c r="J119" s="112"/>
      <c r="K119" s="112"/>
      <c r="L119" s="112"/>
      <c r="M119" s="112"/>
      <c r="N119" s="112"/>
      <c r="O119" s="112"/>
      <c r="P119" s="112"/>
      <c r="Q119" s="112"/>
      <c r="R119" s="112"/>
      <c r="S119" s="112"/>
      <c r="T119" s="112"/>
      <c r="U119" s="112"/>
      <c r="V119" s="112"/>
      <c r="W119" s="112"/>
      <c r="X119" s="113"/>
    </row>
    <row r="120" spans="2:24" x14ac:dyDescent="0.25">
      <c r="B120" s="114"/>
      <c r="C120" s="640"/>
      <c r="D120" s="641"/>
      <c r="E120" s="641"/>
      <c r="F120" s="641"/>
      <c r="G120" s="641"/>
      <c r="H120" s="641"/>
      <c r="I120" s="642"/>
      <c r="J120" s="112"/>
      <c r="K120" s="112"/>
      <c r="L120" s="112"/>
      <c r="M120" s="112"/>
      <c r="N120" s="112"/>
      <c r="O120" s="112"/>
      <c r="P120" s="112"/>
      <c r="Q120" s="112"/>
      <c r="R120" s="112"/>
      <c r="S120" s="112"/>
      <c r="T120" s="112"/>
      <c r="U120" s="112"/>
      <c r="V120" s="112"/>
      <c r="W120" s="112"/>
      <c r="X120" s="113"/>
    </row>
    <row r="121" spans="2:24" x14ac:dyDescent="0.25">
      <c r="B121" s="114"/>
      <c r="C121" s="640"/>
      <c r="D121" s="641"/>
      <c r="E121" s="641"/>
      <c r="F121" s="641"/>
      <c r="G121" s="641"/>
      <c r="H121" s="641"/>
      <c r="I121" s="642"/>
      <c r="J121" s="112"/>
      <c r="K121" s="112"/>
      <c r="L121" s="112"/>
      <c r="M121" s="112"/>
      <c r="N121" s="112"/>
      <c r="O121" s="112"/>
      <c r="P121" s="112"/>
      <c r="Q121" s="112"/>
      <c r="R121" s="112"/>
      <c r="S121" s="112"/>
      <c r="T121" s="112"/>
      <c r="U121" s="112"/>
      <c r="V121" s="112"/>
      <c r="W121" s="112"/>
      <c r="X121" s="113"/>
    </row>
    <row r="122" spans="2:24" ht="15.75" thickBot="1" x14ac:dyDescent="0.3">
      <c r="B122" s="114"/>
      <c r="C122" s="643"/>
      <c r="D122" s="644"/>
      <c r="E122" s="644"/>
      <c r="F122" s="644"/>
      <c r="G122" s="644"/>
      <c r="H122" s="644"/>
      <c r="I122" s="645"/>
      <c r="J122" s="112"/>
      <c r="K122" s="112"/>
      <c r="L122" s="112"/>
      <c r="M122" s="112"/>
      <c r="N122" s="112"/>
      <c r="O122" s="112"/>
      <c r="P122" s="112"/>
      <c r="Q122" s="112"/>
      <c r="R122" s="112"/>
      <c r="S122" s="112"/>
      <c r="T122" s="112"/>
      <c r="U122" s="112"/>
      <c r="V122" s="112"/>
      <c r="W122" s="112"/>
      <c r="X122" s="113"/>
    </row>
    <row r="123" spans="2:24" x14ac:dyDescent="0.25">
      <c r="B123" s="115"/>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7"/>
    </row>
    <row r="124" spans="2:24" x14ac:dyDescent="0.25">
      <c r="V124" s="4"/>
    </row>
    <row r="125" spans="2:24" x14ac:dyDescent="0.25">
      <c r="V125" s="4"/>
    </row>
    <row r="126" spans="2:24" x14ac:dyDescent="0.25">
      <c r="V126" s="4"/>
    </row>
    <row r="127" spans="2:24" x14ac:dyDescent="0.25">
      <c r="V127" s="4"/>
    </row>
    <row r="128" spans="2:24" x14ac:dyDescent="0.25">
      <c r="V128" s="4"/>
    </row>
    <row r="129" spans="22:22" x14ac:dyDescent="0.25">
      <c r="V129" s="4"/>
    </row>
    <row r="130" spans="22:22" x14ac:dyDescent="0.25">
      <c r="V130" s="4"/>
    </row>
    <row r="131" spans="22:22" x14ac:dyDescent="0.25">
      <c r="V131" s="4"/>
    </row>
    <row r="132" spans="22:22" x14ac:dyDescent="0.25">
      <c r="V132" s="4"/>
    </row>
    <row r="133" spans="22:22" x14ac:dyDescent="0.25">
      <c r="V133" s="4"/>
    </row>
    <row r="134" spans="22:22" x14ac:dyDescent="0.25">
      <c r="V134" s="4"/>
    </row>
    <row r="135" spans="22:22" x14ac:dyDescent="0.25">
      <c r="V135" s="4"/>
    </row>
    <row r="136" spans="22:22" x14ac:dyDescent="0.25">
      <c r="V136" s="4"/>
    </row>
    <row r="137" spans="22:22" x14ac:dyDescent="0.25">
      <c r="V137" s="4"/>
    </row>
    <row r="138" spans="22:22" x14ac:dyDescent="0.25">
      <c r="V138" s="4"/>
    </row>
    <row r="139" spans="22:22" x14ac:dyDescent="0.25">
      <c r="V139"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157">
    <mergeCell ref="D86:H86"/>
    <mergeCell ref="D82:H82"/>
    <mergeCell ref="D83:H83"/>
    <mergeCell ref="D84:H84"/>
    <mergeCell ref="E69:F69"/>
    <mergeCell ref="L59:M59"/>
    <mergeCell ref="N59:O59"/>
    <mergeCell ref="L60:M60"/>
    <mergeCell ref="N60:O60"/>
    <mergeCell ref="E59:F59"/>
    <mergeCell ref="E60:F60"/>
    <mergeCell ref="L67:M67"/>
    <mergeCell ref="N62:O62"/>
    <mergeCell ref="N67:O67"/>
    <mergeCell ref="N64:O64"/>
    <mergeCell ref="C73:I77"/>
    <mergeCell ref="D85:H85"/>
    <mergeCell ref="L69:M69"/>
    <mergeCell ref="L68:M68"/>
    <mergeCell ref="E66:F66"/>
    <mergeCell ref="E62:F62"/>
    <mergeCell ref="E68:F68"/>
    <mergeCell ref="E64:F64"/>
    <mergeCell ref="E67:F67"/>
    <mergeCell ref="E43:G43"/>
    <mergeCell ref="E44:G44"/>
    <mergeCell ref="E36:G36"/>
    <mergeCell ref="E45:G45"/>
    <mergeCell ref="C50:N54"/>
    <mergeCell ref="N68:O68"/>
    <mergeCell ref="O45:P45"/>
    <mergeCell ref="E40:G40"/>
    <mergeCell ref="O40:P40"/>
    <mergeCell ref="E39:G39"/>
    <mergeCell ref="E41:G41"/>
    <mergeCell ref="O41:P41"/>
    <mergeCell ref="O42:P42"/>
    <mergeCell ref="O37:P37"/>
    <mergeCell ref="O43:P43"/>
    <mergeCell ref="O44:P44"/>
    <mergeCell ref="O46:P46"/>
    <mergeCell ref="D94:H94"/>
    <mergeCell ref="E61:F61"/>
    <mergeCell ref="E63:F63"/>
    <mergeCell ref="C90:G90"/>
    <mergeCell ref="C17:C21"/>
    <mergeCell ref="C22:C24"/>
    <mergeCell ref="O29:P29"/>
    <mergeCell ref="O34:P34"/>
    <mergeCell ref="O38:P38"/>
    <mergeCell ref="O35:P35"/>
    <mergeCell ref="E29:G29"/>
    <mergeCell ref="E34:G34"/>
    <mergeCell ref="E38:G38"/>
    <mergeCell ref="E35:G35"/>
    <mergeCell ref="E30:G30"/>
    <mergeCell ref="O30:P30"/>
    <mergeCell ref="O33:P33"/>
    <mergeCell ref="O31:P31"/>
    <mergeCell ref="O32:P32"/>
    <mergeCell ref="O36:P36"/>
    <mergeCell ref="E42:G42"/>
    <mergeCell ref="E37:G37"/>
    <mergeCell ref="E33:G33"/>
    <mergeCell ref="E65:F65"/>
    <mergeCell ref="Q90:T90"/>
    <mergeCell ref="L61:M61"/>
    <mergeCell ref="L63:M63"/>
    <mergeCell ref="L65:M65"/>
    <mergeCell ref="L66:M66"/>
    <mergeCell ref="L62:M62"/>
    <mergeCell ref="N61:O61"/>
    <mergeCell ref="N63:O63"/>
    <mergeCell ref="N65:O65"/>
    <mergeCell ref="N66:O66"/>
    <mergeCell ref="L64:M64"/>
    <mergeCell ref="N69:O69"/>
    <mergeCell ref="I112:J112"/>
    <mergeCell ref="E46:G46"/>
    <mergeCell ref="E31:G31"/>
    <mergeCell ref="E32:G32"/>
    <mergeCell ref="C117:I122"/>
    <mergeCell ref="D95:H95"/>
    <mergeCell ref="D96:H96"/>
    <mergeCell ref="D97:H97"/>
    <mergeCell ref="D98:H98"/>
    <mergeCell ref="D99:H99"/>
    <mergeCell ref="D109:H109"/>
    <mergeCell ref="D110:H110"/>
    <mergeCell ref="D111:H111"/>
    <mergeCell ref="D112:H112"/>
    <mergeCell ref="D100:H100"/>
    <mergeCell ref="D101:H101"/>
    <mergeCell ref="D102:H102"/>
    <mergeCell ref="D103:H103"/>
    <mergeCell ref="D104:H104"/>
    <mergeCell ref="D105:H105"/>
    <mergeCell ref="D106:H106"/>
    <mergeCell ref="D107:H107"/>
    <mergeCell ref="D108:H108"/>
    <mergeCell ref="J90:N90"/>
    <mergeCell ref="I103:J103"/>
    <mergeCell ref="I104:J104"/>
    <mergeCell ref="I105:J105"/>
    <mergeCell ref="I106:J106"/>
    <mergeCell ref="I107:J107"/>
    <mergeCell ref="I108:J108"/>
    <mergeCell ref="I109:J109"/>
    <mergeCell ref="I110:J110"/>
    <mergeCell ref="I111:J111"/>
    <mergeCell ref="I95:J95"/>
    <mergeCell ref="I94:J94"/>
    <mergeCell ref="I96:J96"/>
    <mergeCell ref="I97:J97"/>
    <mergeCell ref="I98:J98"/>
    <mergeCell ref="I99:J99"/>
    <mergeCell ref="I100:J100"/>
    <mergeCell ref="I101:J101"/>
    <mergeCell ref="I102:J102"/>
    <mergeCell ref="K94:L94"/>
    <mergeCell ref="K95:L95"/>
    <mergeCell ref="K96:L96"/>
    <mergeCell ref="K97:L97"/>
    <mergeCell ref="K98:L98"/>
    <mergeCell ref="K99:L99"/>
    <mergeCell ref="K100:L100"/>
    <mergeCell ref="K101:L101"/>
    <mergeCell ref="K102:L102"/>
    <mergeCell ref="M111:N111"/>
    <mergeCell ref="M112:N112"/>
    <mergeCell ref="K103:L103"/>
    <mergeCell ref="K104:L104"/>
    <mergeCell ref="K105:L105"/>
    <mergeCell ref="K106:L106"/>
    <mergeCell ref="K107:L107"/>
    <mergeCell ref="K108:L108"/>
    <mergeCell ref="K109:L109"/>
    <mergeCell ref="K110:L110"/>
    <mergeCell ref="K111:L111"/>
    <mergeCell ref="K112:L112"/>
    <mergeCell ref="M103:N103"/>
    <mergeCell ref="M104:N104"/>
    <mergeCell ref="M105:N105"/>
    <mergeCell ref="M106:N106"/>
    <mergeCell ref="M107:N107"/>
    <mergeCell ref="M108:N108"/>
    <mergeCell ref="M109:N109"/>
    <mergeCell ref="M110:N110"/>
    <mergeCell ref="M94:N94"/>
    <mergeCell ref="M95:N95"/>
    <mergeCell ref="M96:N96"/>
    <mergeCell ref="M97:N97"/>
    <mergeCell ref="M98:N98"/>
    <mergeCell ref="M99:N99"/>
    <mergeCell ref="M100:N100"/>
    <mergeCell ref="M101:N101"/>
    <mergeCell ref="M102:N10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5">
    <dataValidation allowBlank="1" sqref="Q59 O82:Q86 R59:R69"/>
    <dataValidation sqref="U59 M82:N86 V59:V69"/>
    <dataValidation type="list" allowBlank="1" showInputMessage="1" sqref="I95:I112 I83:I86">
      <formula1>PartnershipRole</formula1>
    </dataValidation>
    <dataValidation type="list" allowBlank="1" sqref="N25:O28 N55:N58 N1:O2 N14:O15 N6:O7 O87:O1048576 N87:N93 N113:N1048576 O50:O58 Q60:Q69">
      <formula1>Behaviour</formula1>
    </dataValidation>
    <dataValidation type="list" sqref="M14:M15 M25:M28 M55:M58 M6:M7 M1:M2 M87:M93 M113:M1048576 L60:L69">
      <formula1>ProjectStatus</formula1>
    </dataValidation>
    <dataValidation type="list" sqref="R6:U7 R1:U2 R88:U89 R140:U1048576 R90:T139">
      <formula1>"FundingStatus"</formula1>
    </dataValidation>
    <dataValidation type="list" sqref="Q6:Q7 Q1:Q2 Q88:Q1048576">
      <formula1>FundingSource</formula1>
    </dataValidation>
    <dataValidation type="decimal" operator="greaterThan" allowBlank="1" showInputMessage="1" showErrorMessage="1" sqref="I30:I46 K68 K30:K46 I60:I69">
      <formula1>0</formula1>
    </dataValidation>
    <dataValidation type="decimal" operator="greaterThanOrEqual" allowBlank="1" showInputMessage="1" showErrorMessage="1" sqref="M30:M46 K60:K67 S60:T69 K69">
      <formula1>0</formula1>
    </dataValidation>
    <dataValidation type="list" allowBlank="1" showInputMessage="1" showErrorMessage="1" sqref="D30:D46 D60:D69">
      <formula1>INDIRECT(C30)</formula1>
    </dataValidation>
    <dataValidation type="list" allowBlank="1" showInputMessage="1" showErrorMessage="1" sqref="C31:C33 C35:C46 C60:C6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D83:H86">
      <formula1>ActionTypePartnership</formula1>
    </dataValidation>
    <dataValidation type="list" allowBlank="1" showInputMessage="1" showErrorMessage="1" sqref="P60:P69">
      <formula1>actiontype</formula1>
    </dataValidation>
  </dataValidations>
  <hyperlinks>
    <hyperlink ref="D70" r:id="rId2"/>
  </hyperlinks>
  <pageMargins left="0.70866141732283472" right="0.70866141732283472" top="0.74803149606299213" bottom="0.74803149606299213" header="0.31496062992125984" footer="0.31496062992125984"/>
  <pageSetup paperSize="8" scale="35" fitToWidth="0" orientation="landscape" r:id="rId3"/>
  <rowBreaks count="1" manualBreakCount="1">
    <brk id="55" max="23" man="1"/>
  </rowBreaks>
  <ignoredErrors>
    <ignoredError sqref="E18:M22 E24:K24 E23:M23 M24"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ListsRec!$E$37:$E$88</xm:f>
          </x14:formula1>
          <xm:sqref>J60 N37 N30 N34:N35</xm:sqref>
        </x14:dataValidation>
        <x14:dataValidation type="list" allowBlank="1" showInputMessage="1" showErrorMessage="1">
          <x14:formula1>
            <xm:f>ListsRec!$I$18:$O$18</xm:f>
          </x14:formula1>
          <xm:sqref>C31:C33 C35:C46 C60:C69</xm:sqref>
        </x14:dataValidation>
        <x14:dataValidation type="list" allowBlank="1" showInputMessage="1" showErrorMessage="1">
          <x14:formula1>
            <xm:f>ListsRec!$P$3:$P$9</xm:f>
          </x14:formula1>
          <xm:sqref>C95</xm:sqref>
        </x14:dataValidation>
        <x14:dataValidation type="list" allowBlank="1" showInputMessage="1" showErrorMessage="1">
          <x14:formula1>
            <xm:f>[3]Lists!#REF!</xm:f>
          </x14:formula1>
          <xm:sqref>C96:C112</xm:sqref>
        </x14:dataValidation>
        <x14:dataValidation type="list" allowBlank="1" showInputMessage="1" showErrorMessage="1">
          <x14:formula1>
            <xm:f>ListsRec!$E$38:$E$62</xm:f>
          </x14:formula1>
          <xm:sqref>N31:N33 N36 N38:N46 J68 J30:J46</xm:sqref>
        </x14:dataValidation>
        <x14:dataValidation type="list" allowBlank="1" showInputMessage="1" showErrorMessage="1">
          <x14:formula1>
            <xm:f>ListsRec!$E$63:$E$88</xm:f>
          </x14:formula1>
          <xm:sqref>L30:L46</xm:sqref>
        </x14:dataValidation>
        <x14:dataValidation type="list" allowBlank="1" showInputMessage="1" showErrorMessage="1">
          <x14:formula1>
            <xm:f>ListsRec!$E$27:$E$31</xm:f>
          </x14:formula1>
          <xm:sqref>H30:H46</xm:sqref>
        </x14:dataValidation>
        <x14:dataValidation type="list" allowBlank="1" showInputMessage="1" showErrorMessage="1">
          <x14:formula1>
            <xm:f>ListsRec!$E$38:$E$88</xm:f>
          </x14:formula1>
          <xm:sqref>J61:J67 G60:H69 J69</xm:sqref>
        </x14:dataValidation>
        <x14:dataValidation type="list" allowBlank="1" showInputMessage="1" showErrorMessage="1">
          <x14:formula1>
            <xm:f>ListsRec!$I$18:$P$18</xm:f>
          </x14:formula1>
          <xm:sqref>C30 C34</xm:sqref>
        </x14:dataValidation>
        <x14:dataValidation type="list" allowBlank="1" showInputMessage="1" showErrorMessage="1">
          <x14:formula1>
            <xm:f>ListsRec!$I$35:$I$44</xm:f>
          </x14:formula1>
          <xm:sqref>C83:C86</xm:sqref>
        </x14:dataValidation>
        <x14:dataValidation type="list">
          <x14:formula1>
            <xm:f>ListsRec!$I$3:$I$14</xm:f>
          </x14:formula1>
          <xm:sqref>U60:U69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2015-10-14T14:40:38Z</cp:lastPrinted>
  <dcterms:created xsi:type="dcterms:W3CDTF">2014-10-29T16:20:01Z</dcterms:created>
  <dcterms:modified xsi:type="dcterms:W3CDTF">2016-01-20T10:24:04Z</dcterms:modified>
</cp:coreProperties>
</file>