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C:\Users\jevans\Desktop\"/>
    </mc:Choice>
  </mc:AlternateContent>
  <xr:revisionPtr revIDLastSave="0" documentId="13_ncr:1_{8A3580D0-C52B-4CAA-89EA-24F0C8BD8612}" xr6:coauthVersionLast="45" xr6:coauthVersionMax="45" xr10:uidLastSave="{00000000-0000-0000-0000-000000000000}"/>
  <bookViews>
    <workbookView xWindow="-110" yWindow="-110" windowWidth="19420" windowHeight="10420" xr2:uid="{00000000-000D-0000-FFFF-FFFF00000000}"/>
  </bookViews>
  <sheets>
    <sheet name="Required section" sheetId="7" r:id="rId1"/>
    <sheet name="ListsReq" sheetId="8" r:id="rId2"/>
    <sheet name="Recommended - Wider Influence" sheetId="3" r:id="rId3"/>
    <sheet name="Working tab 3e 3f 07-01-21" sheetId="9" r:id="rId4"/>
  </sheets>
  <externalReferences>
    <externalReference r:id="rId5"/>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Influence'!$A$1:$X$108</definedName>
    <definedName name="_xlnm.Print_Area" localSheetId="0">'Required section'!$A$1:$M$478</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Influence'!$C$44:$T$61</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3" i="7" l="1"/>
  <c r="F143" i="7"/>
  <c r="H143" i="7" s="1"/>
  <c r="G143" i="7"/>
  <c r="D162" i="7" l="1"/>
  <c r="E161" i="7" l="1"/>
  <c r="F161" i="7"/>
  <c r="H161" i="7" s="1"/>
  <c r="G161" i="7"/>
  <c r="E152" i="7" l="1"/>
  <c r="F152" i="7"/>
  <c r="H152" i="7" s="1"/>
  <c r="G152" i="7"/>
  <c r="F144" i="7" l="1"/>
  <c r="H144" i="7" l="1"/>
  <c r="G135" i="7"/>
  <c r="G136" i="7"/>
  <c r="G137" i="7"/>
  <c r="G138" i="7"/>
  <c r="G139" i="7"/>
  <c r="G140" i="7"/>
  <c r="G141" i="7"/>
  <c r="G142" i="7"/>
  <c r="G144" i="7"/>
  <c r="G145" i="7"/>
  <c r="G146" i="7"/>
  <c r="G147" i="7"/>
  <c r="G148" i="7"/>
  <c r="G149" i="7"/>
  <c r="G150" i="7"/>
  <c r="G151" i="7"/>
  <c r="G153" i="7"/>
  <c r="G154" i="7"/>
  <c r="G155" i="7"/>
  <c r="G156" i="7"/>
  <c r="G157" i="7"/>
  <c r="G158" i="7"/>
  <c r="G159" i="7"/>
  <c r="G160" i="7"/>
  <c r="G162" i="7"/>
  <c r="F135" i="7"/>
  <c r="H135" i="7" s="1"/>
  <c r="F136" i="7"/>
  <c r="H136" i="7" s="1"/>
  <c r="F137" i="7"/>
  <c r="H137" i="7" s="1"/>
  <c r="F138" i="7"/>
  <c r="H138" i="7" s="1"/>
  <c r="F139" i="7"/>
  <c r="H139" i="7" s="1"/>
  <c r="F140" i="7"/>
  <c r="H140" i="7" s="1"/>
  <c r="F141" i="7"/>
  <c r="H141" i="7" s="1"/>
  <c r="F142" i="7"/>
  <c r="H142" i="7" s="1"/>
  <c r="F145" i="7"/>
  <c r="H145" i="7" s="1"/>
  <c r="F146" i="7"/>
  <c r="H146" i="7" s="1"/>
  <c r="F147" i="7"/>
  <c r="H147" i="7" s="1"/>
  <c r="F148" i="7"/>
  <c r="H148" i="7" s="1"/>
  <c r="F149" i="7"/>
  <c r="H149" i="7" s="1"/>
  <c r="F150" i="7"/>
  <c r="H150" i="7" s="1"/>
  <c r="F151" i="7"/>
  <c r="H151" i="7" s="1"/>
  <c r="F153" i="7"/>
  <c r="H153" i="7" s="1"/>
  <c r="F154" i="7"/>
  <c r="H154" i="7" s="1"/>
  <c r="F155" i="7"/>
  <c r="H155" i="7" s="1"/>
  <c r="F156" i="7"/>
  <c r="H156" i="7" s="1"/>
  <c r="F157" i="7"/>
  <c r="H157" i="7" s="1"/>
  <c r="F158" i="7"/>
  <c r="H158" i="7" s="1"/>
  <c r="F159" i="7"/>
  <c r="H159" i="7" s="1"/>
  <c r="F160" i="7"/>
  <c r="H160" i="7" s="1"/>
  <c r="F162" i="7"/>
  <c r="H162" i="7" s="1"/>
  <c r="E135" i="7"/>
  <c r="E136" i="7"/>
  <c r="E137" i="7"/>
  <c r="E138" i="7"/>
  <c r="E139" i="7"/>
  <c r="E140" i="7"/>
  <c r="E141" i="7"/>
  <c r="E142" i="7"/>
  <c r="E144" i="7"/>
  <c r="E145" i="7"/>
  <c r="E146" i="7"/>
  <c r="E147" i="7"/>
  <c r="E148" i="7"/>
  <c r="E149" i="7"/>
  <c r="E150" i="7"/>
  <c r="E151" i="7"/>
  <c r="E153" i="7"/>
  <c r="E154" i="7"/>
  <c r="E155" i="7"/>
  <c r="E156" i="7"/>
  <c r="E157" i="7"/>
  <c r="E158" i="7"/>
  <c r="E159" i="7"/>
  <c r="E160" i="7"/>
  <c r="E162" i="7"/>
  <c r="E163" i="7"/>
  <c r="F163" i="7"/>
  <c r="H163" i="7" s="1"/>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E121" i="7" l="1"/>
  <c r="F121" i="7"/>
  <c r="H120" i="7"/>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F203" i="7"/>
  <c r="H203" i="7" s="1"/>
  <c r="F204" i="7"/>
  <c r="H204" i="7" s="1"/>
  <c r="F205" i="7"/>
  <c r="H205" i="7" s="1"/>
  <c r="F206" i="7"/>
  <c r="H206" i="7" s="1"/>
  <c r="F207" i="7"/>
  <c r="H207" i="7" s="1"/>
  <c r="F208" i="7"/>
  <c r="H208" i="7" s="1"/>
  <c r="F209" i="7"/>
  <c r="H209" i="7" s="1"/>
  <c r="F210" i="7"/>
  <c r="H210" i="7" s="1"/>
  <c r="F211" i="7"/>
  <c r="H211" i="7" s="1"/>
  <c r="F212" i="7"/>
  <c r="H212" i="7" s="1"/>
  <c r="F213" i="7"/>
  <c r="H213" i="7" s="1"/>
  <c r="F214" i="7"/>
  <c r="H214" i="7" s="1"/>
  <c r="F215" i="7"/>
  <c r="H215" i="7" s="1"/>
  <c r="F216" i="7"/>
  <c r="H216" i="7" s="1"/>
  <c r="F217" i="7"/>
  <c r="H217" i="7" s="1"/>
  <c r="F218" i="7"/>
  <c r="H218" i="7" s="1"/>
  <c r="F219" i="7"/>
  <c r="H219" i="7" s="1"/>
  <c r="F220" i="7"/>
  <c r="H220" i="7" s="1"/>
  <c r="F221" i="7"/>
  <c r="H221" i="7" s="1"/>
  <c r="F222" i="7"/>
  <c r="H222" i="7" s="1"/>
  <c r="F223" i="7"/>
  <c r="H223" i="7" s="1"/>
  <c r="F224" i="7"/>
  <c r="H224" i="7" s="1"/>
  <c r="F225" i="7"/>
  <c r="H225" i="7" s="1"/>
  <c r="F226" i="7"/>
  <c r="H226" i="7" s="1"/>
  <c r="F227" i="7"/>
  <c r="H227" i="7" s="1"/>
  <c r="F228" i="7"/>
  <c r="H228" i="7" s="1"/>
  <c r="F229" i="7"/>
  <c r="H229" i="7" s="1"/>
  <c r="F230" i="7"/>
  <c r="H230" i="7" s="1"/>
  <c r="F231" i="7"/>
  <c r="H231" i="7" s="1"/>
  <c r="F232" i="7"/>
  <c r="H232" i="7" s="1"/>
  <c r="F233" i="7"/>
  <c r="H233" i="7" s="1"/>
  <c r="F234" i="7"/>
  <c r="H234" i="7" s="1"/>
  <c r="F235" i="7"/>
  <c r="H235" i="7" s="1"/>
  <c r="F236" i="7"/>
  <c r="H236" i="7" s="1"/>
  <c r="F237" i="7"/>
  <c r="H237" i="7" s="1"/>
  <c r="F238" i="7"/>
  <c r="H238" i="7" s="1"/>
  <c r="F239" i="7"/>
  <c r="H239" i="7" s="1"/>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H112" i="7"/>
  <c r="C113" i="7"/>
  <c r="H113" i="7"/>
  <c r="C114" i="7"/>
  <c r="H114" i="7"/>
  <c r="C115" i="7"/>
  <c r="H115" i="7"/>
  <c r="C116" i="7"/>
  <c r="H116" i="7"/>
  <c r="C117" i="7"/>
  <c r="H117" i="7"/>
  <c r="C118" i="7"/>
  <c r="H118" i="7"/>
  <c r="C119" i="7"/>
  <c r="H119" i="7"/>
  <c r="C120" i="7"/>
  <c r="C121" i="7"/>
  <c r="C122" i="7"/>
  <c r="H122" i="7"/>
  <c r="C123" i="7"/>
  <c r="H123" i="7"/>
  <c r="C124" i="7"/>
  <c r="H124" i="7"/>
  <c r="C125" i="7"/>
  <c r="H125" i="7"/>
  <c r="C126" i="7"/>
  <c r="H126" i="7"/>
  <c r="C127" i="7"/>
  <c r="H127" i="7"/>
  <c r="C284" i="7"/>
  <c r="D307" i="7"/>
  <c r="C326" i="7"/>
  <c r="D338" i="7"/>
  <c r="G121" i="7" l="1"/>
  <c r="H121" i="7" s="1"/>
  <c r="C34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<sst xmlns="http://schemas.openxmlformats.org/spreadsheetml/2006/main" count="2557" uniqueCount="1096">
  <si>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</si>
  <si>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</si>
  <si>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</si>
  <si>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</si>
  <si>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</si>
  <si>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</si>
  <si>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Aberdeenshire Council</t>
  </si>
  <si>
    <t>1b</t>
  </si>
  <si>
    <t>Type of body</t>
  </si>
  <si>
    <t>Select from the options below</t>
  </si>
  <si>
    <t>Local Government</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</si>
  <si>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</si>
  <si>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</si>
  <si>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</si>
  <si>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</si>
  <si>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</si>
  <si>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</si>
  <si>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</si>
  <si>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</si>
  <si>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</si>
  <si>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Population size served</t>
  </si>
  <si>
    <t>Other (specify in comments)</t>
  </si>
  <si>
    <t>1e</t>
  </si>
  <si>
    <t>Overall budget of the body</t>
  </si>
  <si>
    <t>Specify approximate £/annum for the report year.</t>
  </si>
  <si>
    <t>Budget</t>
  </si>
  <si>
    <t>Budget Comments</t>
  </si>
  <si>
    <t>1f</t>
  </si>
  <si>
    <t>Report year</t>
  </si>
  <si>
    <t>Specify the report year.</t>
  </si>
  <si>
    <t>Report year comments</t>
  </si>
  <si>
    <t>2019/20 (Financial year)</t>
  </si>
  <si>
    <t>1g</t>
  </si>
  <si>
    <t>Context</t>
  </si>
  <si>
    <t>Provide a summary of the body's nature and functions that are relevant to climate change reporting.</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</si>
  <si>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</si>
  <si>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</si>
  <si>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</si>
  <si>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</si>
  <si>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</si>
  <si>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</si>
  <si>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Aberdeenshire Council’s overall response to and management of its sustainability and climate change duties and commitments is currently based around a number of areas, including the following:
• Policies and commitments – for example, the Environmental and Climate Change Policy (2017) and Resources and Circular Economy Commitment (2019).
• Initiatives, strategies and processes – for example Climate Ready Aberdeenshire, the Pollinator Action Plan 2019 to 2021 and Carbon Budget (details below).
• Member oversight – the Sustainability Committee meets quarterly to oversee the Council’s work and ensure duty compliance, with items considered by other Policy Committees, including Full Council, as required.  
• Officer support – the Sustainability and Climate Change Team provide coordination, expertise and guidance.Aberdeenshire Council has an Environmental and Climate Change Policy.  The policy was a reaffirmed by the Leader of the Council and the Chief Executive in February 2017. All information regarding climate change action by Aberdeenshire Council, including the Environmental and Climate Change policy can be found on the Aberdeenshire Council Climate Change website.
CARBON BUDGET - In 2017-18 Aberdeenshire Council became the first Local Authority in Scotland to develop and approve a Carbon Budget.  The Carbon Budget was established with the aim of ensuring that an ongoing reduction in the Council’s own emissions was managed and monitored alongside financial budgets and to encourage ownership of emissions across the organisation.  The Carbon Budget is approved by Full Council in February each year at the Budget setting meeting.  In March 2020 Carbon Budget targets were set in line with a linear reduction in emissions towards a 75% reduction (from 2010-11 baseline) by 2030 and Directorates required to report their Carbon Budget updates six-monthly to their relevant Policy Committees.
SUSTAINABILITY COMMITTEEThis Committee is responsible for matters relating to sustainable development and climate change.  The following functions of the Council are delegated to this Committee:
a) To approve, review and monitor the Council’s work in respect of sustainable development and climate change in order to ensure compliance with relevant statutory duties, with particular reference to the Climate Change Action Plan.
b) To respond, on the Council’s behalf, to the Scottish Government and other relevant bodies regarding sustainable development and climate change issues, including reporting on Scotland’s Climate Change Duties Report and the Covenant of Mayors for Climate &amp; Energy.
c) To promote awareness of the need for sustainability within the Council and wider community of Aberdeenshire.  Reports may also be considered by other Policy Committees, including Full Council, depending on content and remit.</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</si>
  <si>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</si>
  <si>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</si>
  <si>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</si>
  <si>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</si>
  <si>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Provide a summary of how decision-making in relation to climate change action by the body is managed and how responsibility is allocated to the body’s senior staff, departmental heads etc.
Decision making with regard to climate change action ultimately rests with the Strategic Leadership Team, Heads of Service and management structure of the Council, with the oversight from Elected Members.  The Sustainability and Climate Change Team in Economic Development provide coordination, expertise and guidance to encourage and support decision-making in this area and the integration of sustainability and climate change duties and commitments into Council operations.
In 2019 Sustainability Guidance for Report Authors (within Aberdeenshire Council) was published.  This guidance supports report authors in their consideration, assessment and reporting of climate change and sustainability implications (both positive and negative) when composing and submitting reports to all Committees for consideration.  Authors are asked to consider risks and actions related to climate change mitigation, climate change adaptation and general sustainability.
In March 2020, Full Council set that each of the four Council Directorates should report their Carbon Budget updates six-monthly to their relevant Policy Committees.  This step further passes responsbility and decision-making around the Carbon Budget to the Directorates.</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</si>
  <si>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</si>
  <si>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</si>
  <si>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</si>
  <si>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</si>
  <si>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</si>
  <si>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</si>
  <si>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</si>
  <si>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 xml:space="preserve">We commit to working towards a carbon free society by reducing our emissions by 75% (against our 2010/11 baseline) by 2030 and become Net Zero by 2045. </t>
  </si>
  <si>
    <t>Climate Change Declaration</t>
  </si>
  <si>
    <t>https://www3.aberdeenshire.gov.uk/media/25146/climatechangedeclaration.pdf</t>
  </si>
  <si>
    <t>We will provide support and leadership to empower our communities to also take action and be resilient to the impacts of climate change.</t>
  </si>
  <si>
    <t>Offset all residual emissions generated which we cannot eliminate by 2045</t>
  </si>
  <si>
    <t>Work with others across the region to ensure that Aberdeenshire reaches Net Zero by 2045, by promoting energy transition and a circular economy</t>
  </si>
  <si>
    <t>2d</t>
  </si>
  <si>
    <t>Does the body have a climate change plan or strategy?</t>
  </si>
  <si>
    <t>If yes, provide the name of any such document and details of where a copy of the document may be obtained or accessed.</t>
  </si>
  <si>
    <t>A new Climate Change Action Plan is due for completion by 30/04/21 following the Climate Change Action Plan 2016-2020 (Appendix 2, http://committees.aberdeenshire.gov.uk/FunctionsPage.aspx?dsid=89323&amp;action=GetFileFromDB).  The completion of the new action plan is being tracked by Internal Audit.</t>
  </si>
  <si>
    <t>2e</t>
  </si>
  <si>
    <t>Does the body have any plans or strategies covering the following areas that include climate change?</t>
  </si>
  <si>
    <t>Provide the name of any such document and the timeframe covered.</t>
  </si>
  <si>
    <t>Topic area</t>
  </si>
  <si>
    <t>Link</t>
  </si>
  <si>
    <t>Time period covered</t>
  </si>
  <si>
    <t>Adaptation</t>
  </si>
  <si>
    <t>Aberdeenshire Local Development Plan 2017</t>
  </si>
  <si>
    <t>https://www.aberdeenshire.gov.uk/planning/plans-and-policies/aberdeenshire-local-development-plan-2017/</t>
  </si>
  <si>
    <t>2017-2021</t>
  </si>
  <si>
    <t>Adaptation is covered briefly in Section 18.  A specific climate change adaptation strategy is proposed for development in the coming years.</t>
  </si>
  <si>
    <t>Aberdeen City and Shire Strategic Development Plan</t>
  </si>
  <si>
    <t>https://www3.aberdeenshire.gov.uk/planning/plans-and-policies/strategic-development-plan/</t>
  </si>
  <si>
    <t>2020-2040</t>
  </si>
  <si>
    <t>Corporate Risk Register</t>
  </si>
  <si>
    <t>https://www.aberdeenshire.gov.uk/council-and-democracy/about-us/plans-and-reports/</t>
  </si>
  <si>
    <t>2016 onwards</t>
  </si>
  <si>
    <t>North East Local Flood Risk Management Plan 2016-2022</t>
  </si>
  <si>
    <t>https://www.aberdeenshire.gov.uk/media/17174/north-east-local-flood-risk-management-plan-2016-2022-web-version.pdf</t>
  </si>
  <si>
    <t>2016-2022</t>
  </si>
  <si>
    <t>Tay Estuary and Montrose Basin Local Plan District 2016-2022</t>
  </si>
  <si>
    <t>https://www.angus.gov.uk/media/tay_estuary_and_montrose_basin_local_flood_risk_management_plan</t>
  </si>
  <si>
    <t>Includes part of Aberdeenshire</t>
  </si>
  <si>
    <t>Business travel</t>
  </si>
  <si>
    <t>Travel and Subsistence Procedure</t>
  </si>
  <si>
    <t>http://arcadialite.aberdeenshire.gov.uk/wp-content/uploads/2011/07/TandSProcedure.pdf</t>
  </si>
  <si>
    <t>2014 onwards</t>
  </si>
  <si>
    <t>Sustainability and climate change covered in Sections 1 and 4.</t>
  </si>
  <si>
    <t>Staff travel</t>
  </si>
  <si>
    <t>Worksmart Policy</t>
  </si>
  <si>
    <t>http://worksmart.aberdeenshire.gov.uk/wp-content/uploads/2016/04/Website_Worksmart-Policy.pdf</t>
  </si>
  <si>
    <t>2015 onwards</t>
  </si>
  <si>
    <t>Local Transport Strategy</t>
  </si>
  <si>
    <t>https://www.aberdeenshire.gov.uk/media/2374/2012finallts.pdf</t>
  </si>
  <si>
    <t>2012 onwards</t>
  </si>
  <si>
    <t>Low Emission Vehicle (LEV) Delivery Plan</t>
  </si>
  <si>
    <t>http://publications.aberdeenshire.gov.uk/dataset/03cfdce3-ae2d-47f9-ac25-1a6a41943b45/resource/cf088e2b-d413-4b5e-9aaa-4fb3631fb8aa/download/cusersspellascdocumentslev-delivery-plan.pdf</t>
  </si>
  <si>
    <t>2018 onwards</t>
  </si>
  <si>
    <t>Integrated Travel Town Masterplans</t>
  </si>
  <si>
    <t>https://www.aberdeenshire.gov.uk/roads-and-travel/transportation/integrated-travel-towns/</t>
  </si>
  <si>
    <t>Energy efficiency</t>
  </si>
  <si>
    <t>Climate Change Action Plan 2016-2020</t>
  </si>
  <si>
    <t>http://committees.aberdeenshire.gov.uk/FunctionsPage.aspx?dsid=89323&amp;action=GetFileFromDB</t>
  </si>
  <si>
    <t>2016-2020</t>
  </si>
  <si>
    <t>Appendix 2</t>
  </si>
  <si>
    <t>2017-2022</t>
  </si>
  <si>
    <t>Energy efficiency is covered briefly in Section 18</t>
  </si>
  <si>
    <t>Fleet transport</t>
  </si>
  <si>
    <t>ICT</t>
  </si>
  <si>
    <t>PrintSmart</t>
  </si>
  <si>
    <t>https://aberdeenshire.sharepoint.com/sites/Arcadia/services/Pages/Business%20Services/Customer%20Communication%20and%20Improvement/Design,%20Photography%20and%20Print/Printsmart.aspx</t>
  </si>
  <si>
    <t>Renewable energy</t>
  </si>
  <si>
    <t>Sustainable/renewable heat</t>
  </si>
  <si>
    <t>Waste management</t>
  </si>
  <si>
    <t>Waste Strategy 2019-2023</t>
  </si>
  <si>
    <t>https://www.aberdeenshire.gov.uk/waste/waste-strategy/</t>
  </si>
  <si>
    <t>2019-2023</t>
  </si>
  <si>
    <t>Water and sewerage</t>
  </si>
  <si>
    <t>Land use</t>
  </si>
  <si>
    <t>Aberdeenshire Land Use Strategy Pilot Final Report 2015</t>
  </si>
  <si>
    <t>https://www.aberdeenshire.gov.uk/media/17318/cam-plan-january-15.pdf</t>
  </si>
  <si>
    <t>2015-2020</t>
  </si>
  <si>
    <t>Aberdeenshire Forestry and Woodland Strategy 2017</t>
  </si>
  <si>
    <t>https://www.aberdeenshire.gov.uk/media/20174/8-aberdeenshire-forestry-and-woodland-strategy.pdf</t>
  </si>
  <si>
    <t>2017 onwards</t>
  </si>
  <si>
    <t>Includes adaptation and mitigation and covers both Council-owned and managed land as well as other forests and woodlands.</t>
  </si>
  <si>
    <t>Other (asset management)</t>
  </si>
  <si>
    <t>Corporate Asset Management Plan 2015-2020</t>
  </si>
  <si>
    <t>Other (circular economy)</t>
  </si>
  <si>
    <t>Resources and Circular Economy Commitment</t>
  </si>
  <si>
    <t>https://www.aberdeenshire.gov.uk/media/24872/resourcesandcirculareconomycommitment.pdf</t>
  </si>
  <si>
    <t>2019 onwards</t>
  </si>
  <si>
    <t>2f</t>
  </si>
  <si>
    <t>What are the body’s top 5 priorities for climate change governance, management and strategy for the year ahead?</t>
  </si>
  <si>
    <t>Provide a brief summary of the body’s areas and activities of focus for the year ahead.</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</si>
  <si>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</si>
  <si>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</si>
  <si>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</si>
  <si>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</si>
  <si>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Further information</t>
  </si>
  <si>
    <t>2h</t>
  </si>
  <si>
    <t>Supporting information and best practice</t>
  </si>
  <si>
    <t>Provide any other relevant supporting information and any examples of best practice by the body in relation to governance, management and strategy.</t>
  </si>
  <si>
    <t xml:space="preserve">Aberdeenshire Council has established the Climate Ready Aberdeenshire initiative, which is a formal group comprised of regional stakeholders (public and private) collaborating to develop regional strategy and action with regard to ensuring that Aberdeenshire is 'climate ready'.
Aberdeenshire Council are using support from the Circular North-east project (funded by Zero Waste Scotland) to work across strategically across Services to identify circular economy opportunities for the Council, building on the Council's pioneering Resources and Circular Economy Commitment.
</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</si>
  <si>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</si>
  <si>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</si>
  <si>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</si>
  <si>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</si>
  <si>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</si>
  <si>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</si>
  <si>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</si>
  <si>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</si>
  <si>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</si>
  <si>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</si>
  <si>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</si>
  <si>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</si>
  <si>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</si>
  <si>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</si>
  <si>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</si>
  <si>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</si>
  <si>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2010/11</t>
  </si>
  <si>
    <t>Financial (April to March)</t>
  </si>
  <si>
    <r>
      <t>tCO</t>
    </r>
    <r>
      <rPr>
        <vertAlign val="subscript"/>
        <sz val="11"/>
        <color theme="1"/>
        <rFont val="Calibri"/>
        <family val="2"/>
        <scheme val="minor"/>
      </rPr>
      <t>2</t>
    </r>
    <r>
      <rPr>
        <sz val="11"/>
        <color theme="1"/>
        <rFont val="Calibri"/>
        <family val="2"/>
        <scheme val="minor"/>
      </rPr>
      <t>e</t>
    </r>
  </si>
  <si>
    <t>Back-cast using Carbon Budget analysis figures.  This includes amending waste emission factors to 2016/17 factor and including data from additional services we can now report.</t>
  </si>
  <si>
    <t>Year 1 carbon footprint</t>
  </si>
  <si>
    <t>Back-cast using Carbon Budget analysis figures.</t>
  </si>
  <si>
    <t>Year 2 carbon footprint</t>
  </si>
  <si>
    <t>Year 3 carbon footprint</t>
  </si>
  <si>
    <t>Year 4 carbon footprint</t>
  </si>
  <si>
    <t>A like for like on what we recorded this year compared to our baseline year (2010/11).</t>
  </si>
  <si>
    <t>Year 5 carbon footprint</t>
  </si>
  <si>
    <t xml:space="preserve">Year 6 carbon footprint </t>
  </si>
  <si>
    <t>Year 7 carbon footprint</t>
  </si>
  <si>
    <t>This year we have included biomass wood chip and pellet tonnage.  Also - Quarries switched from Red Diesel to Kerosene. This total has been amended after an error was found with in Scope 1 emissions (where double accounting took place) Previous Scope 1 total was 34274 and previous overall total was 68352.</t>
  </si>
  <si>
    <t>Year 8 carbon footprint</t>
  </si>
  <si>
    <t xml:space="preserve">See amendments made to 2017/18 total in comments above. </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</si>
  <si>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</si>
  <si>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</si>
  <si>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</si>
  <si>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</si>
  <si>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</si>
  <si>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</si>
  <si>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</si>
  <si>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</si>
  <si>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</si>
  <si>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</si>
  <si>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</si>
  <si>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</si>
  <si>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</si>
  <si>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</si>
  <si>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</si>
  <si>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</si>
  <si>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</si>
  <si>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Grid Electricity (generation)</t>
  </si>
  <si>
    <t xml:space="preserve">Operational Buildings </t>
  </si>
  <si>
    <t>Grid Electricity (transmission &amp; distribution losses)</t>
  </si>
  <si>
    <t>Natural Gas</t>
  </si>
  <si>
    <t>Gas oil kWh</t>
  </si>
  <si>
    <t>Burning Oil (Kerosene) kWh</t>
  </si>
  <si>
    <t>LPG kWh</t>
  </si>
  <si>
    <t>Biomass (Wood Chips) tonnes</t>
  </si>
  <si>
    <t>Biomass (Wood Pellets) tonnes</t>
  </si>
  <si>
    <t>Water - Supply</t>
  </si>
  <si>
    <t>Water - Treatment</t>
  </si>
  <si>
    <t>Street Lighting</t>
  </si>
  <si>
    <t>Diesel (average biofuel blend)</t>
  </si>
  <si>
    <t>Fleet Diesel</t>
  </si>
  <si>
    <t>Petrol (average biofuel blend)</t>
  </si>
  <si>
    <t>Fleet Petrol</t>
  </si>
  <si>
    <t xml:space="preserve">Roads Red Diesel </t>
  </si>
  <si>
    <t>Burning Oil (Kerosene) litres</t>
  </si>
  <si>
    <t>Roads - Kerosene Quarries</t>
  </si>
  <si>
    <t>LPG litres</t>
  </si>
  <si>
    <t>Roads - LPG Quarries</t>
  </si>
  <si>
    <t>Gas oil litre</t>
  </si>
  <si>
    <t xml:space="preserve">Roads - Harbour </t>
  </si>
  <si>
    <t xml:space="preserve">Roads - Propane </t>
  </si>
  <si>
    <t xml:space="preserve">Landscape - Greenhouses </t>
  </si>
  <si>
    <t xml:space="preserve">Landscape - Red Diesel </t>
  </si>
  <si>
    <t>Refuse Municipal to Landfill</t>
  </si>
  <si>
    <t>Internal Waste</t>
  </si>
  <si>
    <t>Mixed recycling</t>
  </si>
  <si>
    <t>WEEE (Mixed) Recycling</t>
  </si>
  <si>
    <t>Internal Mixed WEEE, lamps, ICT</t>
  </si>
  <si>
    <t>Organic Food &amp; Drink Composting</t>
  </si>
  <si>
    <t xml:space="preserve">Internal compostable waste </t>
  </si>
  <si>
    <t>Average Car - Unknown Fuel</t>
  </si>
  <si>
    <t>Rail (National rail)</t>
  </si>
  <si>
    <t>National Rail</t>
  </si>
  <si>
    <t>Rail (International rail)</t>
  </si>
  <si>
    <t xml:space="preserve"> International Rail</t>
  </si>
  <si>
    <t>Domestic flight (average passenger)</t>
  </si>
  <si>
    <t>UK Internal Flights</t>
  </si>
  <si>
    <t>Short-haul flights (average passenger)</t>
  </si>
  <si>
    <t>UK-EUrope Flights</t>
  </si>
  <si>
    <t>Long-haul flights (average passenger)</t>
  </si>
  <si>
    <t xml:space="preserve">International Flights </t>
  </si>
  <si>
    <t>3c</t>
  </si>
  <si>
    <t>Generation, consumption and export of renewable energy</t>
  </si>
  <si>
    <t>Provide a summary of the body’s annual renewable generation (if any), and whether it is used or exported by the body.</t>
  </si>
  <si>
    <t>Renewable Electricity</t>
  </si>
  <si>
    <t>Renewable Heat</t>
  </si>
  <si>
    <t>Technology</t>
  </si>
  <si>
    <t>Total consumed by the body (kWh)</t>
  </si>
  <si>
    <t>Total exported (kWh)</t>
  </si>
  <si>
    <t>Solar PV</t>
  </si>
  <si>
    <t>Solar panels on roof of welfare facilities at Crow's Nest</t>
  </si>
  <si>
    <t xml:space="preserve">All generated power used internally </t>
  </si>
  <si>
    <t>All generated power used internally</t>
  </si>
  <si>
    <t>Solar thermal</t>
  </si>
  <si>
    <t>Not available</t>
  </si>
  <si>
    <t>Solar Thermal Integrated but not metered within wider heating systems</t>
  </si>
  <si>
    <t>Estimated (total consumed is not available hence the o as I need a figure for that box).</t>
  </si>
  <si>
    <t>Biomass</t>
  </si>
  <si>
    <t>95% of input energy – delivered as heat from a third party.</t>
  </si>
  <si>
    <t>Air Source Heat Pump</t>
  </si>
  <si>
    <t xml:space="preserve">Not metered </t>
  </si>
  <si>
    <t>Ground Source Heat Pump</t>
  </si>
  <si>
    <t>Landfill gas CHP</t>
  </si>
  <si>
    <t>Electricity has been used over the last year to heat the building with the completion of the new welfare facilities.</t>
  </si>
  <si>
    <t xml:space="preserve">A new welfare facility is using the electricity and heat generated by the Microgen unit on site. </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</si>
  <si>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</si>
  <si>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</si>
  <si>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</si>
  <si>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</si>
  <si>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</si>
  <si>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</si>
  <si>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</si>
  <si>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</si>
  <si>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</si>
  <si>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</si>
  <si>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</si>
  <si>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</si>
  <si>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</si>
  <si>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Carbon Budget</t>
  </si>
  <si>
    <t>percentage</t>
  </si>
  <si>
    <t>total % reduction</t>
  </si>
  <si>
    <t>Other (please specify in comments)</t>
  </si>
  <si>
    <t>tCO2e</t>
  </si>
  <si>
    <t>Broadly on track (due largely to reducing grid emissions factor)</t>
  </si>
  <si>
    <t>Including a fair range of emissions but far from complete.  For example, Scope 3 emissions associated with procurement not included.</t>
  </si>
  <si>
    <t>TBC</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</si>
  <si>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</si>
  <si>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</si>
  <si>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</si>
  <si>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</si>
  <si>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</si>
  <si>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</si>
  <si>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</si>
  <si>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</si>
  <si>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</si>
  <si>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Waste</t>
  </si>
  <si>
    <t>Savings from identification and remediation of leaks 5100m3 (5100*0.344x10-3=1.75)</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</si>
  <si>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</si>
  <si>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</si>
  <si>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</si>
  <si>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</si>
  <si>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</si>
  <si>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</si>
  <si>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</si>
  <si>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</si>
  <si>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</si>
  <si>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</si>
  <si>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</si>
  <si>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</si>
  <si>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</si>
  <si>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</si>
  <si>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</si>
  <si>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</si>
  <si>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</si>
  <si>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</si>
  <si>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2020/21</t>
  </si>
  <si>
    <t>Estimated</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</si>
  <si>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</si>
  <si>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</si>
  <si>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</si>
  <si>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</si>
  <si>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</si>
  <si>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</si>
  <si>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Decrease</t>
  </si>
  <si>
    <t>Operational assets have reduced significantly over the past few years (from 800+ to 600+)</t>
  </si>
  <si>
    <t>Increase</t>
  </si>
  <si>
    <t>Predominantly new Banchory Sports Village</t>
  </si>
  <si>
    <t>Service provision</t>
  </si>
  <si>
    <t>Staff numbers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</si>
  <si>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</si>
  <si>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</si>
  <si>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</si>
  <si>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Unknown</t>
  </si>
  <si>
    <t>New Combined Heat and Power (CHP) in Inverurie Community Campus</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</si>
  <si>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</si>
  <si>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</si>
  <si>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</si>
  <si>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</si>
  <si>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Estate modernisation programme with backdrop of Covid-19 changes could lead to reduced building portfolio (TBC)</t>
  </si>
  <si>
    <t>Replacement of Inverurie Academy, pool and Community Centre with new Community Campus</t>
  </si>
  <si>
    <t>Covid-19-related changes to Service delivery could lead to increased travel and activity (TBC)</t>
  </si>
  <si>
    <t xml:space="preserve">Changes in heating requirements due to Covid-19.  Whilst a reduction has been observed in the year to date, the increase in ventilation requirements may result in higher than normal heating load through winter. </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</si>
  <si>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</si>
  <si>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</si>
  <si>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</si>
  <si>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</si>
  <si>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</si>
  <si>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</si>
  <si>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</si>
  <si>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</si>
  <si>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In 2017-18 Aberdeenshire Council became the first Local Authority in Scotland to develop and approve a Carbon Budget.  The Carbon Budget was established with the aim of ensuring that an ongoing reduction in the Council’s own emissions was managed and monitored alongside financial budgets and to encourage ownership of emissions across the organisation.  The Carbon Budget is approved by Full Council in February each year at the Budget setting meeting and the process encourages Directorates and Services to consider emissions in their day to day work and to bring forward emissions reduction projects.
In March 2020 Carbon Budget targets were set in line with a linear reduction in emissions towards a 75% reduction (from 2010-11 baseline) by 2030 and Directorates required to report their Carbon Budget updates six-monthly to their relevant Policy Committees, which further passes responsbility and decision-making around the Carbon Budget to the Directorates.  The Climate Change Declaration also sets the new target to ‘work with others across the region to ensure that Aberdeenshire reaches Net Zero by 2045’.</t>
  </si>
  <si>
    <t>PART 4</t>
  </si>
  <si>
    <t>Assessing and managing risk</t>
  </si>
  <si>
    <t>4a</t>
  </si>
  <si>
    <t>Has the body assessed current and future climate-related risks?</t>
  </si>
  <si>
    <t>If yes, provide a reference or link to any such risk assessment(s).</t>
  </si>
  <si>
    <t>Aberdeenshire Council has a Climate Change Risk Register - developed by a group of representatives from SEPA, SE, Scottish Flood Forum, Adaptation Scotland &amp; Aberdeenshire Council, to assess current and future climate-related risks.  The Climate Change Risk Register was reviewed in 2018/19 by the Sustainability team and Risk Manager and was updated in 2018/19 to take into account the outcomes from the updated Local Climate Impact Profile (LCLIP) 2019.  It is currently under review by the Climate Ready Aberdeenshire Project Lead and Risk Manager.  Climate change is also identified as a risk within both the Corporate Risk Register and Directorate Strategic Risk Register.  Additionally, all development bids made in 2018 seeking a land use allocation (opportunity site)  to in the Local Development Plan 2021 have been subjected to assessment for climate change implications. A Proposed Aberdeenshire Local Development Plan 2020 has been prepared with climate change adaptation being at the core of the Plan’s vision and outcomes.</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</si>
  <si>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</si>
  <si>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</si>
  <si>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</si>
  <si>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</si>
  <si>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</si>
  <si>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</si>
  <si>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</si>
  <si>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Aberdeenshire Council will work to further embed adaptation, future proofing and resilience throughout services and communities.Some examples of actions already underway across services include: 
Local Development Plan preventing increased flood risk through developing on medium to high risk areas as much as possible, with Flood Prevention Unit and SEPA both commenting on planning applications.  Climate Change Adaptation was also identified as an element in the “vision” for LDP 2017.   
Awareness of bridge scour risk to influence reactive maintenance works planning for bridge inspection engineers.  Design of new bridges future-proofed and resilience integrated, considering the potential impacts from climate change.  
Exploration of processes that allow greater involvement by communities in the management of assets for both engagement and cost-saving purposes, e.g. path maintenance. 
Paths team are committed to building to a quality that is resilient, sustainable and to an appropriate specification to deal with climate change 
Green space Officers are continuing to reduce management intensity, cutting carbon emissions, boosting biodiversity and engaging communities on Council managed greenspace. Other projects include native tree and extensive wildflower planting on floodplain as part of development of a natural park, and a wildflower meadow planting pilot project along the Deeside Way. Although some of these projects are not as far on as we’d hoped due to COVID restrictions. 
Community Off-road Transport Action Group (COTAG) – Grampian region service linking 4x4 drivers with critical service providers during severe weather, e.g. health and social care staff; similar idea with Community Asset Register developed by Scottish Fire and Rescue Service, looking at where resources and skills lie within a community that can be called upon during an emergency  
Increased focus about how to improve water security for those on private water supplies, e.g. lobbying for changes in policy to enable those who with private water supplies to use available improvement funding to get onto the mains, giving advice on adapting to future scenarios with similar conditions, drawing up a water action plan for the coming future 
Reducing winter impacts on roads - making better use of long-term forecast - work in progress 
Improving council housing stock with modifications to cope with extreme weather events, e.g. upgrading gutter capacity, rerouting drip pipes internally and insulating them to avoid freezing, installing preventative measures against back-flow of waste water from sewage pipes, automatic shut off valves, collecting greywater, and looking at roof coverings.  
Actions such as Business critical operational buildings having backup generators in case of power failure during extreme weather events are in place. 
The Aberdeenshire Council Pollinator Action Plan 2019 - 2021 identifies the work we will undertake to help address the significant threats facing pollinating insects.     Climate Ready Aberdeenshire has now bee established, one of its main objectives is to raise awareness of the need to adapt to climate change and work with staff and stakeholders to enable them to build capacity to do this, including assessing risk and implementing action. The initiative is ongoing but not as far on as we'd hoped due to COVID restrictions.</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</si>
  <si>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</si>
  <si>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</si>
  <si>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</si>
  <si>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</si>
  <si>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</si>
  <si>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</si>
  <si>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</si>
  <si>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</si>
  <si>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</si>
  <si>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</si>
  <si>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</si>
  <si>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</si>
  <si>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N1-8</t>
  </si>
  <si>
    <t xml:space="preserve">Policies exist on avoidance of development in areas at risk from coastal flooding. Aberdeenshire Council as Lead Local Authority for the North East Local Plan District under the Flood Risk Management (Scotland) Act 2009 and published the Local Flood Risk Management Plan for the North East in June 2016.  </t>
  </si>
  <si>
    <t>Aberdeenshire Council as Lead Local Authority for the North East Local Plan District under the Flood Risk Management (Scotland) Act 2009, published the Local Flood Risk Management Plan for the North East in June 2016.</t>
  </si>
  <si>
    <t>N1-10</t>
  </si>
  <si>
    <t xml:space="preserve"> Aberdeenshire Council has worked in partnership with SEPA, Aberdeen City Council and The James Hutton Institute to obtain LiDAR data for the River Dee, River Don and River Ythan. This data is jointly owned by all parties and is used to develop flood studies. Flood studies are being progressed at Ellon, Inverurie, Insch and Ballater. These have and will provide an opportunity to share data and hydraulic models with organisations such as SEPA to refine their Flood Warning Schemes.</t>
  </si>
  <si>
    <t>Support a healthy and diverse natural environment with capacity to adapt.</t>
  </si>
  <si>
    <t>N2</t>
  </si>
  <si>
    <t>N2-2</t>
  </si>
  <si>
    <t>Initial identification of Green networks within major urban areas in LDP2017 and additional settlements identified and reviewed for green networks on the ALDP 2021</t>
  </si>
  <si>
    <t>N2-11</t>
  </si>
  <si>
    <t>Aberdeenshire Forest and Woodland strategy published as supplementary guidance alongside ALDP 2017. Protective policies now in place to conserve woodland and other habitats from development.</t>
  </si>
  <si>
    <t>N2-18</t>
  </si>
  <si>
    <t>As actions in the North East Local Flood Risk Management Plan, Aberdeenshire Council are progressing several flood studies. These studies will take a sustainable and integrated approach by coordinating with the river basin management plan. Studies will be undertaken with due consideration to internationally, nationally and locally designated sites including listed buildings. They will also explore opportunities for enhancing biodiversity and for promoting economic activity and social wellbeing.  The studies will consider natural flood management measures along with traditional flood defences by exploring opportunities for online and offline flood storage, flow control structures, modification to conveyance capacity of watercourses by sediment and channel management, modifications to the bridges to improve conveyance, the construction of direct defences, river/ floodplain restoration, runoff control through catchment and riparian tree planting, land-use and land management changes, etc. Additionally, the studies will also consider property level protection and property relocation. It is expected that the recommended flood protection scheme will comprise a combination of such measures to ensure a sustainable and integrated approach to flood risk management by due consideration of impacts on economy, society, environment and cultural heritage.</t>
  </si>
  <si>
    <t>N2-20</t>
  </si>
  <si>
    <r>
      <t xml:space="preserve">Locations where habitats are most vulnerable to coastal erosion and sea level Rise have been used to inform debate on future land bids. </t>
    </r>
    <r>
      <rPr>
        <sz val="11"/>
        <color theme="1"/>
        <rFont val="Calibri"/>
        <family val="2"/>
        <scheme val="minor"/>
      </rPr>
      <t xml:space="preserve">Aberdeenshire Council are progressing the Stonehaven Coastal Flood Study. The study will take a sustainable and integrated approach by coordinating with the river basin management plan and the planned surface water management plan/study. It will be undertaken N2-2: Initial identification of Green networks within major urban areas in LDP2017 
N2-11: Aberdeenshire Forest and Woodland strategy published as supplementary guidance alongside ALDP 2017. Protective policies now in place to conserve woodland and other habitats from development.
N2-18: As actions in the North East Local Flood Risk Management Plan, Aberdeenshire Council are progressing several flood studies. These studies will take a sustainable and integrated approach by coordinating with the river basin management plan.
Studies will be undertaken with due consideration to internationally, nationally and locally designated sites including listed buildings. They will also explore opportunities for enhancing biodiversity and for promoting economic activity and social wellbeing. 
The studies will consider natural flood management measures along with traditional flood defences by exploring opportunities for online and offline flood storage, flow control structures, modification to conveyance capacity of watercourses by sediment and channel management, modifications to the bridges to improve conveyance, the construction of direct defences, river/ floodplain restoration, runoff control through catchment and riparian tree planting, land-use and land management changes, etc. Additionally, the studies will also consider property level protection and property relocation. It is expected that the recommended flood protection scheme will comprise a combination of such measures to ensure a sustainable and integrated approach to flood risk management by due consideration of impacts on economy, society, environment and cultural heritage.
N2-20: Locations where habitats are most vulnerable to coastal erosion and sea level Rise have been used to inform debate on future land bids. Aberdeenshire Council are progressing the Stonehaven Coastal Flood Study. The study will take a sustainable and integrated approach by coordinating with the river basin management plan and the planned surface water management plan/study. It will be undertaken
with due consideration to internationally, nationally and locally designated sites including listed buildings. It will also explore opportunities for enhancing biodiversity and for promoting economic
activity and social wellbeing. The interactions between actions and effects on coastal processes along the shoreline will also be considered. The study will consider wave attenuation (beach management/ recharge), coastal management actions (revetments), the construction of direct defences, relocation of properties and property level protection. Beach recharge will very often involve proposals to obtain the donor sediment from the low intertidal or shallow sub tidal zone in the vicinity. There are potential adverse effects on biodiversity, active coastal processes and even coastal flood risk if sediment extraction allows greater wave attack inshore. The flood protection study will ensure the proposed actions avoid or minimise the potential loss of natural habitat and detrimental interference with coastal processes. The flood protection study will consider how to avoid or minimise potential negative effects on the Garron Point Site of Special Scientific Interest to the north. It is expected that the recommended flood protection scheme will comprise a combination of such measures to ensure a sustainable and integrated approach to flood risk management by due consideration of impacts on economy, society, environment and cultural heritage. 
Aberdeenshire Council will coordinate with SEPA, Scottish Water, SNH, The Crown Estate, Marine Scotland, Stonehaven Harbour and community groups as well as other relevant agencies and organisations.
</t>
    </r>
  </si>
  <si>
    <t>Sustain and enhance the benefits, goods and services that the natural environment provides.</t>
  </si>
  <si>
    <t>N3</t>
  </si>
  <si>
    <t>N/A</t>
  </si>
  <si>
    <t>activity and social wellbeing. The interactions between actions and effects on coastal processes along the shoreline will also be considered. The study will consider wave attenuation (beach management/ recharge), coastal management actions (revetments), the construction of direct defences, relocation of properties and property level protection. Beach recharge will very often involve proposals to obtain the donor sediment from the low intertidal or shallow sub tidal zone in the vicinity. There are potential adverse effects on biodiversity, active coastal processes and even coastal flood risk if sediment extraction allows greater wave attack inshore. The flood protection study will ensure the proposed actions avoid or minimise the potential loss of natural habitat and detrimental interference with coastal processes. The flood protection study will consider how to avoid or minimise potential negative effects on the Garron Point Site of Special Scientific Interest to the north. It is expected that the recommended flood protection scheme will comprise a combination of such measures to ensure a sustainable and integrated approach to flood risk management by due consideration of impacts on economy, society, environment and cultural heritage.</t>
  </si>
  <si>
    <t>Aberdeenshire Council will coordinate with SEPA, Scottish Water, SNH, The Crown Estate, Marine Scotland, Stonehaven Harbour and community groups as well as other relevant agencies and organisations.</t>
  </si>
  <si>
    <t>Understand the effects of climate change and their impacts on buildings and infrastructure networks.</t>
  </si>
  <si>
    <t>B1</t>
  </si>
  <si>
    <t>Buildings and infrastructure networks</t>
  </si>
  <si>
    <t>B1-12</t>
  </si>
  <si>
    <t>Provide the knowledge, skills and tools to manage climate change impacts on buildings and infrastructure.</t>
  </si>
  <si>
    <t>B2</t>
  </si>
  <si>
    <t>B2-6</t>
  </si>
  <si>
    <t>Through a sustained 30 year programme of planned investment informed by a comprehensive and robust stock condition database, the housing stock will be modernised and adapted to meet the changing needs of tenants and those targets in relation to the Scottish Housing Quality Standard (SHQS) and the Energy Efficiency Standards for Social Housing (EESSH).  Appropriate information and support will be offered to tenants to encourage them to take upgrades. To help improve the energy efficiency of homes in the private sector the service will ensure that all households have access to services to identify possible energy efficiency improvements within their homes and will provide assistance to source any grants or schemes available to help with these measures. A Fuel Poverty strategic outcome statement and action have been developed in associated with SCARF and other partners. Energy Efficiency Measure installed in Private Sector Housing 2019/20 through HEEPS:ABS funding are as follows: 190 properties had external wall insulation installed
Average Annual CO2 Savings 192.66 tonnes (1,014kg per property)
Average Annual Fuel Bill Savings £46,170 (£243 per property)
Over the life time of the guarantee, of the measure (25 years) – CO2 savings of 4,816.5 tonnes and £1,154,250 saving in fuel bills 
44 properties had cavity wall insulation installed
Average Annual CO2 Savings 26.31 tonnes (598kg per property)
Average Annual Fuel Bill Savings £6,512 (£148 per property)
Over the life time of the guarantee, of the measure (25 years) – CO2 savings of 657.75 tonnes and £162,800 saving in fuel bills.</t>
  </si>
  <si>
    <t>Increase the resilience of buildings and infrastructure networks to sustain and enhance the benefits and services provided.</t>
  </si>
  <si>
    <t>B3</t>
  </si>
  <si>
    <t>B3-3</t>
  </si>
  <si>
    <t xml:space="preserve"> The LDP 2017 and proposed LDP 2020 are compliant with Scottish Planning Policy </t>
  </si>
  <si>
    <t>Understand the effects of climate change and their impacts on people, homes and communities.</t>
  </si>
  <si>
    <t>S1</t>
  </si>
  <si>
    <t>Society</t>
  </si>
  <si>
    <t>Increase the awareness of the impacts of climate change  to enable people to adapt to future extreme weather events.</t>
  </si>
  <si>
    <t>S2</t>
  </si>
  <si>
    <t>S2-2</t>
  </si>
  <si>
    <t xml:space="preserve">Climate change issues are given a specific chapter within the 2017 Local Development Plan and proposed 2020 LDP.   
Aberdeenshire Council have a duty to raise public awareness of flood risk under the Flood Risk Management (Scotland) Act 2009 and to plan and inform of risks to communities under the Civil Contingencies Act 2004.  Over the six years of the Plan, 2016-2022, Aberdeenshire Council will seek opportunities to raise awareness of both flood risk and actions that enable individuals, homes and businesses to reduce the overall impact of flooding.  In partnership with Education Scotland Aberdeenshire Council will look to engage schools in activities relating to flooding, extreme weather, climate change and other community resilience issues.  Aberdeenshire Council will also develop emergency response plans and work with community flood action groups where these exist. 
</t>
  </si>
  <si>
    <t>https://www.aberdeenshire.gov.uk/planning/plans-and-policies/pldp-2020/proposed-local-development-plan-2020/</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</si>
  <si>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</si>
  <si>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</si>
  <si>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</si>
  <si>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</si>
  <si>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</si>
  <si>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</si>
  <si>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Aberdeenshire Council as Lead Local Authority for the North East Local Plan District under the Flood Risk Management (Scotland) Act 2009, has published the final Local Flood Risk Management Plan for the North East in June 2016 which sets out how flooding will be managed between 2016 and 2022. Continuous review of extreme rainfall events to detect patterns (including snow melt).  The proposed 2020 Local Development Plan will also include planning advice on flooding.                 The LCLIP 2018 will be enhanced with weather related impacts on the region more recently to gain a better understanding to how a change in climate may be affecting the region.                                                                                                                   Aberdeenshire Council will continue to utilise information available from organisations such as SEPA and data from the UK Climate Projections 2009 (UKCP09) and from the James Hutton Institute for UKCP18 data.  The Climate Change Risk Register will be reviewed in in line with Climate Ready Aberdeenshire to ensure all up to date evidence with regards to climate change risk, is utilised.   Current and future climate change risks in land use policy are evaluated through occasional papers designed to inform Local Development Plans. This has been the case in preparing the Main Issues Report 2019 and the Proposed Aberdeenshire Local Development Plan 2020.</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</si>
  <si>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</si>
  <si>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</si>
  <si>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</si>
  <si>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Aberdeenshire Council is the lead authority for the North East District and is responsible for publishing the Interim Report for this district.                                                                                                                                                                                                   The five flood protection studies for Ballater, Inverurie, Ellon, Insch and Stonehaven (coastal) are all progressing. If considered feasible, the outputs from these studies (such as preferred Flood Protection Schemes) will then be considered in the national prioritisation process for Scottish Government funding, for construction as an action in the 2022 – 2028 Local Flood Risk Management Plan. Achievable actions identified in the Surface Water Management Plans for Aboyne, Peterhead, Fraserburgh, Portlethen, Huntly, Stonehaven, Inverurie and Westhill will also be taken forward for consideration in Cycle 2.  In the report the assessment of progress with actions is shown using the traffic light system. The actions that apply to PVAs across the Local Plan District are marked as Red, Amber or Green and where:
- Green – action has been delivered is on programme and within budget
- Amber – action is behind programme and/or over budget, but the key dates are still anticipated to be met
- Red – action is behind programme and/or over budget, with key dates unlikely to be met and/or the outputs unlikely to achieve what was anticipated by the LFRMP.                                                                                                                                                    For actions that Aberdeenshire Council are lead authority in the North East Local Plan District, all were Green, with the following exceptions:
- Amber: Stonehaven Flood Protection Scheme
- Amber: Surface water plans/studies for: -
o Fraserburgh and Rosehearty
o Peterhead
o Huntly
o Inverurie and Kintore
o Westhill
o Aboyne
o Stonehaven</t>
  </si>
  <si>
    <t>Future priorities for adaptation</t>
  </si>
  <si>
    <t>4g</t>
  </si>
  <si>
    <t>What are the body’s top 5 climate change adaptation priorities for the year ahead?</t>
  </si>
  <si>
    <t>Provide a summary of the areas and activities of focus for the year ahead.</t>
  </si>
  <si>
    <t>1. To identify and approve Climate Ready Aberdeenshire’s (CRA) objectives and working groups.
2. To update the LCLIP and Climate Change Risk register in line with CRA and the latest evidence, including UKCP18.
3. To engage with communities to identify and map what adaptation actions are currently taking place, what communities think are the biggest risks, what they need to adapt to climate change and how we can work with them to achieve this.
4. To continue to assess climate threats for adaptation opportunities.
5. To further embed adaptation, future proofing and resilience throughout each service and our communities.</t>
  </si>
  <si>
    <t>4h</t>
  </si>
  <si>
    <t>Provide any other relevant supporting information and any examples of best practice by the body in relation to adaption.</t>
  </si>
  <si>
    <t xml:space="preserve">All information regrading Climate Ready Aberdeenshire, including examples of best practice which have been shared with and Adaptation Scotland can be found via https://www.aberdeenshire.gov.uk/environment/green-living/climate-ready-aberdeenshire/ </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</si>
  <si>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</si>
  <si>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</si>
  <si>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</si>
  <si>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</si>
  <si>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</si>
  <si>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5b</t>
  </si>
  <si>
    <t>How has procurement activity contributed to compliance with climate change duties?</t>
  </si>
  <si>
    <t>Provide information relating to how procurement activity by the body has contributed to its compliance with climate changes duties.</t>
  </si>
  <si>
    <t>5c</t>
  </si>
  <si>
    <t>Provide any other relevant supporting information and any examples of best practice by the body in relation to procurement.</t>
  </si>
  <si>
    <t>PART 6</t>
  </si>
  <si>
    <t>Validation and Declaration</t>
  </si>
  <si>
    <t>6a</t>
  </si>
  <si>
    <t>Internal validation process</t>
  </si>
  <si>
    <t>Briefly describe the body’s internal validation process, if any, of the data or information contained within this report.</t>
  </si>
  <si>
    <t>6b</t>
  </si>
  <si>
    <t>Peer validation process</t>
  </si>
  <si>
    <t>Briefly describe the body’s peer validation process, if any, of the data or information contained within this report.</t>
  </si>
  <si>
    <t>This report is peer reviewed by the Sustainability and Climate Change Team within Economic Development and Protective Services</t>
  </si>
  <si>
    <t>6c</t>
  </si>
  <si>
    <t xml:space="preserve">External validation process </t>
  </si>
  <si>
    <t>Briefly describe the body’s external validation process, if any, of the data or information contained within this report.</t>
  </si>
  <si>
    <t>6d</t>
  </si>
  <si>
    <t>No Validation Process</t>
  </si>
  <si>
    <t>If any information provided in this report has not been validated, identify the information in question and explain why it has not been validated.</t>
  </si>
  <si>
    <t>6e</t>
  </si>
  <si>
    <t>Declaration</t>
  </si>
  <si>
    <t>I confirm that the information in this report is accurate and provides a fair representation of the body’s performance in relation to climate change.</t>
  </si>
  <si>
    <t>Name:</t>
  </si>
  <si>
    <t>Mr Jim Savege</t>
  </si>
  <si>
    <t>Role in the body:</t>
  </si>
  <si>
    <t xml:space="preserve">Chief Executive </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</si>
  <si>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</si>
  <si>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</si>
  <si>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</si>
  <si>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</si>
  <si>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</si>
  <si>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</si>
  <si>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</si>
  <si>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</si>
  <si>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</si>
  <si>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</si>
  <si>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</si>
  <si>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</si>
  <si>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</si>
  <si>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</si>
  <si>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</si>
  <si>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</si>
  <si>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</si>
  <si>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</si>
  <si>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</si>
  <si>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</si>
  <si>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</si>
  <si>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</si>
  <si>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</si>
  <si>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</si>
  <si>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</si>
  <si>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</si>
  <si>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</si>
  <si>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</si>
  <si>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</si>
  <si>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absolute</t>
  </si>
  <si>
    <t>All emissions</t>
  </si>
  <si>
    <t>High</t>
  </si>
  <si>
    <t>kWh</t>
  </si>
  <si>
    <t>kg CO2e/kWh</t>
  </si>
  <si>
    <t>Grid electricity (generation and T&amp;D)</t>
  </si>
  <si>
    <t>kgCO2e/kWh</t>
  </si>
  <si>
    <t>Educational Institution</t>
  </si>
  <si>
    <t>Level 1</t>
  </si>
  <si>
    <t>Yes</t>
  </si>
  <si>
    <t>N1-1</t>
  </si>
  <si>
    <t>N2-1</t>
  </si>
  <si>
    <t>N3-1</t>
  </si>
  <si>
    <t>B1-1</t>
  </si>
  <si>
    <t>B2-1</t>
  </si>
  <si>
    <t>B3-1</t>
  </si>
  <si>
    <t>S1-1</t>
  </si>
  <si>
    <t>S2-1</t>
  </si>
  <si>
    <t>S3-1</t>
  </si>
  <si>
    <t>Floor area</t>
  </si>
  <si>
    <r>
      <t>m</t>
    </r>
    <r>
      <rPr>
        <vertAlign val="superscript"/>
        <sz val="11"/>
        <color theme="1"/>
        <rFont val="Calibri"/>
        <family val="2"/>
        <scheme val="minor"/>
      </rPr>
      <t>2</t>
    </r>
  </si>
  <si>
    <t>2014/15 (Financial year)</t>
  </si>
  <si>
    <t>Academic (September to August)</t>
  </si>
  <si>
    <t>kgCO2e</t>
  </si>
  <si>
    <t>annual % reduction</t>
  </si>
  <si>
    <t>Energy use in buildings</t>
  </si>
  <si>
    <t>Medium</t>
  </si>
  <si>
    <t>MWh</t>
  </si>
  <si>
    <t>kgCO2e/litre</t>
  </si>
  <si>
    <t>Integration Joint Boards</t>
  </si>
  <si>
    <t>Level 2</t>
  </si>
  <si>
    <t>No, but planned</t>
  </si>
  <si>
    <t>Actual</t>
  </si>
  <si>
    <t>No</t>
  </si>
  <si>
    <t>N1-2</t>
  </si>
  <si>
    <t>N3-2</t>
  </si>
  <si>
    <t>B1-2</t>
  </si>
  <si>
    <t>B2-2</t>
  </si>
  <si>
    <t>B3-2</t>
  </si>
  <si>
    <t>S1-2</t>
  </si>
  <si>
    <t>S3-2</t>
  </si>
  <si>
    <t>Treated water</t>
  </si>
  <si>
    <t>Ml</t>
  </si>
  <si>
    <t>2015/16 (Financial year)</t>
  </si>
  <si>
    <t>Calendar (January to December)</t>
  </si>
  <si>
    <t>Footprint not known</t>
  </si>
  <si>
    <t>tCO2e reduction</t>
  </si>
  <si>
    <t>annual</t>
  </si>
  <si>
    <t>All energy use</t>
  </si>
  <si>
    <t>Low</t>
  </si>
  <si>
    <t>Gas Oil</t>
  </si>
  <si>
    <t>GWh</t>
  </si>
  <si>
    <t>kgCO2e/M3</t>
  </si>
  <si>
    <t>Level 3</t>
  </si>
  <si>
    <t>No and not planned</t>
  </si>
  <si>
    <t>In development</t>
  </si>
  <si>
    <t>N1-3</t>
  </si>
  <si>
    <t>N2-3</t>
  </si>
  <si>
    <t>N3-3</t>
  </si>
  <si>
    <t>B1-3</t>
  </si>
  <si>
    <t>B2-3</t>
  </si>
  <si>
    <t>S1-3</t>
  </si>
  <si>
    <t>S2-3</t>
  </si>
  <si>
    <t>S3-3</t>
  </si>
  <si>
    <t>Households supplied with water</t>
  </si>
  <si>
    <t>households</t>
  </si>
  <si>
    <t>2016/17 (Financial year)</t>
  </si>
  <si>
    <t>tonnes reduction</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</si>
  <si>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</si>
  <si>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</si>
  <si>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</si>
  <si>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</si>
  <si>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</si>
  <si>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</si>
  <si>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</si>
  <si>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</si>
  <si>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</si>
  <si>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</si>
  <si>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</si>
  <si>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</si>
  <si>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</si>
  <si>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</si>
  <si>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</si>
  <si>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</si>
  <si>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</si>
  <si>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</si>
  <si>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</si>
  <si>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</si>
  <si>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</si>
  <si>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</si>
  <si>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</si>
  <si>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</si>
  <si>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</si>
  <si>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</si>
  <si>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</si>
  <si>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</si>
  <si>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</si>
  <si>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</si>
  <si>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</si>
  <si>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</si>
  <si>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</si>
  <si>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</si>
  <si>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</si>
  <si>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</si>
  <si>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</si>
  <si>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</si>
  <si>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</si>
  <si>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</si>
  <si>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kgCO2e/km</t>
  </si>
  <si>
    <t>Others</t>
  </si>
  <si>
    <t>N1-6</t>
  </si>
  <si>
    <t>N2-6</t>
  </si>
  <si>
    <t>N3-6</t>
  </si>
  <si>
    <t>B1-6</t>
  </si>
  <si>
    <t>B3-6</t>
  </si>
  <si>
    <t>S1-6</t>
  </si>
  <si>
    <t>S2-6</t>
  </si>
  <si>
    <t>S3-6</t>
  </si>
  <si>
    <t>Households supplied sewage services</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</si>
  <si>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</si>
  <si>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</si>
  <si>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</si>
  <si>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</si>
  <si>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</si>
  <si>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</si>
  <si>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</si>
  <si>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</si>
  <si>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</si>
  <si>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</si>
  <si>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</si>
  <si>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</si>
  <si>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</si>
  <si>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</si>
  <si>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</si>
  <si>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</si>
  <si>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</si>
  <si>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</si>
  <si>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</si>
  <si>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</si>
  <si>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</si>
  <si>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</si>
  <si>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N2-8</t>
  </si>
  <si>
    <t>N3-8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</si>
  <si>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</si>
  <si>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</si>
  <si>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</si>
  <si>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</si>
  <si>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</si>
  <si>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</si>
  <si>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</si>
  <si>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</si>
  <si>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</si>
  <si>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</si>
  <si>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</si>
  <si>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</si>
  <si>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</si>
  <si>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</si>
  <si>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</si>
  <si>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</si>
  <si>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</si>
  <si>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</si>
  <si>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</si>
  <si>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</si>
  <si>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</si>
  <si>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</si>
  <si>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</si>
  <si>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</si>
  <si>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</si>
  <si>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</si>
  <si>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</si>
  <si>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</si>
  <si>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N2-10</t>
  </si>
  <si>
    <t>N3-10</t>
  </si>
  <si>
    <t>B1-10</t>
  </si>
  <si>
    <t>B2-10</t>
  </si>
  <si>
    <t>B3-10</t>
  </si>
  <si>
    <t>S2-10</t>
  </si>
  <si>
    <t>S3-10</t>
  </si>
  <si>
    <t>2016/17 (Academic year)</t>
  </si>
  <si>
    <t>Power Usage Effectiveness</t>
  </si>
  <si>
    <t>Marine Fuel Oil tonnes</t>
  </si>
  <si>
    <t>Municipal waste</t>
  </si>
  <si>
    <t>passenger miles</t>
  </si>
  <si>
    <t>N1-11</t>
  </si>
  <si>
    <t>N3-11</t>
  </si>
  <si>
    <t>B1-11</t>
  </si>
  <si>
    <t>B2-11</t>
  </si>
  <si>
    <t>B3-11</t>
  </si>
  <si>
    <t>S2-11</t>
  </si>
  <si>
    <t>S3-11</t>
  </si>
  <si>
    <t>2017/18 (Academic year)</t>
  </si>
  <si>
    <t>Marine Fuel Oil litres</t>
  </si>
  <si>
    <t>N1-12</t>
  </si>
  <si>
    <t>N2-12</t>
  </si>
  <si>
    <t>N3-12</t>
  </si>
  <si>
    <t>B2-12</t>
  </si>
  <si>
    <t>B3-12</t>
  </si>
  <si>
    <t>S2-12</t>
  </si>
  <si>
    <t>S3-12</t>
  </si>
  <si>
    <t>2018/19 (Academic year)</t>
  </si>
  <si>
    <t>Marine Fuel Oil kWh</t>
  </si>
  <si>
    <t>Fleet</t>
  </si>
  <si>
    <t>N1-13</t>
  </si>
  <si>
    <t>N2-13</t>
  </si>
  <si>
    <t>N3-13</t>
  </si>
  <si>
    <t>B1-13</t>
  </si>
  <si>
    <t>B2-13</t>
  </si>
  <si>
    <t>B3-13</t>
  </si>
  <si>
    <t>S2-13</t>
  </si>
  <si>
    <t>S3-13</t>
  </si>
  <si>
    <t>2019/20 (Academic year)</t>
  </si>
  <si>
    <t>Process emissions</t>
  </si>
  <si>
    <t>£</t>
  </si>
  <si>
    <t>N1-14</t>
  </si>
  <si>
    <t>N2-14</t>
  </si>
  <si>
    <t>N3-14</t>
  </si>
  <si>
    <t>B1-14</t>
  </si>
  <si>
    <t>B2-14</t>
  </si>
  <si>
    <t>B3-14</t>
  </si>
  <si>
    <t>S2-14</t>
  </si>
  <si>
    <t>S3-14</t>
  </si>
  <si>
    <t>2020/21 (Academic year)</t>
  </si>
  <si>
    <t>Other</t>
  </si>
  <si>
    <t>N2-15</t>
  </si>
  <si>
    <t>N3-15</t>
  </si>
  <si>
    <t>B1-15</t>
  </si>
  <si>
    <t>B2-15</t>
  </si>
  <si>
    <t>B3-15</t>
  </si>
  <si>
    <t>S2-15</t>
  </si>
  <si>
    <t>S3-15</t>
  </si>
  <si>
    <t>2014 (Calendar year)</t>
  </si>
  <si>
    <t>Coal (industrial) kWh</t>
  </si>
  <si>
    <t>N2-16</t>
  </si>
  <si>
    <t>N3-16</t>
  </si>
  <si>
    <t>B1-16</t>
  </si>
  <si>
    <t>B2-16</t>
  </si>
  <si>
    <t>B3-16</t>
  </si>
  <si>
    <t>S2-16</t>
  </si>
  <si>
    <t>2015 (Calendar year)</t>
  </si>
  <si>
    <t>2005/06</t>
  </si>
  <si>
    <t>Coal (industrial) tonnes</t>
  </si>
  <si>
    <t>N2-17</t>
  </si>
  <si>
    <t>N3-17</t>
  </si>
  <si>
    <t>B1-17</t>
  </si>
  <si>
    <t>B2-17</t>
  </si>
  <si>
    <t>2016 (Calendar year)</t>
  </si>
  <si>
    <t>2006/07</t>
  </si>
  <si>
    <t>Aviation spirit litres</t>
  </si>
  <si>
    <t>B1-18</t>
  </si>
  <si>
    <t>B2-18</t>
  </si>
  <si>
    <t>2017 (Calendar year)</t>
  </si>
  <si>
    <t>2007/08</t>
  </si>
  <si>
    <t>Aviation spirit kWh</t>
  </si>
  <si>
    <t>N2-19</t>
  </si>
  <si>
    <t>B1-19</t>
  </si>
  <si>
    <t>B2-19</t>
  </si>
  <si>
    <t>2018 (Calendar year)</t>
  </si>
  <si>
    <t>2008/09</t>
  </si>
  <si>
    <t>Aviation turbine fuel litres</t>
  </si>
  <si>
    <t>B2-20</t>
  </si>
  <si>
    <t>2019 (Calendar year)</t>
  </si>
  <si>
    <t>2009/10</t>
  </si>
  <si>
    <t>Aviation turbine fuel kWh</t>
  </si>
  <si>
    <t>N2-21</t>
  </si>
  <si>
    <t>B2-21</t>
  </si>
  <si>
    <t>2020 (Calendar year)</t>
  </si>
  <si>
    <t>m3</t>
  </si>
  <si>
    <t>kg CO2e/m3</t>
  </si>
  <si>
    <t>N2-22</t>
  </si>
  <si>
    <t>B2-22</t>
  </si>
  <si>
    <t>2011/12</t>
  </si>
  <si>
    <t>N2-23</t>
  </si>
  <si>
    <t>2012/13</t>
  </si>
  <si>
    <t>2013/14</t>
  </si>
  <si>
    <t>Diesel (100% mineral diesel)</t>
  </si>
  <si>
    <t>2014/15</t>
  </si>
  <si>
    <t>2015/16</t>
  </si>
  <si>
    <t>HFC-134a</t>
  </si>
  <si>
    <t>kg CO2e</t>
  </si>
  <si>
    <t>2016/17</t>
  </si>
  <si>
    <t>R410A</t>
  </si>
  <si>
    <r>
      <t>kg CO</t>
    </r>
    <r>
      <rPr>
        <vertAlign val="subscript"/>
        <sz val="11"/>
        <rFont val="Calibri"/>
        <family val="2"/>
      </rPr>
      <t>2</t>
    </r>
    <r>
      <rPr>
        <sz val="11"/>
        <rFont val="Calibri"/>
        <family val="2"/>
      </rPr>
      <t>e</t>
    </r>
  </si>
  <si>
    <t>2017/18</t>
  </si>
  <si>
    <t>R407C</t>
  </si>
  <si>
    <t>2018/19</t>
  </si>
  <si>
    <t>R404a</t>
  </si>
  <si>
    <t>2019/20</t>
  </si>
  <si>
    <t>Biomass (Wood Chips)kWh</t>
  </si>
  <si>
    <t>kg CO2e/tonne</t>
  </si>
  <si>
    <t>Biomass (Wood Pellets) kWh</t>
  </si>
  <si>
    <t>Biogas kWh</t>
  </si>
  <si>
    <t>Biogas tonnes</t>
  </si>
  <si>
    <t>Landfill gas tonnes</t>
  </si>
  <si>
    <t>Landfill gas kWh</t>
  </si>
  <si>
    <t>Purchased Heat and Steam</t>
  </si>
  <si>
    <t>Renewable Elec Purchase Direct Supply</t>
  </si>
  <si>
    <t>Renewable Heat Purchase Direct Supply</t>
  </si>
  <si>
    <t>Batteries Recycling</t>
  </si>
  <si>
    <t>Refuse Commercial &amp; Industrial to Landfill</t>
  </si>
  <si>
    <t>Organic Food and Drink waste - Combustion</t>
  </si>
  <si>
    <t>Organic Food &amp; Drink AD</t>
  </si>
  <si>
    <t>Organic Garden Waste Composting</t>
  </si>
  <si>
    <t>Paper &amp; Board (Mixed) Recycling</t>
  </si>
  <si>
    <t>Glass Recycling</t>
  </si>
  <si>
    <t>Plastics (Average) Recycling</t>
  </si>
  <si>
    <t>Metal Cans (Mixed) &amp; Metal Scrap Recycling</t>
  </si>
  <si>
    <t>Refuse Municipal /Commercial /Industrial to Combustion</t>
  </si>
  <si>
    <t>Construction (Average)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</si>
  <si>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</si>
  <si>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</si>
  <si>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</si>
  <si>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</si>
  <si>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</si>
  <si>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</si>
  <si>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</si>
  <si>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</si>
  <si>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</si>
  <si>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</si>
  <si>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</si>
  <si>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</si>
  <si>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</si>
  <si>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</si>
  <si>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</si>
  <si>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</si>
  <si>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</si>
  <si>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</si>
  <si>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</si>
  <si>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</si>
  <si>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</si>
  <si>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</si>
  <si>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Light rail and tram</t>
  </si>
  <si>
    <t>London Underground</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</si>
  <si>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</si>
  <si>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</si>
  <si>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</si>
  <si>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</si>
  <si>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</si>
  <si>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</si>
  <si>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</si>
  <si>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</si>
  <si>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</si>
  <si>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</si>
  <si>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</si>
  <si>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</si>
  <si>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</si>
  <si>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</si>
  <si>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</si>
  <si>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</si>
  <si>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</si>
  <si>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</si>
  <si>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</si>
  <si>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</si>
  <si>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</si>
  <si>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</si>
  <si>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</si>
  <si>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</si>
  <si>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</si>
  <si>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</si>
  <si>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</si>
  <si>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</si>
  <si>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</si>
  <si>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</si>
  <si>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</si>
  <si>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</si>
  <si>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</si>
  <si>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</si>
  <si>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</si>
  <si>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</si>
  <si>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</si>
  <si>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</si>
  <si>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</si>
  <si>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</si>
  <si>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</si>
  <si>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</si>
  <si>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</si>
  <si>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</si>
  <si>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</si>
  <si>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</si>
  <si>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</si>
  <si>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</si>
  <si>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</si>
  <si>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</si>
  <si>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</si>
  <si>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</si>
  <si>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</si>
  <si>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</si>
  <si>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</si>
  <si>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</si>
  <si>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</si>
  <si>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</si>
  <si>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</si>
  <si>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</si>
  <si>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Taxi (regular)</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</si>
  <si>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</si>
  <si>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</si>
  <si>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</si>
  <si>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</si>
  <si>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</si>
  <si>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</si>
  <si>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</si>
  <si>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</si>
  <si>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</si>
  <si>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</si>
  <si>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</si>
  <si>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</si>
  <si>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</si>
  <si>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</si>
  <si>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</si>
  <si>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</si>
  <si>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</si>
  <si>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</si>
  <si>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</si>
  <si>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</si>
  <si>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</si>
  <si>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</si>
  <si>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</si>
  <si>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</si>
  <si>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</si>
  <si>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</si>
  <si>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</si>
  <si>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</si>
  <si>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</si>
  <si>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</si>
  <si>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</si>
  <si>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</si>
  <si>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</si>
  <si>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</si>
  <si>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</si>
  <si>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</si>
  <si>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</si>
  <si>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</si>
  <si>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</si>
  <si>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</si>
  <si>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</si>
  <si>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</si>
  <si>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</si>
  <si>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</si>
  <si>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</si>
  <si>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</si>
  <si>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</si>
  <si>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</si>
  <si>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</si>
  <si>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</si>
  <si>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</si>
  <si>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</si>
  <si>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</si>
  <si>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</si>
  <si>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</si>
  <si>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</si>
  <si>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</si>
  <si>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</si>
  <si>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</si>
  <si>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</si>
  <si>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</si>
  <si>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</si>
  <si>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</si>
  <si>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</si>
  <si>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Version 1.2 16.09.15</t>
  </si>
  <si>
    <t xml:space="preserve">In recognition of the need for coordination, information and support for invasive species control, Aberdeenshire Council has worked in partnership with the River Dee Trust with LEADER funding to establish the  North East Non-Native Species Project. The project provides a vehicle for information sharing and support for on the ground projects which will continue through an annual INNS Forum. </t>
  </si>
  <si>
    <t>https://www.nennis.org/</t>
  </si>
  <si>
    <t>Car Club - business miles</t>
  </si>
  <si>
    <t>Grey Fleet - business miles</t>
  </si>
  <si>
    <t>Ongoing upgrade of street lighting to LED</t>
  </si>
  <si>
    <t>Behaviour change initiatives (estimated 1% reduction from 2019 electricity emissions figure)</t>
  </si>
  <si>
    <t>Ongoing conversion of quarry fuels from kerosene to LPG (estimate taken from 2019 to 2020 difference)</t>
  </si>
  <si>
    <t xml:space="preserve">Ongoing waste reduction messaging and use of Warp-It (estimate taken from 2019 to 2020 difference in internal landfill, recycling and compostable waste) </t>
  </si>
  <si>
    <t>Ongoing expansion of hybrid pool car scheme (from 12 to 28) (estimate taken from increase in pool car usage, 2019-20 mileage, and the emissions difference between hybrid and average cars - 16/28*373,914*(0.285-0.175)=23.5)</t>
  </si>
  <si>
    <t xml:space="preserve">Introduction of telematics and upgrading of fleet vehicles to EVs/Hybrids (estimate taken from 2019 to 2020 difference in fleet diesel and petrol)  </t>
  </si>
  <si>
    <t>Reduced business mileage from changed way of working due to Covid-19 restrictions</t>
  </si>
  <si>
    <t>Reduced building heating and electricity usage from changed way of working due to Covid-19 restrictions</t>
  </si>
  <si>
    <t>-</t>
  </si>
  <si>
    <t>Ongoing upgrade of street lighting to LED (estimate made for 2019-20 and taken from 2019 to 2020 difference)</t>
  </si>
  <si>
    <t>Energy behaviour change initiatives</t>
  </si>
  <si>
    <t xml:space="preserve">Estimate taken from 2019 to 2020 difference in internal landfill, recycling and compostable waste </t>
  </si>
  <si>
    <t>Estimate taken as 1% reduction from 2019 electricity emissions figure</t>
  </si>
  <si>
    <t>Reduced energy usage</t>
  </si>
  <si>
    <t>Reduced waste to landfill</t>
  </si>
  <si>
    <t>Replacement of old HID street lighting – part of 5 year programme.  Estimated carbon savings per year taken from project data for whole project life (different from savings in 3e, which are based on just 2019-20 estimate).</t>
  </si>
  <si>
    <t>Introduction of telematics and upgrading of fleet vehicles to EVs/Hybrids</t>
  </si>
  <si>
    <t>Ongoing expansion of hybrid pool car scheme</t>
  </si>
  <si>
    <t>Capital programme</t>
  </si>
  <si>
    <t xml:space="preserve">Estimated capital cost taken from draft Fleet Services Strategic Plan  2020 - 2030, January 2020.  Rough estimate of carbon savings taken from 2019 to 2020 difference in fleet diesel and petrol  </t>
  </si>
  <si>
    <t>Estimate of annual carbon savings taken from increase in pool car usage, 2019-20 mileage, and the emissions difference between hybrid and average cars - 16/28*373,914*(0.285-0.175)=23.5)</t>
  </si>
  <si>
    <t>Ongoing installations of solar PV</t>
  </si>
  <si>
    <t>Ongoing savings from identification and remediation of leaks (estimate based on 2019-20 estimate)</t>
  </si>
  <si>
    <t>Behaviour change initiatives including development of Sustainability Champions programme (estimated 1% reduction from 2020 electricity emissions figure)</t>
  </si>
  <si>
    <t>Travel project estimates difficult due to flux from Covid-19 restrictions impact</t>
  </si>
  <si>
    <t>LED lighting at Alford Ski Centre</t>
  </si>
  <si>
    <t>Draft Fleet Services Strategic Plan  2020 - 2030, January 2020, sets out decarbonisation of fleet.  Including planned gear box software update for 14 vehicles to reduce consumption.  Figures for 2020-21 not available so estimated annual carbon saving taken as 2019-20 estimated saving.</t>
  </si>
  <si>
    <t>Ongoing conversion of quarry fuels from kerosene to LPG (estimate taken from 2019 to 2020 difference</t>
  </si>
  <si>
    <t>Ongoing upgrade of street lighting to LED.  Covid-19 restrictions delayed 2020-21  work by six months.</t>
  </si>
  <si>
    <t>Budget hole likely to lead to reduced staff numbers.</t>
  </si>
  <si>
    <t>Figure given is total reduction in recorded emissions from 2010/11 baseline year to current reporting year.  Specific 'project' savings not identified so figure will include savings from reduced emissions factors and other organisational and external changes.</t>
  </si>
  <si>
    <t>Total emissions</t>
  </si>
  <si>
    <t>Link: https://www.aberdeenshire.gov.uk/media/25146/climatechangedeclaration.pdf</t>
  </si>
  <si>
    <t>Climate Change Declaration (2020): 'Work with others across the region to ensure that Aberdeenshire reaches Net Zero by 2045'</t>
  </si>
  <si>
    <t>ktCO2e</t>
  </si>
  <si>
    <t/>
  </si>
  <si>
    <t>Buildings</t>
  </si>
  <si>
    <t>2015</t>
  </si>
  <si>
    <t>2013</t>
  </si>
  <si>
    <t>1994</t>
  </si>
  <si>
    <t>2020</t>
  </si>
  <si>
    <t>2016</t>
  </si>
  <si>
    <t>2012</t>
  </si>
  <si>
    <t>2030</t>
  </si>
  <si>
    <t>2022</t>
  </si>
  <si>
    <t>Proposed</t>
  </si>
  <si>
    <t>Complete</t>
  </si>
  <si>
    <t>Budget secured</t>
  </si>
  <si>
    <t>In implementation</t>
  </si>
  <si>
    <t>Number of street lights replaced.</t>
  </si>
  <si>
    <t>Number of homes visited/advised.</t>
  </si>
  <si>
    <t>Number of homes converted.</t>
  </si>
  <si>
    <t>Number of Park &amp; Ride Facilities installed.</t>
  </si>
  <si>
    <t>Number of electric or hybrid vehicles deployed.</t>
  </si>
  <si>
    <t>Miles of Track upgraded.</t>
  </si>
  <si>
    <t>Number of Electric Vehicle Charge Points installed.</t>
  </si>
  <si>
    <t>Number of Hydrogen refueling stations deployed.</t>
  </si>
  <si>
    <t>Tonnes of waste diverted from Landfill.</t>
  </si>
  <si>
    <t>Installed capacity of renewable generation.</t>
  </si>
  <si>
    <t>Installed capacity (MW).</t>
  </si>
  <si>
    <t>Number of vehicles procured and CO2 tonnes offset.</t>
  </si>
  <si>
    <t>Active Travel participants - Increase in the proportion of employees cycling to work/business. Reduction in Business miles.- Insufficient internal resources available to record/estimate CO2 savings.</t>
  </si>
  <si>
    <t>Direct</t>
  </si>
  <si>
    <t>Joint Venture</t>
  </si>
  <si>
    <t>Influencing</t>
  </si>
  <si>
    <t>Enabling</t>
  </si>
  <si>
    <t>Yes-Other</t>
  </si>
  <si>
    <t>Aberdeenshire Council internal funding.</t>
  </si>
  <si>
    <t>Scottish Government, Aberdeenshire and Angus Councils.</t>
  </si>
  <si>
    <t>Aberdeenshire Council internal resource.</t>
  </si>
  <si>
    <t>Aberdeenshire Council internal funding, developer contributions, other grant funding.</t>
  </si>
  <si>
    <t>Aberdeenshire Council.</t>
  </si>
  <si>
    <t>Council Capital budget.</t>
  </si>
  <si>
    <t>Scottish Government / Network Rail.</t>
  </si>
  <si>
    <t>PASF Grants and private capital.</t>
  </si>
  <si>
    <t>Scottish Government and other transport/Hydrogen Fuel funds.</t>
  </si>
  <si>
    <t>Council funds.</t>
  </si>
  <si>
    <t>Private/Public loan funds.</t>
  </si>
  <si>
    <t>Council Capital budget and Scottish Government loan funds.</t>
  </si>
  <si>
    <t>Council administration of salary sacrifice scheme - no additional funding required.</t>
  </si>
  <si>
    <t>Aberdeenshire Council. Transportation Service.</t>
  </si>
  <si>
    <t>Aberdeenshire Street Light LED replacement project.</t>
  </si>
  <si>
    <t>SCARF / Home Energy Scotland - Home Advisory Service.</t>
  </si>
  <si>
    <t>50% of rural Aberdeenshire properties on oil or coal transitioned to renewable heating.</t>
  </si>
  <si>
    <t>Development of ten Park &amp; Ride schemes in Aberdeenshire.</t>
  </si>
  <si>
    <t>Sustainable Travel Plans for all public bodies - development of sustainable travel plans for public bodies in Aberdeenshire to enable active travel and increased home working.</t>
  </si>
  <si>
    <t>NE Scotland Councils - public sector fleet transition to electric or hybrid vehicles.</t>
  </si>
  <si>
    <t>Aberdeen - Inverness Rail Upgrade Programme.</t>
  </si>
  <si>
    <t>Installation of a network of Electric Vehicle Charge Points across Aberdeenshire.Calculations for saving based upon 3.75 miles/kWh (average electric vehicle based upon Nissan Leaf).Calendar year 2017 usage from charge points totaled 106,671kWh equates to aproximately 400,000 miles.Replacing average car emissions of 0.29357 Kg Co2/mile = 117t Co2 equiv.Emissions from Electricity used aprox 40t Co2 eqiv.</t>
  </si>
  <si>
    <t>Regional Hydrogen Refueling Network (Aberdeen, Aberdeenshire, Angus and Moray Councils).</t>
  </si>
  <si>
    <t>Aberdeen City Energy from Waste Plant serving Aberdeen, Aberdeenshire and Moray.</t>
  </si>
  <si>
    <t>Aberdeenshire Renewable Electricity Generation.- increased renewable generation through Wind, Solar, Hydro and Anaerobic Digestion projects.</t>
  </si>
  <si>
    <t>100MW additional biomass heat / biomass CHP projects including district heating schemes.</t>
  </si>
  <si>
    <t>Decarbonising Private Vehicles:A salary sacrifice car lease scheme was implemented in 2015. The Council included a requirement for the scheme provider to fully offset the CO2 emissions of each vehicle provided through the scheme. CO2 offsets cross-cut business and personal travel.</t>
  </si>
  <si>
    <t>Modal Shift – Private Vehicle to Active Travel (Cycling/Walking):A cycle to work scheme was implemented in 2013 to encourage a shift from private transport to active travel.</t>
  </si>
  <si>
    <t>Partnership working</t>
  </si>
  <si>
    <t>Municipalities across North Sea Region</t>
  </si>
  <si>
    <t>Action Plan for Climate Change mitigation and adaptation across North Sea region.</t>
  </si>
  <si>
    <t>Advisory</t>
  </si>
  <si>
    <t>Conference of Peripheral Maritime Regions (CPMR)</t>
  </si>
  <si>
    <t xml:space="preserve">Active in the group which meets several times a year.
 Providing Advisor for Energy and Climate Change Group. </t>
  </si>
  <si>
    <t>Contributiont to Energy and Climate Change Group of the North Sea Commission (https://cpmr-northsea.org/who-we-are/)</t>
  </si>
  <si>
    <t>Leadership in establishment and development of the Climate Ready Aberdeenshire cross-sector initiative to create Aberdeenshire’s climate change adaptation strategy (https://www.aberdeenshire.gov.uk/environment/green-living/climate-ready-aberdeenshire/)</t>
  </si>
  <si>
    <t>Leadership and project management</t>
  </si>
  <si>
    <t>Steering Group with appointed Chair</t>
  </si>
  <si>
    <t>Climate change adaptation strategy for Aberdeenshire</t>
  </si>
  <si>
    <t>Engagment with partners such as Grampian Housing Association.</t>
  </si>
  <si>
    <t>Engagement with wide range of partners including NHS Grampian, SEPA and Cairngorms National Park.</t>
  </si>
  <si>
    <t>Engaging with community resilience groups.</t>
  </si>
  <si>
    <t>Climate Ready Aberdeenshire Chair appointed in summer 2020.</t>
  </si>
  <si>
    <r>
      <t xml:space="preserve">The Climate Change Assessment Tool (CCAT) was used by the Sustainability and Climate Change Team in late 2017/18.
</t>
    </r>
    <r>
      <rPr>
        <b/>
        <sz val="11"/>
        <color theme="1"/>
        <rFont val="Calibri"/>
        <family val="2"/>
        <scheme val="minor"/>
      </rPr>
      <t>Key findings and resultant action</t>
    </r>
    <r>
      <rPr>
        <sz val="11"/>
        <color theme="1"/>
        <rFont val="Calibri"/>
        <family val="2"/>
        <scheme val="minor"/>
      </rPr>
      <t xml:space="preserve">
1. </t>
    </r>
    <r>
      <rPr>
        <b/>
        <sz val="11"/>
        <color theme="1"/>
        <rFont val="Calibri"/>
        <family val="2"/>
        <scheme val="minor"/>
      </rPr>
      <t>Adaptation</t>
    </r>
    <r>
      <rPr>
        <sz val="11"/>
        <color theme="1"/>
        <rFont val="Calibri"/>
        <family val="2"/>
        <scheme val="minor"/>
      </rPr>
      <t xml:space="preserve"> – requirement to further address adaptation identified.  Local Climate Impacts Profile 2011 – 2018 subsequently completed, Climate Change Risk Register updated, Climate Ready Aberdeenshire regional initiative started and considering adaptation strategy approach.
2. </t>
    </r>
    <r>
      <rPr>
        <b/>
        <sz val="11"/>
        <color theme="1"/>
        <rFont val="Calibri"/>
        <family val="2"/>
        <scheme val="minor"/>
      </rPr>
      <t>Communication</t>
    </r>
    <r>
      <rPr>
        <sz val="11"/>
        <color theme="1"/>
        <rFont val="Calibri"/>
        <family val="2"/>
        <scheme val="minor"/>
      </rPr>
      <t xml:space="preserve">  – requirement to further consider internal and external reporting and engagement.  Ongoing work to engage with various Services and groups, update of the Council website, engagement with Comms team to discuss communications plan and development of regional engagement through Climate Ready Aberdeenshire initiative.
3. </t>
    </r>
    <r>
      <rPr>
        <b/>
        <sz val="11"/>
        <color theme="1"/>
        <rFont val="Calibri"/>
        <family val="2"/>
        <scheme val="minor"/>
      </rPr>
      <t>Committee reports</t>
    </r>
    <r>
      <rPr>
        <sz val="11"/>
        <color theme="1"/>
        <rFont val="Calibri"/>
        <family val="2"/>
        <scheme val="minor"/>
      </rPr>
      <t xml:space="preserve">  – opportunity for sustainability and climate change considerations to be included in Committee reports.  Sustainability and climate change is now a required consideration for all committee reports and guidance has been developed.  An online combined impact assessment process is being developed.
4. </t>
    </r>
    <r>
      <rPr>
        <b/>
        <sz val="11"/>
        <color theme="1"/>
        <rFont val="Calibri"/>
        <family val="2"/>
        <scheme val="minor"/>
      </rPr>
      <t>Champions</t>
    </r>
    <r>
      <rPr>
        <sz val="11"/>
        <color theme="1"/>
        <rFont val="Calibri"/>
        <family val="2"/>
        <scheme val="minor"/>
      </rPr>
      <t xml:space="preserve">  – a climate change champions programme would be useful.  A year-long behaviour change programme pilot has been completed and a Sustainability Champions programme, building on the findings of the pilot, is planned for the coming year.
5. </t>
    </r>
    <r>
      <rPr>
        <b/>
        <sz val="11"/>
        <color theme="1"/>
        <rFont val="Calibri"/>
        <family val="2"/>
        <scheme val="minor"/>
      </rPr>
      <t>Devolution</t>
    </r>
    <r>
      <rPr>
        <sz val="11"/>
        <color theme="1"/>
        <rFont val="Calibri"/>
        <family val="2"/>
        <scheme val="minor"/>
      </rPr>
      <t xml:space="preserve">  – responsibility for emissions needs to be devolved to the responsible Diectorates and Services.  There is now a requirement for Directorates to report their own Carbon Budget progress on a six-monthly basis.</t>
    </r>
  </si>
  <si>
    <t>Values up to 2015 obtained through Sustainable Energy Action Plan study.  No further assessments completed since.</t>
  </si>
  <si>
    <t>Full</t>
  </si>
  <si>
    <t>Aberdeenshire Street Light LED replacement project.  Potential delays and changes due to Coivd-19 restrictions TBC.</t>
  </si>
  <si>
    <t>Priorities, strategies and plans are under review and subject to change in Covid-19 lockdown period</t>
  </si>
  <si>
    <t>In March 2020 Aberdeenshire Council approved its Climate Change Declaration (https://www.aberdeenshire.gov.uk/media/25146/climatechangedeclaration.pdf) which committed the Council to 'Work with others across the region to ensure that Aberdeenshire reaches Net Zero by 2045, by promoting energy transition and a circular economy'.  In 2020 Aberdeenshire Council also led in the establishment and development of the Climate Ready Aberdeenshire cross-sector initiative to create Aberdeenshire’s climate change adaptation strategy (https://www.aberdeenshire.gov.uk/environment/green-living/climate-ready-aberdeenshire/).  A Chair has been appointed for Climate Ready Aberdeenshire and work is beginning.</t>
  </si>
  <si>
    <t>NRS mid-2019 population figures.  A reduction of 260 (0.10%) from 2018.</t>
  </si>
  <si>
    <t>Aberdeenshire is largely rural in nature, covering an area of 6,313km2 (8% of Scotland’s overall territory).  Its population was 261,210 mid-2019 (a reduction 260 from 2018) making up 4.8% of the Scottish population. This is the 3rd consecutive year of a fall in population following decades of year-on-year growth (0.10% fall from 2018 to 2019, 0.12% fall from 2017 to 2018, and 0.15% fall from 2016 to 2017).  There were 119,196 dwellings in 2019, an increase of 999 (0.85%) from 2018.  There are 62 towns and villages in Aberdeenshire with a population greater than 500 and six towns with a population (2017 est.) greater than 10,000: Peterhead (19,270); Fraserburgh (13,180); Inverurie (13,640); Westhill (12,290); Stonehaven (11,170); and Ellon (10,200) (Source: National Records of Scotland).  Aberdeenshire is divided into six administrative areas (Kincardine &amp; Mearns, Marr, Formartine, Garioch, Buchan and Banff &amp; Buchan) (Aberdeenshire Profile https://www.aberdeenshire.gov.uk/council-and-democracy/statistics/areas-and-towns/#shire ).  The large and rural nature means that transport contributes significantly to Aberdeenshire’s emissions. Many areas are also outwith the mains gas network, relying largely on oil and electricity for heating.
Aberdeenshire Council as an organisation is comprised of four Directorates (covering associated Services): Infrastructure Services (Economic Development and Protective Services, Housing, Planning and Building Standards, Roads, Landscape and Waste Management Services, Transportation); Business Services (Audit, Customer Communication and Improvement, Finance, HR &amp; Organisational Development, ICT, Legal and Governance, Procurement, Property and Facilities); Education and Children’s Services (Children’s Social Work, Education and Learning, Libraries, Sport and Physical Activity, Live Life Aberdeenshire); and Aberdeenshire Health and Social Care Partnership (Adult Services, Commissioning, Procurement and Contracts (Social Care), Criminal Justice, Older People Services, Records management, Social Care, Strategy and Business services).
As of April 2020 The Council had 635 operational properties (14 fewer than at April 2019).  The Council also had 48 Industrial Estates/Business Parks including 720 non-operational buildings (shops and industrial units).  The following statistics give further details of Council assets and responsibilities.
ABERDEENSHIRE HEALTH AND SOCIAL CARE PARTNERSHIP: Old People’s Homes (8); Respite Homes (3); Hostels (17); and Day Centres (34).
BUSINESS – PROPERTY + FM: Offices (48); Town Hall/Council Chambers	(10); Halls (19); and Public Toilets (63). BUSINESS: Training Centres (3).
EDUCATION &amp; CHILDRENS SERVICES - EDUCATION: Primary Schools (152); Academy Schools (17); Special Schools (4); Stand Alone Nurseries (2); and Outdoor Centre (1). EDUCATION &amp; CHILDRENS SERVICES - LEISURE AND COMMUNITY: Community Centres (38); Sports Centres (7); Libraries (33); Museums/Visitor Attractions (11); Swimming Pools (18); and Sports Pavilions (40). EDUCATION / CHILDRENS SERVICES - SOCIAL SUPPORT: Children’s Homes (4); and Family Centres (10).
INFRASTRUCTURE - ROADS AND LANDSCAPE: Caravan Sites (0); Depots (49); Stores (16); Quarries (3); and Country Parks (4). INFRASTRUCTURE - TRANSPORTATION: Park and Ride (2). INFRASTRUCTURE - WASTE: Civic Amenity Sites (15).
OTHER KEY STATISTICS: Number of Council Houses (12,977); Properties serviced for refuse collection (123,828 (120,229 domestic and 3,599 commercial)); Planning Applications registered (2050 (753 householder applications)); length of roads maintained (3,459 miles); number of bridges and culverts maintained (1,677); length of footway and footpath maintained (895 miles); Car Parks (114); Streetlight units (45974) (total units including signs, speed cameras, traffic signals, flood lights, decorative lights, harbour and car parks (51089)); Harbours (7); Burial Grounds (223); Play areas (472); and Country Parks (4).</t>
  </si>
  <si>
    <r>
      <t xml:space="preserve">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t>
    </r>
    <r>
      <rPr>
        <b/>
        <sz val="11"/>
        <color theme="1"/>
        <rFont val="Calibri"/>
        <family val="2"/>
        <scheme val="minor"/>
      </rPr>
      <t>National Frameworks</t>
    </r>
    <r>
      <rPr>
        <sz val="11"/>
        <color theme="1"/>
        <rFont val="Calibri"/>
        <family val="2"/>
        <scheme val="minor"/>
      </rPr>
      <t xml:space="preserve">
Through participation in User Intelligence Groups (UIGs), the Council works in close collaboration with Scotland Excel (SXL) to improve sustainability credentials in the development of new national frameworks.  A comprehensive sustainability test is carried out by SXL for each new framework.  Amongst other considerations, the bidder’s policies on managing waste, minimising carbon footprint, fair work practices, innovation and commitments to delivering meaningful community benefits are routinely explored and subject to robust contract/supplier management.  The Council makes extensive use of national frameworks (particularly SXL.)  The SXL Contracts Register lists each operative SXL framework.  In most cases the SXL Contracts Register contains a summary of sustainability considerations. These considerations represent a minimum standard which can (where options allow) be enhanced through purchasing decisions made in “call offs” from the framework.  For example, lease and purchase of fleet vehicles and plant predominantly through SXL frameworks.  In any framework involving delivery of supplies, new generations of frameworks encourage increasingly superior emissions class of vehicles from framework commencement or willingness to work towards a particular framework during the life of the framework.  Food related frameworks increasingly incorporate reduced packaging/waste and circular economy principles.  Scottish Government Frameworks and Contracts cover a wide range of goods and services and can be used by central government and the wider public sector)  In some cases the list of frameworks and contracts contain a summary of sustainability considerations. These considerations represent a minimum standard which can (where options allow) be enhanced through purchasing decisions made in “call offs” from the framework.  
</t>
    </r>
    <r>
      <rPr>
        <b/>
        <sz val="11"/>
        <color theme="1"/>
        <rFont val="Calibri"/>
        <family val="2"/>
        <scheme val="minor"/>
      </rPr>
      <t>Utilities</t>
    </r>
    <r>
      <rPr>
        <sz val="11"/>
        <color theme="1"/>
        <rFont val="Calibri"/>
        <family val="2"/>
        <scheme val="minor"/>
      </rPr>
      <t xml:space="preserve">
• Electricity - Promoting greener power: option of Renewable Energy Guarantee of Origin (REGO) certificates at a fixed rate; range of Energy Efficiency Services available as additional services and opportunities to sell energy back to the grid. 
• Natural Gas – sustainable measures and energy performance guarantee option to ensure a range of energy conservation measures.
• Water – Climate Change Emergency measures including intelligent water management programme for reducing water usage with associated reduction in CO2 emissions.</t>
    </r>
  </si>
  <si>
    <r>
      <t xml:space="preserve">An increasingly significant number of outcomes relate to “environmental wellbeing” and promote the Council’s leadership role.  The approach provides a framework to work consistently within. A list of 14 community benefit types developed to ensure meaningful, proportionate and relevant community benefit outcomes are incorporated and maximised.  A 15th community benefit was developed in the reporting period relating to promoting adoption and fostering and reporting positive outcomes.  The themed approach to community benefits continues to evolve and improve in close alignment to Aberdeenshire's Local Outcome Improvement Plan 2017-2027 (LOIP) and  National Performance Framework. Considerable care is taken to ensure that Community Benefit (CB) requirements do not inadvertently create bidder discrimination contrary to treaty principles and that proposals can be evaluated fairly on a “like for like” basis. The approach/strategy has secured supportive feedback from The Scottish Government, suppliers, Sustainable Procurement Limited, Scotland Excel, Senscot, Ready for Business, 3rd Sector Interfaces and Social Enterprises.
</t>
    </r>
    <r>
      <rPr>
        <b/>
        <sz val="11"/>
        <color theme="1"/>
        <rFont val="Calibri"/>
        <family val="2"/>
        <scheme val="minor"/>
      </rPr>
      <t>Community Benefit Clause Example</t>
    </r>
    <r>
      <rPr>
        <sz val="11"/>
        <color theme="1"/>
        <rFont val="Calibri"/>
        <family val="2"/>
        <scheme val="minor"/>
      </rPr>
      <t xml:space="preserve">
Environmental Wellbeing (Climate Change Duties) - Local authorities are expected to assume a leadership role at a local/regional level in terms of responding to the challenges presented by climate change. In meeting this requirement, bidders are expected to broadly outline general current practice in areas that directly impact on contract performance u (e.g. emissions class of vehicles, circular economy measures, reuse of materials, effective route planning measures, energy/fuel efficiency, carbon neutrality measures, reduction of packaging/reduced plastic content of packaging or materials etc) Bidders are strongly encouraged to volunteer good practice and co-operate with The Council in terms of environmental/emissions/climate performance levels that serve to reduce harmful emissions during the life of the contract and demonstrate good practice in terms of environmental sustainability .
</t>
    </r>
    <r>
      <rPr>
        <b/>
        <sz val="11"/>
        <color theme="1"/>
        <rFont val="Calibri"/>
        <family val="2"/>
        <scheme val="minor"/>
      </rPr>
      <t>Statutory Consultations, National Research and Calls For Evidence</t>
    </r>
    <r>
      <rPr>
        <sz val="11"/>
        <color theme="1"/>
        <rFont val="Calibri"/>
        <family val="2"/>
        <scheme val="minor"/>
      </rPr>
      <t xml:space="preserve">
C&amp;PSS made extensive, constructive and positive contributions to the following in the reporting period: 1.Scottish Government commissioned research re “Analysis of the Impact of the Sustainable Procurement Duty” (Jan 2020); 2.Circular Economy Bill (Dec 2019); 3.Role of Public Bodies in Tackling Climate Change (Dec 2019); 4.National TOMS Framework (Themes Outcomes and Measures) Social Value Portal (Oct/Nov 2019 ).
</t>
    </r>
    <r>
      <rPr>
        <b/>
        <sz val="11"/>
        <color theme="1"/>
        <rFont val="Calibri"/>
        <family val="2"/>
        <scheme val="minor"/>
      </rPr>
      <t xml:space="preserve">Effective Collaboration/Partnership Working </t>
    </r>
    <r>
      <rPr>
        <sz val="11"/>
        <color theme="1"/>
        <rFont val="Calibri"/>
        <family val="2"/>
        <scheme val="minor"/>
      </rPr>
      <t xml:space="preserve">
C&amp;PSS has strengthened close partnerships with community planning partners, local third sector interface organisations and Senscot to raise awareness of and capability within the 3rd sector re sustainable procurement/community benefits.  Closer ties with the 3rd sector identifies areas where there might be an active role for community planning partners; 3rd sector organisations and our communities to shape, support or deliver requirements.  The approach to community benefits relies on identifying potential sources of financial and local practical support to assist suppliers in the delivery of social value.  If this converges with the social purposes of a 3rd sector organisation (including supported businesses) or the interests of a community group, a key objective is to engage early and make this information available to bidders.  This approach ensures that as far as possible, social value is aligned to community priorities.  If social/economic value can be supported by the 3rd sector, this allows increased scope for procurers and suppliers address “environmental wellbeing”.
</t>
    </r>
    <r>
      <rPr>
        <b/>
        <sz val="11"/>
        <color theme="1"/>
        <rFont val="Calibri"/>
        <family val="2"/>
        <scheme val="minor"/>
      </rPr>
      <t>Sustainable Food Places Partnership Procurement Group</t>
    </r>
    <r>
      <rPr>
        <sz val="11"/>
        <color theme="1"/>
        <rFont val="Calibri"/>
        <family val="2"/>
        <scheme val="minor"/>
      </rPr>
      <t xml:space="preserve"> 
Aberdeenshire Council ihas begun involvement in the Sustainable Food Places Partnership Procurement Group Partners include representatives from: Aberdeen City Council, NHS Grampian, University of Aberdeen, Robert Gordon University, Sport Aberdeen and CFine Foods.  The group advocates for change at national level, shares best practice and furthers the following aims: 1. Promoting healthy and sustainable food to the public; 2. Tackling food poverty, diet-related ill health and access to healthy food; 3. Building community food knowledge, skills, resources and projects; 4. Promoting a vibrant and diverse sustainable food economy; 5. Transforming catering and food procurement; and 6. Reducing waste and the ecological footprint of the food system.
The group aspires to localise the Scottish Government’s aspirations to make Scotland a Good Food Nation; a Land of Food and Drink, not only in what we as a nation produce but in what we buy, serve and eat. C&amp;PSS worked in partnership with the Sustainable Food City Partnership Aberdeen (SFCPA) group to secure bronze accreditation under the “Food for Life” Scheme. C&amp;PSS continues to support a city/region/place application for Silver accreditation.</t>
    </r>
  </si>
  <si>
    <t xml:space="preserve">Sustainable procurement activity is guided at a strategic and operational level, contributing positively and progressively to duties and commitments under the Scottish Climate Change Declaration.  Practice is considered sufficiently agile to contribute to broader climate positive aspirations which support global energy transition, application of meaningful circular economy measures and a net zero future.  Strategic and practical guidance is provided at key stages: identification of need, specification development, selection/award and contract management.  Policies/guidance assist procurers to proactively address the three key aspects of the duties: mitigation (ensuring reduction in greenhouse gases/enhancing carbon storage), adaptation (e.g. flood prevention) and maximising added social, economic and environmental value in our own procurements national frameworks call offs.
The Commercial and Procurement Shared Service (C&amp;PSS) 
Embraces the procurement function in: Aberdeen City Council, Aberdeenshire Council and The Highland Council.  The 2017-2022 Joint Procurement Strategy is fully aligned to: i) The Scottish Model of Procurement (balance of quality, cost and sustainability) ii)  The National Performance Framework  iii) the Public Service Reform Agenda and iv) Scottish Government aspirations to:  “support Scotland’s economic growth by delivering social and environmental benefits, supporting innovation and promoting public procurement processes and systems which are transparent, streamlined, standard, proportionate, fair and business-friendly”. The Council’s Procurement Mission Statement commits to delivery of “ethical and sustainable value for money solutions that support the operational needs and wider strategic aims of the councils and the communities they service to further local and national priorities to the fullest extent possible.” This converges with the National Performance Framework outcome “valuing, enjoying, protecting and enhancing our environment” and wider vision for the environment.. Policy/strategy/guidance emphasises a commitment (beyond mandatory thresholds) to identify: “leverage opportunities (including social, economic and environmental value) aligned to the needs and priorities of our communities” 
Policy 
“The partner councils aim to act as a role model within the public sector by carrying out activities in a responsible and sustainable manner, considering how the economic, social and environmental wellbeing of the area can be improved and working with all sectors of the business community to achieve increased prosperity.  As responsible and ethical buyers, the partner councils aim to embed the key principles of sustainability into procurement activity for the benefit of society, the economy and the environment.” The statement appears prominently in sourcing strategies and tender documentation guiding procurers and bidders.  Communication of these priorities leads to climate change; adaptation/mitigation and sustainable procurement measures receiving considered, proactive focus.  This leads to higher quality, innovative responses from bidders aligned to local priorities and climate change/adaptation duties.  Policy/guidance explains not all sustainability measures are best or solely achieved through community benefits. Some measures (particularly environmental/energy related) can be specified as contractual conditions e.g. that a product is made of particular materials or manufactured to a particular eco standard.  Methods of production, lifecycle costing, environmental performance and reduction of packaging (particularly single use plastic) is promoted e.g: environmental/emissions/climate performance levels; legislation or regulatory standards (e.g Equalities, Climate Change (S) Act 2009); waste water standards/accreditation and production processes/methods at any stage of the life cycle of supply or service.  Environmental Wellbeing (Climate Change Duties) - Local authorities are expected to assume a leadership role at a local/regional level in terms of responding to the challenges presented by climate change.  In meeting this requirement, bidders are expected to broadly outline general current practice in areas that directly impact on contract performance (e.g. emissions class of vehicles, circular economy measures, reuse of materials, effective route planning measures, energy/fuel efficiency, carbon neutrality measures, reduction of packaging/reduced plastic content of packaging or materials).  Bidders are strongly encouraged to volunteer good practice and co-operate with The Council in terms of environmental/emissions/climate performance levels that serve to reduce harmful emissions during the life of the contract and demonstrate good practice in terms of environmental sustainability.
Zero Waste Scotland Specification Development (Category and Commodity) guidance is promoted.  Sustainable procurement measures achieved in the specification regarded as “community benefits” and procurers are encouraged to consider utilising community benefits and the specification to maximise environmental wellbeing.  Sustainability tools are also promoted in policy and guidance: i) Sustainability Test, ii) Prioritisation Tool and iii) Lifecycle Impact Mapping.   As with procurement strategy, linkages to The Scottish Model of Procurement; The National Performance Framework and Local Outcome Improvement Plans.    Guidance promotes the FairTrade Resolution.  “FairTrade” can be specified as representing required standards without further enquiry.  As with any trading label, to avoid inadvertent discrimination to bidders, alternatives must be offered to meet the standard without accreditation.  Guidance covers compliant use of trading labels and “equivalency”.  Policy and guidance identify that councils have influence and responsibilities beyond the geographic areas they serve. Sustainable procurement measures/community benefits can be captured at the following levels: Local (Council/area specific); National (Scotland/UK) or Global (e.g. fairly traded/ethically sourced goods/carbon emission reduction.)  Guidance prompts that many national strategic objectives are addressable locally (employment &amp; skills, Real Living Wage, health and wellbeing, poverty, biodiversity, reduced road miles/reduced carbon emissions etc.).  In summary, sustainable procurement is strongly recognised as a means of increasing prosperity.  Prosperity of the (local) economy; Prosperity of (local) people; Prosperity of (local) places and Prosperity of the (local) environment.
</t>
  </si>
  <si>
    <t>Part year CO2 saving in 2019-20 of 80.657 tonnes.  Capital Cost of the Project to install was £180,000 and was substantially complete in August 2019.  Operational cost per annum is cost of the LPG as the equipment is owned and maintained by a third party.  Project lifetime estimated as quarry lifetime (20 years +).  Estimated carbon savings per annum estimated in the region of 200 tonnes +.  Estimated savings per annum difficult to determine as dependant on fluctuating fuel costs but estimated at time of installation at £5k per annum.</t>
  </si>
  <si>
    <t>This report was reviewed and approved by the Aberdeenshire Council Sustainability Committee.</t>
  </si>
  <si>
    <t>Office Space Strategy</t>
  </si>
  <si>
    <t>Office Space Strategy under review</t>
  </si>
  <si>
    <t>Aberdeenshire Council’s new (March 2020) Climate Change Declaration sets new targets of the Council reducing its own emissions by 75% (2010/11 baseline) by 2030 and becoming ‘Net Zero’ for carbon equivalent emissions by 2045, as well as the target to ‘work with others across the region to ensure that Aberdeenshire reaches Net Zero by 2045’.  The Declaration also reinforces existing commitments to community empowerment and fairness, promoting biodiversity, the circular economy and energy transition.  The commitments in the declaration have been further emphasised through the establishment of ‘climate and sustainability’ as one of the key principles underpinning the new Council Strategic Priorities.  Given this, a focus for the coming year will be assessing how our targets and commitments can be delivered on.  Key areas for consideration and progress over the coming year include:
• Bringing together the various strands of the Council’s overall response to and management of its sustainability and climate change duties and commitments under a clear governance and responsibility structure and embedding these into coordinated processes across the Council.
• Continuing to assign appropriate responsibilities for the oversight and enaction of the Carbon Budget.
• Reviewing and updating the Carbon Budget process in light of the Climate Change Declaration, and the increasing need to consider Scope 3 emissions.  Aim for the updated carbon budget to include methodology (carbon abatement curve or similar) to support best value carbon reductions.
• Developing strategic, Directorate and Service-level circular economy action plans, building on the new (November 2019) Resources and Circular Economy Commitment.
• Assessing how the Council could further engage to 'work with others across the region to ensure that Aberdeenshire reaches Net Zero by 2045', as committed to in the Climate Change Declaration.</t>
  </si>
  <si>
    <t>The increased intensity of storms and rising sea levels require to be assessed in term of flood risk and factored into emerging Local Flood Risk Management Plans and the actions and objectives within these plans. Such calculations are already included in the completed Huntly Flood Protection Scheme and the development of the Stonehaven Flood Protection Scheme.                                                                                                                                                                                               Aberdeenshire Council have completed flood studies for Ellon, Inverurie &amp; Port Elphinstone, Insch, Stonehaven (coastal) and Ballater. These studies will primarily focus on direct defences, relocation of properties and property level protection, but other actions may also be considered in order to develop the most sustainable range of options.                                                 In line with the Civil Contingencies Act 2004 all Services have Business Continuity Plans in place which cover their Critical Activities. These are not specific to extreme weather but could be used during such an event.  The Council and the Local Resilience Partnership have generic emergency response arrangements in place to cover extreme weather events. This is what was used during the 2015/16 flooding events in the region.  Infrastructure Services have an Operational Flood plan in place and Education and Children Services have protocols in place for school closures due to extreme weather.                          The Bridges Section operates a bridge scour alert system so that any approaching severe rainfall weather patterns can be monitored prior to and during an event so that appropriate reactive monitoring and inspection action can be taken on a RED AMBER GREEN alert system.  In addition, certain major bridges over major water courses have an emergency closure plan in place which will allow rapid closure if required using the Alert System described above.                                                                   A member of the Sustainability &amp; Climate Change Team is a member in Adaptation Scotland’s Learning exchange programme, Benchmarking working group and Climate Adaptation Finance working group have been utilising the knowledge and guidance that Adaptation Scotland has to offer.                                                                                                                                      We have created Climate Ready Aberdeenshire (CRA), our climate change adaptation initiative which aims to create a vision, strategy and action plan for Aberdeenshire to mitigate climate change and adapt to its impact. A cross sector steering group has been formed to lead this iniative and 2 public engagement events have been held. One of the objectives of CRA is to revise the current climate change risk register and allocate a lead officer to each risk.</t>
  </si>
  <si>
    <t>Solar PV at Alford Depot</t>
  </si>
  <si>
    <t>Solar PV at Banchory Sports Village</t>
  </si>
  <si>
    <t>Solar PV at Macduff Depot</t>
  </si>
  <si>
    <t>Solar PV at Ellon Waste Transfer Station</t>
  </si>
  <si>
    <t>Solar PV at Crows Nest Household Recycling Centre</t>
  </si>
  <si>
    <t>Ongoing waste reduction messaging and use of Warp-It</t>
  </si>
  <si>
    <t>Ongoing conversion of quarry fuels from kerosene to LPG</t>
  </si>
  <si>
    <t>Savings from identification and remediation of leaks</t>
  </si>
  <si>
    <t>85% of input energy. Biomass systems run in conjunction with fossil fuels so useful heat is difficult to accurately capture. Not all systems have heat meters</t>
  </si>
  <si>
    <t>Operational Buildings  - heat from third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</si>
</sst>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_(&quot;£&quot;* #,##0.00_);_(&quot;£&quot;* \(#,##0.00\);_(&quot;£&quot;*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s>
  <fonts count="25"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5"/>
      <color theme="1"/>
      <name val="Calibri"/>
      <family val="2"/>
      <scheme val="minor"/>
    </font>
    <font>
      <sz val="10.5"/>
      <color rgb="FF000000"/>
      <name val="Calibri"/>
      <family val="2"/>
      <scheme val="minor"/>
    </font>
    <font>
      <sz val="11"/>
      <color rgb="FF000000"/>
      <name val="Calibri"/>
      <family val="2"/>
      <scheme val="minor"/>
    </font>
    <font>
      <sz val="11"/>
      <color rgb="FF000000"/>
      <name val="Arial"/>
    </font>
    <font>
      <sz val="11"/>
      <color rgb="FF333333"/>
      <name val="Calibri"/>
      <family val="2"/>
      <scheme val="minor"/>
    </font>
    <font>
      <sz val="8"/>
      <name val="Calibri"/>
      <family val="2"/>
      <scheme val="minor"/>
    </font>
    <font>
      <u/>
      <sz val="1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medium">
        <color indexed="64"/>
      </left>
      <right style="medium">
        <color indexed="64"/>
      </right>
      <top style="medium">
        <color indexed="64"/>
      </top>
      <bottom/>
      <diagonal/>
    </border>
    <border>
      <left style="thin">
        <color rgb="FFD3D3D3"/>
      </left>
      <right style="thin">
        <color rgb="FFD3D3D3"/>
      </right>
      <top style="thin">
        <color rgb="FFD3D3D3"/>
      </top>
      <bottom style="thin">
        <color rgb="FFD3D3D3"/>
      </bottom>
      <diagonal/>
    </border>
  </borders>
  <cellStyleXfs count="4">
    <xf numFmtId="0" fontId="0" fillId="0" borderId="0"/>
    <xf numFmtId="164" fontId="5" fillId="0" borderId="0" applyFon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cellStyleXfs>
  <cellXfs count="62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4"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6" xfId="0" applyFont="1" applyFill="1" applyBorder="1" applyAlignment="1">
      <alignment horizontal="center"/>
    </xf>
    <xf numFmtId="0" fontId="1" fillId="11" borderId="66"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7" xfId="0" applyFont="1" applyFill="1" applyBorder="1" applyAlignment="1">
      <alignment horizontal="center"/>
    </xf>
    <xf numFmtId="0" fontId="0" fillId="11" borderId="0" xfId="0" applyFont="1" applyFill="1" applyBorder="1" applyAlignment="1">
      <alignment vertical="top"/>
    </xf>
    <xf numFmtId="0" fontId="1" fillId="11" borderId="68" xfId="0" applyFont="1" applyFill="1" applyBorder="1" applyAlignment="1"/>
    <xf numFmtId="0" fontId="1" fillId="11" borderId="69" xfId="0" applyFont="1" applyFill="1" applyBorder="1" applyAlignment="1">
      <alignment horizontal="center"/>
    </xf>
    <xf numFmtId="0" fontId="0" fillId="11" borderId="69" xfId="0" applyFill="1" applyBorder="1" applyAlignment="1">
      <alignment vertical="top"/>
    </xf>
    <xf numFmtId="0" fontId="1" fillId="11" borderId="66" xfId="0" applyFont="1" applyFill="1" applyBorder="1" applyAlignment="1"/>
    <xf numFmtId="0" fontId="2" fillId="12" borderId="70" xfId="0" applyFont="1" applyFill="1" applyBorder="1" applyAlignment="1">
      <alignment vertical="center"/>
    </xf>
    <xf numFmtId="0" fontId="3" fillId="14" borderId="71" xfId="0" applyFont="1" applyFill="1" applyBorder="1" applyAlignment="1">
      <alignment horizontal="center"/>
    </xf>
    <xf numFmtId="0" fontId="3" fillId="14" borderId="72" xfId="0" applyFont="1" applyFill="1" applyBorder="1" applyAlignment="1">
      <alignment horizontal="center"/>
    </xf>
    <xf numFmtId="169" fontId="4" fillId="14" borderId="72" xfId="0" applyNumberFormat="1" applyFont="1" applyFill="1" applyBorder="1"/>
    <xf numFmtId="0" fontId="3" fillId="14" borderId="0" xfId="0" applyFont="1" applyFill="1" applyBorder="1" applyAlignment="1">
      <alignment horizontal="center"/>
    </xf>
    <xf numFmtId="0" fontId="3" fillId="14" borderId="72"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11" borderId="82"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17" borderId="83" xfId="0" applyFont="1" applyFill="1" applyBorder="1" applyAlignment="1">
      <alignment vertical="center"/>
    </xf>
    <xf numFmtId="0" fontId="1" fillId="4" borderId="0" xfId="0" applyFont="1" applyFill="1" applyBorder="1" applyAlignment="1">
      <alignment horizontal="center"/>
    </xf>
    <xf numFmtId="0" fontId="1" fillId="4" borderId="85"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170" fontId="1" fillId="12" borderId="10" xfId="1" applyNumberFormat="1" applyFont="1" applyFill="1" applyBorder="1"/>
    <xf numFmtId="0" fontId="0" fillId="12" borderId="21" xfId="0" applyFill="1" applyBorder="1"/>
    <xf numFmtId="170" fontId="0" fillId="2" borderId="81"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4" fontId="0" fillId="0" borderId="1" xfId="1" applyFont="1" applyBorder="1"/>
    <xf numFmtId="164" fontId="1" fillId="4" borderId="0" xfId="1" applyFont="1" applyFill="1" applyBorder="1" applyAlignment="1">
      <alignment horizontal="center"/>
    </xf>
    <xf numFmtId="164"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6" xfId="0" applyFont="1" applyFill="1" applyBorder="1" applyAlignment="1">
      <alignment horizontal="center"/>
    </xf>
    <xf numFmtId="169" fontId="0" fillId="4" borderId="86" xfId="0" applyNumberFormat="1" applyFill="1" applyBorder="1"/>
    <xf numFmtId="0" fontId="0" fillId="2" borderId="10" xfId="0" applyFill="1" applyBorder="1"/>
    <xf numFmtId="0" fontId="0" fillId="2" borderId="3" xfId="0" applyFill="1" applyBorder="1"/>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6"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5" xfId="0" applyFont="1" applyFill="1" applyBorder="1" applyAlignment="1"/>
    <xf numFmtId="0" fontId="1" fillId="4" borderId="86"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8" xfId="0" applyFont="1" applyFill="1" applyBorder="1" applyAlignment="1">
      <alignment vertical="center"/>
    </xf>
    <xf numFmtId="0" fontId="3" fillId="20" borderId="0" xfId="0" applyFont="1" applyFill="1" applyBorder="1" applyAlignment="1">
      <alignment horizontal="center"/>
    </xf>
    <xf numFmtId="0" fontId="3" fillId="20" borderId="89" xfId="0" applyFont="1" applyFill="1" applyBorder="1" applyAlignment="1">
      <alignment horizontal="center"/>
    </xf>
    <xf numFmtId="0" fontId="3" fillId="20" borderId="91" xfId="0" applyFont="1" applyFill="1" applyBorder="1" applyAlignment="1">
      <alignment horizontal="center"/>
    </xf>
    <xf numFmtId="0" fontId="3" fillId="20" borderId="91"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89" xfId="0" applyFont="1" applyFill="1" applyBorder="1" applyAlignment="1">
      <alignment vertical="top"/>
    </xf>
    <xf numFmtId="0" fontId="0" fillId="2" borderId="81"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3" xfId="0" applyFont="1" applyFill="1" applyBorder="1" applyAlignment="1">
      <alignment vertical="top"/>
    </xf>
    <xf numFmtId="0" fontId="2" fillId="22" borderId="95" xfId="0" applyFont="1" applyFill="1" applyBorder="1" applyAlignment="1">
      <alignment vertical="center"/>
    </xf>
    <xf numFmtId="0" fontId="1" fillId="11" borderId="96" xfId="0" applyFont="1" applyFill="1" applyBorder="1" applyAlignment="1">
      <alignment horizontal="left"/>
    </xf>
    <xf numFmtId="0" fontId="1" fillId="11" borderId="96" xfId="0" applyFont="1" applyFill="1" applyBorder="1" applyAlignment="1">
      <alignment horizontal="center"/>
    </xf>
    <xf numFmtId="169" fontId="0" fillId="2" borderId="97"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7"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0" fillId="0" borderId="6" xfId="0" applyFont="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0" fontId="0" fillId="0" borderId="55" xfId="0" applyFont="1" applyFill="1" applyBorder="1" applyAlignment="1">
      <alignment horizontal="center" vertical="center" wrapText="1"/>
    </xf>
    <xf numFmtId="0" fontId="0" fillId="0" borderId="63"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2" borderId="106" xfId="0" applyFont="1" applyFill="1" applyBorder="1" applyAlignment="1">
      <alignment horizontal="center" vertical="center"/>
    </xf>
    <xf numFmtId="0" fontId="2" fillId="22" borderId="107" xfId="0" applyFont="1" applyFill="1" applyBorder="1" applyAlignment="1">
      <alignment vertical="center"/>
    </xf>
    <xf numFmtId="0" fontId="2" fillId="21" borderId="44" xfId="0" applyFont="1" applyFill="1" applyBorder="1" applyAlignment="1">
      <alignment horizontal="center" vertical="center"/>
    </xf>
    <xf numFmtId="0" fontId="2" fillId="21" borderId="108" xfId="0" applyFont="1" applyFill="1" applyBorder="1" applyAlignment="1">
      <alignment vertical="center"/>
    </xf>
    <xf numFmtId="0" fontId="3" fillId="20" borderId="109" xfId="0" applyFont="1" applyFill="1" applyBorder="1" applyAlignment="1">
      <alignment horizontal="center"/>
    </xf>
    <xf numFmtId="0" fontId="3" fillId="20" borderId="45" xfId="0" applyFont="1" applyFill="1" applyBorder="1" applyAlignment="1">
      <alignment horizontal="center"/>
    </xf>
    <xf numFmtId="0" fontId="3" fillId="20" borderId="110"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1" xfId="0" applyFont="1" applyFill="1" applyBorder="1" applyAlignment="1">
      <alignment horizontal="center" vertical="center"/>
    </xf>
    <xf numFmtId="0" fontId="3" fillId="20" borderId="111" xfId="0" applyFont="1" applyFill="1" applyBorder="1" applyAlignment="1">
      <alignment horizontal="center" vertical="top"/>
    </xf>
    <xf numFmtId="0" fontId="3" fillId="20"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4" fontId="1" fillId="4" borderId="44" xfId="1" applyFont="1" applyFill="1" applyBorder="1" applyAlignment="1">
      <alignment horizontal="center"/>
    </xf>
    <xf numFmtId="164"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7"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5" xfId="0" applyFont="1" applyFill="1" applyBorder="1" applyAlignment="1">
      <alignment horizontal="left"/>
    </xf>
    <xf numFmtId="0" fontId="1" fillId="11" borderId="0" xfId="0" applyFont="1" applyFill="1" applyBorder="1" applyAlignment="1">
      <alignment horizontal="left" vertical="top"/>
    </xf>
    <xf numFmtId="0" fontId="3" fillId="20"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2" fontId="0" fillId="0" borderId="81" xfId="0" applyNumberFormat="1" applyFont="1" applyFill="1" applyBorder="1" applyAlignment="1" applyProtection="1">
      <alignment vertical="center" wrapText="1"/>
      <protection locked="0"/>
    </xf>
    <xf numFmtId="0" fontId="1" fillId="5" borderId="81" xfId="0" applyFont="1" applyFill="1" applyBorder="1" applyAlignment="1">
      <alignment horizontal="center" vertical="center" wrapText="1"/>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2"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7"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1"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34" xfId="0" applyNumberFormat="1" applyFont="1" applyFill="1" applyBorder="1" applyAlignment="1">
      <alignment horizontal="right"/>
    </xf>
    <xf numFmtId="172"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wrapText="1"/>
    </xf>
    <xf numFmtId="175"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177" fontId="13" fillId="7" borderId="134"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5" xfId="0" applyNumberFormat="1" applyFont="1" applyFill="1" applyBorder="1" applyAlignment="1">
      <alignment horizontal="right" wrapText="1"/>
    </xf>
    <xf numFmtId="177"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3" fontId="0" fillId="2" borderId="97" xfId="0" applyNumberFormat="1" applyFill="1" applyBorder="1" applyAlignment="1">
      <alignment vertical="center"/>
    </xf>
    <xf numFmtId="0" fontId="18" fillId="0" borderId="97" xfId="0" applyFont="1" applyBorder="1" applyAlignment="1">
      <alignment vertical="center" wrapText="1"/>
    </xf>
    <xf numFmtId="0" fontId="18" fillId="0" borderId="139" xfId="0" applyFont="1" applyBorder="1" applyAlignment="1">
      <alignment vertical="center" wrapText="1"/>
    </xf>
    <xf numFmtId="0" fontId="0" fillId="0" borderId="25" xfId="0" applyBorder="1" applyAlignment="1">
      <alignment horizontal="center" vertical="center"/>
    </xf>
    <xf numFmtId="0" fontId="20" fillId="0" borderId="0" xfId="0" applyFont="1" applyAlignment="1">
      <alignment vertical="center" wrapText="1"/>
    </xf>
    <xf numFmtId="0" fontId="20" fillId="0" borderId="3" xfId="0" applyFont="1" applyBorder="1" applyAlignment="1">
      <alignment vertical="center" wrapText="1"/>
    </xf>
    <xf numFmtId="0" fontId="21" fillId="0" borderId="140" xfId="0" applyFont="1" applyBorder="1" applyAlignment="1">
      <alignment vertical="top" wrapText="1" readingOrder="1"/>
    </xf>
    <xf numFmtId="0" fontId="9" fillId="2" borderId="3" xfId="3" applyFill="1" applyBorder="1"/>
    <xf numFmtId="0" fontId="9" fillId="2" borderId="81" xfId="3" applyFill="1" applyBorder="1"/>
    <xf numFmtId="170" fontId="0" fillId="0" borderId="3" xfId="1" applyNumberFormat="1" applyFont="1" applyFill="1" applyBorder="1"/>
    <xf numFmtId="0" fontId="20" fillId="0" borderId="0" xfId="0" applyFont="1" applyAlignment="1">
      <alignment wrapText="1"/>
    </xf>
    <xf numFmtId="0" fontId="0" fillId="4" borderId="0" xfId="0" applyFont="1" applyFill="1" applyBorder="1" applyAlignment="1">
      <alignment horizontal="left" vertical="top" wrapText="1"/>
    </xf>
    <xf numFmtId="0" fontId="1" fillId="4" borderId="0" xfId="0" applyFont="1" applyFill="1" applyBorder="1" applyAlignment="1">
      <alignment horizontal="left"/>
    </xf>
    <xf numFmtId="0" fontId="0" fillId="11" borderId="0" xfId="0" applyFill="1" applyBorder="1" applyAlignment="1">
      <alignment horizontal="left" vertical="top"/>
    </xf>
    <xf numFmtId="0" fontId="1" fillId="4" borderId="0" xfId="0" applyFont="1" applyFill="1" applyBorder="1" applyAlignment="1">
      <alignment horizontal="left" vertical="top"/>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4" borderId="0" xfId="0" applyFont="1" applyFill="1" applyBorder="1" applyAlignment="1">
      <alignment horizontal="left" vertical="top"/>
    </xf>
    <xf numFmtId="171" fontId="0" fillId="0" borderId="3" xfId="0" applyNumberFormat="1" applyFill="1" applyBorder="1"/>
    <xf numFmtId="0" fontId="0" fillId="0" borderId="7" xfId="0" applyFill="1" applyBorder="1"/>
    <xf numFmtId="0" fontId="1" fillId="3" borderId="17" xfId="0" applyFont="1" applyFill="1" applyBorder="1" applyAlignment="1">
      <alignment vertical="center"/>
    </xf>
    <xf numFmtId="0" fontId="1" fillId="3" borderId="62" xfId="0" applyFont="1" applyFill="1" applyBorder="1" applyAlignment="1">
      <alignment vertical="center"/>
    </xf>
    <xf numFmtId="0" fontId="0" fillId="0" borderId="8" xfId="0" applyFill="1" applyBorder="1" applyAlignment="1"/>
    <xf numFmtId="0" fontId="0" fillId="2" borderId="3" xfId="0" applyFill="1" applyBorder="1" applyAlignment="1"/>
    <xf numFmtId="0" fontId="0" fillId="2" borderId="18" xfId="0" applyFill="1" applyBorder="1" applyAlignment="1"/>
    <xf numFmtId="170" fontId="0" fillId="2" borderId="3" xfId="1" applyNumberFormat="1" applyFont="1" applyFill="1" applyBorder="1" applyAlignment="1"/>
    <xf numFmtId="0" fontId="0" fillId="0" borderId="3" xfId="0" applyBorder="1" applyAlignment="1"/>
    <xf numFmtId="0" fontId="0" fillId="2" borderId="7" xfId="0" applyFill="1" applyBorder="1" applyAlignment="1"/>
    <xf numFmtId="0" fontId="0" fillId="0" borderId="22" xfId="0" applyNumberFormat="1" applyFont="1" applyFill="1" applyBorder="1" applyAlignment="1" applyProtection="1">
      <alignment horizontal="center" vertical="center" wrapText="1"/>
      <protection locked="0"/>
    </xf>
    <xf numFmtId="0" fontId="0" fillId="0" borderId="5" xfId="0" applyNumberFormat="1" applyFill="1" applyBorder="1" applyAlignment="1">
      <alignment horizontal="center" vertical="center"/>
    </xf>
    <xf numFmtId="0" fontId="0" fillId="0" borderId="5" xfId="0" applyNumberFormat="1" applyFont="1" applyFill="1" applyBorder="1" applyAlignment="1" applyProtection="1">
      <alignment horizontal="center" vertical="center" wrapText="1"/>
      <protection locked="0"/>
    </xf>
    <xf numFmtId="0" fontId="0" fillId="0" borderId="3" xfId="2" applyNumberFormat="1" applyFont="1" applyBorder="1" applyAlignment="1">
      <alignment horizontal="center" vertical="center" wrapText="1"/>
    </xf>
    <xf numFmtId="0" fontId="0" fillId="0" borderId="0" xfId="0" applyAlignment="1">
      <alignment vertical="center" wrapText="1"/>
    </xf>
    <xf numFmtId="0" fontId="0" fillId="2" borderId="3" xfId="0" applyFill="1" applyBorder="1" applyAlignment="1">
      <alignment wrapText="1"/>
    </xf>
    <xf numFmtId="0" fontId="0" fillId="2" borderId="81" xfId="0" applyFill="1" applyBorder="1" applyAlignment="1">
      <alignment wrapText="1"/>
    </xf>
    <xf numFmtId="0" fontId="0" fillId="2" borderId="10" xfId="0" applyFill="1" applyBorder="1" applyAlignment="1">
      <alignment wrapText="1"/>
    </xf>
    <xf numFmtId="0" fontId="0" fillId="12" borderId="21" xfId="0" applyFill="1" applyBorder="1" applyAlignment="1">
      <alignment wrapText="1"/>
    </xf>
    <xf numFmtId="0" fontId="18" fillId="0" borderId="0" xfId="0" applyFont="1" applyAlignment="1">
      <alignment wrapText="1"/>
    </xf>
    <xf numFmtId="0" fontId="0" fillId="12" borderId="6" xfId="0" applyFill="1" applyBorder="1" applyAlignment="1">
      <alignment wrapText="1"/>
    </xf>
    <xf numFmtId="0" fontId="1" fillId="12" borderId="11" xfId="0" applyFont="1" applyFill="1" applyBorder="1" applyAlignment="1">
      <alignment wrapText="1"/>
    </xf>
    <xf numFmtId="0" fontId="0" fillId="12" borderId="61" xfId="0" applyFill="1" applyBorder="1" applyAlignment="1">
      <alignment wrapText="1"/>
    </xf>
    <xf numFmtId="0" fontId="9" fillId="11" borderId="8" xfId="3" applyFill="1" applyBorder="1" applyAlignment="1">
      <alignment horizontal="center" vertical="center" wrapText="1"/>
    </xf>
    <xf numFmtId="0" fontId="19" fillId="0" borderId="0" xfId="0" applyFont="1" applyAlignment="1">
      <alignment vertical="center" wrapText="1"/>
    </xf>
    <xf numFmtId="0" fontId="0" fillId="11" borderId="8" xfId="0" applyFill="1" applyBorder="1" applyAlignment="1">
      <alignment horizontal="center" vertical="center" wrapText="1"/>
    </xf>
    <xf numFmtId="0" fontId="22" fillId="0" borderId="0" xfId="0" applyFont="1" applyAlignment="1">
      <alignment wrapText="1"/>
    </xf>
    <xf numFmtId="0" fontId="18" fillId="0" borderId="0" xfId="0" applyFont="1" applyAlignment="1">
      <alignment vertical="center" wrapText="1"/>
    </xf>
    <xf numFmtId="0" fontId="0" fillId="2" borderId="81" xfId="0" applyFill="1" applyBorder="1" applyAlignment="1">
      <alignment horizontal="center" vertical="center" wrapText="1"/>
    </xf>
    <xf numFmtId="0" fontId="0" fillId="11" borderId="21" xfId="0" applyFill="1" applyBorder="1" applyAlignment="1">
      <alignment horizontal="center" vertical="center" wrapText="1"/>
    </xf>
    <xf numFmtId="0" fontId="0" fillId="11" borderId="11" xfId="0" applyFill="1" applyBorder="1" applyAlignment="1">
      <alignment horizontal="center" vertical="center" wrapText="1"/>
    </xf>
    <xf numFmtId="0" fontId="4" fillId="2" borderId="7" xfId="0" applyFont="1" applyFill="1" applyBorder="1"/>
    <xf numFmtId="0" fontId="24" fillId="2" borderId="3" xfId="3" applyFont="1" applyFill="1" applyBorder="1"/>
    <xf numFmtId="0" fontId="4" fillId="2" borderId="3" xfId="0" applyFont="1" applyFill="1" applyBorder="1"/>
    <xf numFmtId="0" fontId="4" fillId="12" borderId="8" xfId="0" applyFont="1" applyFill="1" applyBorder="1" applyAlignment="1">
      <alignment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1" fillId="4" borderId="0" xfId="0" applyFont="1" applyFill="1" applyBorder="1" applyAlignment="1">
      <alignment horizontal="left" vertical="top" wrapText="1"/>
    </xf>
    <xf numFmtId="0" fontId="0" fillId="4" borderId="15" xfId="0" applyFill="1" applyBorder="1" applyAlignment="1">
      <alignment horizontal="left" vertical="top" wrapText="1"/>
    </xf>
    <xf numFmtId="14" fontId="0" fillId="0" borderId="11" xfId="0" applyNumberFormat="1" applyFill="1" applyBorder="1"/>
    <xf numFmtId="0" fontId="1" fillId="4" borderId="84" xfId="0" applyFont="1" applyFill="1" applyBorder="1" applyAlignment="1"/>
    <xf numFmtId="0" fontId="1" fillId="4" borderId="0" xfId="0" applyFont="1" applyFill="1" applyBorder="1" applyAlignment="1"/>
    <xf numFmtId="0" fontId="0" fillId="4" borderId="0" xfId="0" applyFont="1" applyFill="1" applyBorder="1" applyAlignment="1">
      <alignment vertical="top" wrapText="1"/>
    </xf>
    <xf numFmtId="0" fontId="0" fillId="4" borderId="87" xfId="0" applyFill="1" applyBorder="1" applyAlignment="1">
      <alignment horizontal="left" vertical="top"/>
    </xf>
    <xf numFmtId="0" fontId="0" fillId="26" borderId="7" xfId="0" applyFill="1" applyBorder="1"/>
    <xf numFmtId="0" fontId="0" fillId="26" borderId="8" xfId="0" applyFill="1" applyBorder="1" applyAlignment="1">
      <alignment wrapText="1"/>
    </xf>
    <xf numFmtId="0" fontId="0" fillId="26" borderId="7" xfId="0" applyFill="1" applyBorder="1" applyAlignment="1"/>
    <xf numFmtId="170" fontId="0" fillId="26" borderId="3" xfId="1" applyNumberFormat="1" applyFont="1" applyFill="1" applyBorder="1" applyAlignment="1"/>
    <xf numFmtId="0" fontId="0" fillId="26" borderId="3" xfId="0" applyFill="1" applyBorder="1" applyAlignment="1"/>
    <xf numFmtId="0" fontId="0" fillId="26" borderId="18" xfId="0" applyFill="1" applyBorder="1" applyAlignment="1"/>
    <xf numFmtId="0" fontId="0" fillId="26" borderId="3" xfId="0" applyFill="1" applyBorder="1" applyAlignment="1">
      <alignment wrapText="1"/>
    </xf>
    <xf numFmtId="0" fontId="0" fillId="26" borderId="61" xfId="0" applyFill="1" applyBorder="1" applyAlignment="1">
      <alignment wrapText="1"/>
    </xf>
    <xf numFmtId="0" fontId="0" fillId="26" borderId="20" xfId="0" applyFill="1" applyBorder="1"/>
    <xf numFmtId="170" fontId="0" fillId="26" borderId="81" xfId="1" applyNumberFormat="1" applyFont="1" applyFill="1" applyBorder="1"/>
    <xf numFmtId="0" fontId="0" fillId="26" borderId="21" xfId="0" applyFill="1" applyBorder="1"/>
    <xf numFmtId="0" fontId="0" fillId="26" borderId="21" xfId="0" applyFill="1" applyBorder="1" applyAlignment="1">
      <alignment wrapText="1"/>
    </xf>
    <xf numFmtId="0" fontId="9" fillId="2" borderId="3" xfId="3"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0"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5" xfId="0" applyFill="1" applyBorder="1" applyAlignment="1">
      <alignment horizontal="left" vertical="top" wrapText="1"/>
    </xf>
    <xf numFmtId="0" fontId="0" fillId="11" borderId="0" xfId="0" applyFill="1" applyBorder="1" applyAlignment="1">
      <alignment horizontal="left" vertical="top" wrapText="1"/>
    </xf>
    <xf numFmtId="0" fontId="3" fillId="5" borderId="78" xfId="0" applyFont="1" applyFill="1" applyBorder="1" applyAlignment="1">
      <alignment horizontal="left"/>
    </xf>
    <xf numFmtId="0" fontId="3" fillId="5" borderId="0" xfId="0" applyFont="1" applyFill="1" applyBorder="1" applyAlignment="1">
      <alignment horizontal="left"/>
    </xf>
    <xf numFmtId="0" fontId="4" fillId="5" borderId="77"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2" borderId="12" xfId="3"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4" fillId="14" borderId="73"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3" xfId="0" applyFont="1" applyFill="1" applyBorder="1" applyAlignment="1">
      <alignment horizontal="left" wrapText="1"/>
    </xf>
    <xf numFmtId="0" fontId="4" fillId="14" borderId="15" xfId="0" applyFont="1" applyFill="1" applyBorder="1" applyAlignment="1">
      <alignment horizontal="left" wrapText="1"/>
    </xf>
    <xf numFmtId="0" fontId="0" fillId="2" borderId="44" xfId="0" applyFill="1" applyBorder="1" applyAlignment="1">
      <alignment horizontal="left" vertical="top" wrapText="1"/>
    </xf>
    <xf numFmtId="0" fontId="0" fillId="2" borderId="0" xfId="0" applyFill="1" applyBorder="1" applyAlignment="1">
      <alignment horizontal="left" vertical="top" wrapText="1"/>
    </xf>
    <xf numFmtId="0" fontId="0" fillId="2" borderId="45" xfId="0" applyFill="1" applyBorder="1" applyAlignment="1">
      <alignment horizontal="left" vertical="top" wrapText="1"/>
    </xf>
    <xf numFmtId="0" fontId="3" fillId="20" borderId="92" xfId="0" applyFont="1" applyFill="1" applyBorder="1" applyAlignment="1">
      <alignment horizontal="left"/>
    </xf>
    <xf numFmtId="0" fontId="3" fillId="20" borderId="16" xfId="0" applyFont="1" applyFill="1" applyBorder="1" applyAlignment="1">
      <alignment horizontal="left"/>
    </xf>
    <xf numFmtId="0" fontId="0" fillId="4" borderId="84"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1" fillId="4" borderId="84" xfId="0" applyFont="1" applyFill="1" applyBorder="1" applyAlignment="1">
      <alignment horizontal="left" vertical="top"/>
    </xf>
    <xf numFmtId="0" fontId="1" fillId="4" borderId="0" xfId="0" applyFont="1" applyFill="1" applyBorder="1" applyAlignment="1">
      <alignment horizontal="left" vertical="top"/>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2" xfId="0" applyFont="1" applyFill="1" applyBorder="1" applyAlignment="1">
      <alignment horizontal="left" wrapText="1"/>
    </xf>
    <xf numFmtId="0" fontId="3" fillId="20" borderId="16" xfId="0" applyFont="1" applyFill="1" applyBorder="1" applyAlignment="1">
      <alignment horizontal="left" wrapText="1"/>
    </xf>
    <xf numFmtId="0" fontId="0" fillId="11" borderId="65" xfId="0" applyFill="1" applyBorder="1" applyAlignment="1">
      <alignment horizontal="left" vertical="top"/>
    </xf>
    <xf numFmtId="0" fontId="0" fillId="11" borderId="0" xfId="0" applyFill="1" applyBorder="1" applyAlignment="1">
      <alignment horizontal="left" vertical="top"/>
    </xf>
    <xf numFmtId="0" fontId="0" fillId="11" borderId="98" xfId="0" applyFill="1" applyBorder="1" applyAlignment="1">
      <alignment horizontal="left" vertical="top" wrapText="1"/>
    </xf>
    <xf numFmtId="0" fontId="0" fillId="11" borderId="15" xfId="0" applyFill="1" applyBorder="1" applyAlignment="1">
      <alignment horizontal="left" vertical="top" wrapText="1"/>
    </xf>
    <xf numFmtId="0" fontId="3" fillId="20" borderId="94"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0" xfId="0" applyFont="1" applyFill="1" applyBorder="1" applyAlignment="1">
      <alignment horizontal="left" wrapText="1"/>
    </xf>
    <xf numFmtId="0" fontId="12" fillId="20" borderId="15" xfId="0" applyFont="1" applyFill="1" applyBorder="1" applyAlignment="1">
      <alignment horizontal="left" wrapText="1"/>
    </xf>
    <xf numFmtId="0" fontId="12" fillId="20" borderId="129" xfId="0" applyFont="1" applyFill="1" applyBorder="1" applyAlignment="1">
      <alignment horizontal="left" wrapText="1"/>
    </xf>
    <xf numFmtId="0" fontId="3" fillId="20" borderId="94"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0" borderId="44" xfId="0" applyFont="1" applyFill="1" applyBorder="1" applyAlignment="1">
      <alignment horizontal="left" vertical="top" wrapText="1"/>
    </xf>
    <xf numFmtId="0" fontId="0" fillId="0" borderId="0" xfId="0" applyBorder="1" applyAlignment="1">
      <alignment horizontal="left" vertical="top" wrapText="1"/>
    </xf>
    <xf numFmtId="0" fontId="0" fillId="4" borderId="15" xfId="0" applyFont="1" applyFill="1" applyBorder="1" applyAlignment="1">
      <alignment horizontal="left" vertical="top" wrapText="1"/>
    </xf>
    <xf numFmtId="0" fontId="1" fillId="4" borderId="84" xfId="0" applyFont="1" applyFill="1" applyBorder="1" applyAlignment="1">
      <alignment horizontal="left"/>
    </xf>
    <xf numFmtId="0" fontId="1" fillId="4" borderId="0" xfId="0" applyFont="1" applyFill="1" applyBorder="1" applyAlignment="1">
      <alignment horizontal="left"/>
    </xf>
    <xf numFmtId="0" fontId="0" fillId="4" borderId="87" xfId="0" applyFill="1" applyBorder="1" applyAlignment="1">
      <alignment horizontal="left" vertical="top" wrapText="1"/>
    </xf>
    <xf numFmtId="0" fontId="0" fillId="4" borderId="15" xfId="0" applyFill="1" applyBorder="1" applyAlignment="1">
      <alignment horizontal="left" vertical="top" wrapText="1"/>
    </xf>
    <xf numFmtId="0" fontId="4" fillId="5" borderId="0" xfId="0" applyFont="1" applyFill="1" applyBorder="1" applyAlignment="1">
      <alignment horizontal="left" vertical="top" wrapText="1"/>
    </xf>
    <xf numFmtId="0" fontId="3" fillId="5" borderId="79"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8" xfId="0" applyFont="1" applyFill="1" applyBorder="1" applyAlignment="1">
      <alignment horizontal="left" vertical="top" wrapText="1"/>
    </xf>
    <xf numFmtId="0" fontId="1" fillId="4" borderId="8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20" borderId="90" xfId="0" applyFont="1" applyFill="1" applyBorder="1" applyAlignment="1">
      <alignment horizontal="left" vertical="top" wrapText="1"/>
    </xf>
    <xf numFmtId="0" fontId="4" fillId="20" borderId="15" xfId="0" applyFont="1" applyFill="1" applyBorder="1" applyAlignment="1">
      <alignment horizontal="left" vertical="top" wrapText="1"/>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8" xfId="0" applyFill="1" applyBorder="1" applyAlignment="1">
      <alignment horizontal="left" vertical="center"/>
    </xf>
    <xf numFmtId="0" fontId="0" fillId="0" borderId="23" xfId="0" applyFill="1" applyBorder="1" applyAlignment="1">
      <alignment horizontal="left" vertical="center"/>
    </xf>
    <xf numFmtId="0" fontId="1" fillId="9" borderId="13" xfId="0" applyFont="1" applyFill="1" applyBorder="1" applyAlignment="1">
      <alignment wrapText="1"/>
    </xf>
    <xf numFmtId="0" fontId="0" fillId="0" borderId="3" xfId="0" applyFill="1" applyBorder="1" applyAlignment="1">
      <alignment horizontal="center" vertical="center"/>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37" xfId="0" applyNumberFormat="1"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7" xfId="0" applyBorder="1" applyAlignment="1">
      <alignment wrapText="1"/>
    </xf>
    <xf numFmtId="0" fontId="0" fillId="0" borderId="3" xfId="0" applyBorder="1" applyAlignment="1">
      <alignment wrapText="1"/>
    </xf>
    <xf numFmtId="0" fontId="0" fillId="0" borderId="13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1"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10" xfId="0" applyFill="1" applyBorder="1" applyAlignment="1">
      <alignment horizontal="center" vertical="center"/>
    </xf>
    <xf numFmtId="0" fontId="0" fillId="0" borderId="131" xfId="0" applyFont="1" applyBorder="1" applyAlignment="1">
      <alignment horizontal="center" vertical="center" wrapText="1"/>
    </xf>
    <xf numFmtId="0" fontId="0" fillId="0" borderId="22" xfId="0" applyFont="1" applyBorder="1" applyAlignment="1">
      <alignment horizontal="center" vertical="center" wrapText="1"/>
    </xf>
    <xf numFmtId="0" fontId="0" fillId="26" borderId="23" xfId="0" applyFill="1" applyBorder="1"/>
    <xf numFmtId="170" fontId="0" fillId="26" borderId="3" xfId="1" applyNumberFormat="1" applyFont="1" applyFill="1" applyBorder="1"/>
    <xf numFmtId="171" fontId="0" fillId="26" borderId="3" xfId="0" applyNumberFormat="1" applyFill="1" applyBorder="1"/>
    <xf numFmtId="172" fontId="0" fillId="26" borderId="3" xfId="0" applyNumberFormat="1" applyFill="1" applyBorder="1"/>
    <xf numFmtId="166" fontId="0" fillId="26" borderId="3" xfId="1" applyNumberFormat="1" applyFont="1" applyFill="1" applyBorder="1"/>
    <xf numFmtId="0" fontId="0" fillId="26" borderId="8" xfId="0"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arcadialite.aberdeenshire.gov.uk/wp-content/uploads/2011/07/TandSProcedure.pdf" TargetMode="External"/><Relationship Id="rId13" Type="http://schemas.openxmlformats.org/officeDocument/2006/relationships/hyperlink" Target="http://committees.aberdeenshire.gov.uk/FunctionsPage.aspx?dsid=89323&amp;action=GetFileFromDB" TargetMode="External"/><Relationship Id="rId18" Type="http://schemas.openxmlformats.org/officeDocument/2006/relationships/hyperlink" Target="https://www.aberdeenshire.gov.uk/planning/plans-and-policies/aberdeenshire-local-development-plan-2017/" TargetMode="External"/><Relationship Id="rId26" Type="http://schemas.openxmlformats.org/officeDocument/2006/relationships/hyperlink" Target="https://www.aberdeenshire.gov.uk/media/17174/north-east-local-flood-risk-management-plan-2016-2022-web-version.pdf" TargetMode="External"/><Relationship Id="rId3" Type="http://schemas.openxmlformats.org/officeDocument/2006/relationships/hyperlink" Target="https://www.aberdeenshire.gov.uk/planning/plans-and-policies/aberdeenshire-local-development-plan-2017/" TargetMode="External"/><Relationship Id="rId21" Type="http://schemas.openxmlformats.org/officeDocument/2006/relationships/hyperlink" Target="https://www.aberdeenshire.gov.uk/planning/plans-and-policies/aberdeenshire-local-development-plan-2017/" TargetMode="External"/><Relationship Id="rId7" Type="http://schemas.openxmlformats.org/officeDocument/2006/relationships/hyperlink" Target="https://www3.aberdeenshire.gov.uk/media/25146/climatechangedeclaration.pdf" TargetMode="External"/><Relationship Id="rId12" Type="http://schemas.openxmlformats.org/officeDocument/2006/relationships/hyperlink" Target="http://committees.aberdeenshire.gov.uk/FunctionsPage.aspx?dsid=89323&amp;action=GetFileFromDB" TargetMode="External"/><Relationship Id="rId17" Type="http://schemas.openxmlformats.org/officeDocument/2006/relationships/hyperlink" Target="https://www3.aberdeenshire.gov.uk/planning/plans-and-policies/strategic-development-plan/" TargetMode="External"/><Relationship Id="rId25" Type="http://schemas.openxmlformats.org/officeDocument/2006/relationships/hyperlink" Target="https://www.aberdeenshire.gov.uk/planning/plans-and-policies/aberdeenshire-local-development-plan-2017/" TargetMode="External"/><Relationship Id="rId33" Type="http://schemas.openxmlformats.org/officeDocument/2006/relationships/printerSettings" Target="../printerSettings/printerSettings1.bin"/><Relationship Id="rId2" Type="http://schemas.openxmlformats.org/officeDocument/2006/relationships/hyperlink" Target="https://www.aberdeenshire.gov.uk/planning/plans-and-policies/aberdeenshire-local-development-plan-2017/" TargetMode="External"/><Relationship Id="rId16" Type="http://schemas.openxmlformats.org/officeDocument/2006/relationships/hyperlink" Target="https://www.aberdeenshire.gov.uk/media/17318/cam-plan-january-15.pdf" TargetMode="External"/><Relationship Id="rId20" Type="http://schemas.openxmlformats.org/officeDocument/2006/relationships/hyperlink" Target="https://aberdeenshire.sharepoint.com/sites/Arcadia/services/Pages/Business%20Services/Customer%20Communication%20and%20Improvement/Design,%20Photography%20and%20Print/Printsmart.aspx" TargetMode="External"/><Relationship Id="rId29" Type="http://schemas.openxmlformats.org/officeDocument/2006/relationships/hyperlink" Target="http://committees.aberdeenshire.gov.uk/FunctionsPage.aspx?dsid=89323&amp;action=GetFileFromDB" TargetMode="External"/><Relationship Id="rId1" Type="http://schemas.openxmlformats.org/officeDocument/2006/relationships/hyperlink" Target="https://www.aberdeenshire.gov.uk/planning/plans-and-policies/pldp-2020/proposed-local-development-plan-2020/" TargetMode="External"/><Relationship Id="rId6" Type="http://schemas.openxmlformats.org/officeDocument/2006/relationships/hyperlink" Target="https://www3.aberdeenshire.gov.uk/media/25146/climatechangedeclaration.pdf" TargetMode="External"/><Relationship Id="rId11" Type="http://schemas.openxmlformats.org/officeDocument/2006/relationships/hyperlink" Target="http://committees.aberdeenshire.gov.uk/FunctionsPage.aspx?dsid=89323&amp;action=GetFileFromDB" TargetMode="External"/><Relationship Id="rId24" Type="http://schemas.openxmlformats.org/officeDocument/2006/relationships/hyperlink" Target="https://www.aberdeenshire.gov.uk/planning/plans-and-policies/aberdeenshire-local-development-plan-2017/" TargetMode="External"/><Relationship Id="rId32" Type="http://schemas.openxmlformats.org/officeDocument/2006/relationships/hyperlink" Target="https://www.aberdeenshire.gov.uk/media/2374/2012finallts.pdf" TargetMode="External"/><Relationship Id="rId5" Type="http://schemas.openxmlformats.org/officeDocument/2006/relationships/hyperlink" Target="https://www3.aberdeenshire.gov.uk/media/25146/climatechangedeclaration.pdf" TargetMode="External"/><Relationship Id="rId15" Type="http://schemas.openxmlformats.org/officeDocument/2006/relationships/hyperlink" Target="http://committees.aberdeenshire.gov.uk/FunctionsPage.aspx?dsid=89323&amp;action=GetFileFromDB" TargetMode="External"/><Relationship Id="rId23" Type="http://schemas.openxmlformats.org/officeDocument/2006/relationships/hyperlink" Target="https://www.aberdeenshire.gov.uk/planning/plans-and-policies/aberdeenshire-local-development-plan-2017/" TargetMode="External"/><Relationship Id="rId28" Type="http://schemas.openxmlformats.org/officeDocument/2006/relationships/hyperlink" Target="https://www.aberdeenshire.gov.uk/council-and-democracy/about-us/plans-and-reports/" TargetMode="External"/><Relationship Id="rId10" Type="http://schemas.openxmlformats.org/officeDocument/2006/relationships/hyperlink" Target="http://committees.aberdeenshire.gov.uk/FunctionsPage.aspx?dsid=89323&amp;action=GetFileFromDB" TargetMode="External"/><Relationship Id="rId19" Type="http://schemas.openxmlformats.org/officeDocument/2006/relationships/hyperlink" Target="https://www.aberdeenshire.gov.uk/planning/plans-and-policies/aberdeenshire-local-development-plan-2017/" TargetMode="External"/><Relationship Id="rId31" Type="http://schemas.openxmlformats.org/officeDocument/2006/relationships/hyperlink" Target="https://www.nennis.org/" TargetMode="External"/><Relationship Id="rId4" Type="http://schemas.openxmlformats.org/officeDocument/2006/relationships/hyperlink" Target="https://www3.aberdeenshire.gov.uk/media/25146/climatechangedeclaration.pdf" TargetMode="External"/><Relationship Id="rId9" Type="http://schemas.openxmlformats.org/officeDocument/2006/relationships/hyperlink" Target="http://worksmart.aberdeenshire.gov.uk/wp-content/uploads/2016/04/Website_Worksmart-Policy.pdf" TargetMode="External"/><Relationship Id="rId14" Type="http://schemas.openxmlformats.org/officeDocument/2006/relationships/hyperlink" Target="http://committees.aberdeenshire.gov.uk/FunctionsPage.aspx?dsid=89323&amp;action=GetFileFromDB" TargetMode="External"/><Relationship Id="rId22" Type="http://schemas.openxmlformats.org/officeDocument/2006/relationships/hyperlink" Target="https://www.aberdeenshire.gov.uk/planning/plans-and-policies/aberdeenshire-local-development-plan-2017/" TargetMode="External"/><Relationship Id="rId27" Type="http://schemas.openxmlformats.org/officeDocument/2006/relationships/hyperlink" Target="https://www.angus.gov.uk/media/tay_estuary_and_montrose_basin_local_flood_risk_management_plan" TargetMode="External"/><Relationship Id="rId30" Type="http://schemas.openxmlformats.org/officeDocument/2006/relationships/hyperlink" Target="https://www.aberdeenshire.gov.uk/waste/waste-strategy/"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79"/>
  <sheetViews>
    <sheetView tabSelected="1" topLeftCell="A131" zoomScale="70" zoomScaleNormal="70" workbookViewId="0">
      <selection activeCell="H121" sqref="H121"/>
    </sheetView>
  </sheetViews>
  <sheetFormatPr defaultColWidth="9.1796875" defaultRowHeight="14.5" x14ac:dyDescent="0.35"/>
  <cols>
    <col min="1" max="1" width="8" style="80" customWidth="1"/>
    <col min="2" max="2" width="41.54296875" style="80" customWidth="1"/>
    <col min="3" max="3" width="25.54296875" style="80" customWidth="1"/>
    <col min="4" max="4" width="27.81640625" style="80" customWidth="1"/>
    <col min="5" max="5" width="22.1796875" style="80" customWidth="1"/>
    <col min="6" max="6" width="21.81640625" style="80" customWidth="1"/>
    <col min="7" max="7" width="15.453125" style="80" customWidth="1"/>
    <col min="8" max="8" width="14.453125" style="80" customWidth="1"/>
    <col min="9" max="9" width="30.90625" style="80" bestFit="1" customWidth="1"/>
    <col min="10" max="11" width="16.81640625" style="80" customWidth="1"/>
    <col min="12" max="12" width="20.81640625" style="80" customWidth="1"/>
    <col min="13" max="13" width="21.1796875" style="80" customWidth="1"/>
    <col min="14" max="14" width="19" style="80" customWidth="1"/>
    <col min="15" max="16384" width="9.1796875" style="80"/>
  </cols>
  <sheetData>
    <row r="1" spans="1:15" ht="33.75" customHeight="1" x14ac:dyDescent="0.35">
      <c r="A1" s="518" t="s">
        <v>0</v>
      </c>
      <c r="B1" s="519"/>
      <c r="C1" s="519"/>
      <c r="D1" s="519"/>
      <c r="E1" s="519"/>
      <c r="F1" s="519"/>
      <c r="G1" s="519"/>
      <c r="H1" s="519"/>
      <c r="I1" s="519"/>
      <c r="J1" s="385"/>
      <c r="K1" s="385"/>
      <c r="L1" s="385"/>
      <c r="M1" s="386"/>
      <c r="N1" s="140"/>
      <c r="O1" s="140"/>
    </row>
    <row r="2" spans="1:15" ht="30" customHeight="1" x14ac:dyDescent="0.35">
      <c r="A2" s="387" t="s">
        <v>1</v>
      </c>
      <c r="B2" s="111" t="s">
        <v>2</v>
      </c>
      <c r="C2" s="111"/>
      <c r="D2" s="111"/>
      <c r="E2" s="111"/>
      <c r="F2" s="111"/>
      <c r="G2" s="111"/>
      <c r="H2" s="111"/>
      <c r="I2" s="111"/>
      <c r="J2" s="111"/>
      <c r="K2" s="111"/>
      <c r="L2" s="111"/>
      <c r="M2" s="388"/>
      <c r="N2" s="140"/>
      <c r="O2" s="140"/>
    </row>
    <row r="3" spans="1:15" ht="31.75" customHeight="1" x14ac:dyDescent="0.35">
      <c r="A3" s="239" t="s">
        <v>3</v>
      </c>
      <c r="B3" s="96" t="s">
        <v>4</v>
      </c>
      <c r="C3" s="88"/>
      <c r="D3" s="81"/>
      <c r="E3" s="81"/>
      <c r="F3" s="81"/>
      <c r="G3" s="81"/>
      <c r="H3" s="81"/>
      <c r="I3" s="81"/>
      <c r="J3" s="81"/>
      <c r="K3" s="81"/>
      <c r="L3" s="81"/>
      <c r="M3" s="241"/>
      <c r="N3" s="140"/>
    </row>
    <row r="4" spans="1:15" ht="20.25" customHeight="1" thickBot="1" x14ac:dyDescent="0.4">
      <c r="A4" s="240"/>
      <c r="B4" s="98" t="s">
        <v>5</v>
      </c>
      <c r="C4" s="223"/>
      <c r="D4" s="81"/>
      <c r="E4" s="81"/>
      <c r="F4" s="81"/>
      <c r="G4" s="81"/>
      <c r="H4" s="81"/>
      <c r="I4" s="81"/>
      <c r="J4" s="81"/>
      <c r="K4" s="81"/>
      <c r="L4" s="81"/>
      <c r="M4" s="241"/>
      <c r="N4" s="140"/>
    </row>
    <row r="5" spans="1:15" ht="24" customHeight="1" thickBot="1" x14ac:dyDescent="0.4">
      <c r="A5" s="242"/>
      <c r="B5" s="332" t="s">
        <v>6</v>
      </c>
      <c r="C5" s="222"/>
      <c r="D5" s="81"/>
      <c r="E5" s="81"/>
      <c r="F5" s="81"/>
      <c r="G5" s="81"/>
      <c r="H5" s="81"/>
      <c r="I5" s="81"/>
      <c r="J5" s="81"/>
      <c r="K5" s="81"/>
      <c r="L5" s="81"/>
      <c r="M5" s="241"/>
      <c r="N5" s="140"/>
    </row>
    <row r="6" spans="1:15" ht="28" customHeight="1" x14ac:dyDescent="0.35">
      <c r="A6" s="243" t="s">
        <v>7</v>
      </c>
      <c r="B6" s="99" t="s">
        <v>8</v>
      </c>
      <c r="C6" s="83"/>
      <c r="D6" s="81"/>
      <c r="E6" s="81"/>
      <c r="F6" s="81"/>
      <c r="G6" s="81"/>
      <c r="H6" s="81"/>
      <c r="I6" s="81"/>
      <c r="J6" s="81"/>
      <c r="K6" s="81"/>
      <c r="L6" s="81"/>
      <c r="M6" s="241"/>
      <c r="N6" s="140"/>
    </row>
    <row r="7" spans="1:15" ht="18" customHeight="1" thickBot="1" x14ac:dyDescent="0.4">
      <c r="A7" s="243"/>
      <c r="B7" s="98" t="s">
        <v>9</v>
      </c>
      <c r="C7" s="83"/>
      <c r="D7" s="81"/>
      <c r="E7" s="81"/>
      <c r="F7" s="81"/>
      <c r="G7" s="81"/>
      <c r="H7" s="81"/>
      <c r="I7" s="81"/>
      <c r="J7" s="81"/>
      <c r="K7" s="81"/>
      <c r="L7" s="81"/>
      <c r="M7" s="241"/>
      <c r="N7" s="140"/>
    </row>
    <row r="8" spans="1:15" ht="24" customHeight="1" thickBot="1" x14ac:dyDescent="0.4">
      <c r="A8" s="242"/>
      <c r="B8" s="221" t="s">
        <v>10</v>
      </c>
      <c r="C8" s="215"/>
      <c r="D8" s="81"/>
      <c r="E8" s="81"/>
      <c r="F8" s="81"/>
      <c r="G8" s="81"/>
      <c r="H8" s="81"/>
      <c r="I8" s="81"/>
      <c r="J8" s="81"/>
      <c r="K8" s="81"/>
      <c r="L8" s="81"/>
      <c r="M8" s="241"/>
      <c r="N8" s="140"/>
    </row>
    <row r="9" spans="1:15" ht="28.5" customHeight="1" thickBot="1" x14ac:dyDescent="0.4">
      <c r="A9" s="243" t="s">
        <v>11</v>
      </c>
      <c r="B9" s="96" t="s">
        <v>12</v>
      </c>
      <c r="C9" s="83"/>
      <c r="D9" s="81"/>
      <c r="E9" s="81"/>
      <c r="F9" s="81"/>
      <c r="G9" s="81"/>
      <c r="H9" s="81"/>
      <c r="I9" s="81"/>
      <c r="J9" s="81"/>
      <c r="K9" s="81"/>
      <c r="L9" s="81"/>
      <c r="M9" s="241"/>
      <c r="N9" s="140"/>
    </row>
    <row r="10" spans="1:15" ht="24" customHeight="1" thickBot="1" x14ac:dyDescent="0.4">
      <c r="A10" s="242"/>
      <c r="B10" s="392">
        <v>10223</v>
      </c>
      <c r="C10" s="215"/>
      <c r="D10" s="81"/>
      <c r="E10" s="81"/>
      <c r="F10" s="81"/>
      <c r="G10" s="81"/>
      <c r="H10" s="81"/>
      <c r="I10" s="81"/>
      <c r="J10" s="81"/>
      <c r="K10" s="81"/>
      <c r="L10" s="81"/>
      <c r="M10" s="241"/>
      <c r="N10" s="140"/>
    </row>
    <row r="11" spans="1:15" ht="28.5" customHeight="1" x14ac:dyDescent="0.35">
      <c r="A11" s="243" t="s">
        <v>13</v>
      </c>
      <c r="B11" s="96" t="s">
        <v>14</v>
      </c>
      <c r="C11" s="83"/>
      <c r="D11" s="81"/>
      <c r="E11" s="81"/>
      <c r="F11" s="81"/>
      <c r="G11" s="81"/>
      <c r="H11" s="81"/>
      <c r="I11" s="81"/>
      <c r="J11" s="81"/>
      <c r="K11" s="81"/>
      <c r="L11" s="81"/>
      <c r="M11" s="241"/>
      <c r="N11" s="140"/>
    </row>
    <row r="12" spans="1:15" ht="35.25" customHeight="1" thickBot="1" x14ac:dyDescent="0.4">
      <c r="A12" s="244"/>
      <c r="B12" s="524" t="s">
        <v>15</v>
      </c>
      <c r="C12" s="525"/>
      <c r="D12" s="525"/>
      <c r="E12" s="525"/>
      <c r="F12" s="81"/>
      <c r="G12" s="81"/>
      <c r="H12" s="81"/>
      <c r="I12" s="81"/>
      <c r="J12" s="81"/>
      <c r="K12" s="81"/>
      <c r="L12" s="81"/>
      <c r="M12" s="241"/>
      <c r="N12" s="140"/>
    </row>
    <row r="13" spans="1:15" ht="19" customHeight="1" x14ac:dyDescent="0.35">
      <c r="A13" s="244"/>
      <c r="B13" s="220" t="s">
        <v>16</v>
      </c>
      <c r="C13" s="219" t="s">
        <v>17</v>
      </c>
      <c r="D13" s="219" t="s">
        <v>18</v>
      </c>
      <c r="E13" s="218" t="s">
        <v>19</v>
      </c>
      <c r="F13" s="81"/>
      <c r="G13" s="81"/>
      <c r="H13" s="81"/>
      <c r="I13" s="81"/>
      <c r="J13" s="81"/>
      <c r="K13" s="81"/>
      <c r="L13" s="81"/>
      <c r="M13" s="241"/>
      <c r="N13" s="140"/>
    </row>
    <row r="14" spans="1:15" ht="43.5" x14ac:dyDescent="0.35">
      <c r="A14" s="244"/>
      <c r="B14" s="157" t="s">
        <v>20</v>
      </c>
      <c r="C14" s="167" t="str">
        <f>VLOOKUP($B14,ListsReq!$BB$3:$BC$14,2,FALSE)</f>
        <v xml:space="preserve">population </v>
      </c>
      <c r="D14" s="217">
        <v>261210</v>
      </c>
      <c r="E14" s="425" t="s">
        <v>1075</v>
      </c>
      <c r="F14" s="81"/>
      <c r="G14" s="81"/>
      <c r="H14" s="81"/>
      <c r="I14" s="81"/>
      <c r="J14" s="81"/>
      <c r="K14" s="81"/>
      <c r="L14" s="81"/>
      <c r="M14" s="241"/>
      <c r="N14" s="140"/>
    </row>
    <row r="15" spans="1:15" ht="14.25" hidden="1" customHeight="1" x14ac:dyDescent="0.35">
      <c r="A15" s="244"/>
      <c r="B15" s="157"/>
      <c r="C15" s="167" t="e">
        <f>VLOOKUP($B15,ListsReq!$BB$3:$BC$14,2,FALSE)</f>
        <v>#N/A</v>
      </c>
      <c r="D15" s="217"/>
      <c r="E15" s="155"/>
      <c r="F15" s="81"/>
      <c r="G15" s="81"/>
      <c r="H15" s="81"/>
      <c r="I15" s="81"/>
      <c r="J15" s="81"/>
      <c r="K15" s="81"/>
      <c r="L15" s="81"/>
      <c r="M15" s="241"/>
      <c r="N15" s="140"/>
    </row>
    <row r="16" spans="1:15" ht="14.25" hidden="1" customHeight="1" x14ac:dyDescent="0.35">
      <c r="A16" s="244"/>
      <c r="B16" s="157"/>
      <c r="C16" s="167" t="e">
        <f>VLOOKUP($B16,ListsReq!$BB$3:$BC$14,2,FALSE)</f>
        <v>#N/A</v>
      </c>
      <c r="D16" s="217"/>
      <c r="E16" s="155"/>
      <c r="F16" s="81"/>
      <c r="G16" s="81"/>
      <c r="H16" s="81"/>
      <c r="I16" s="81"/>
      <c r="J16" s="81"/>
      <c r="K16" s="81"/>
      <c r="L16" s="81"/>
      <c r="M16" s="241"/>
      <c r="N16" s="140"/>
    </row>
    <row r="17" spans="1:14" ht="14.25" hidden="1" customHeight="1" x14ac:dyDescent="0.35">
      <c r="A17" s="244"/>
      <c r="B17" s="157"/>
      <c r="C17" s="167" t="e">
        <f>VLOOKUP($B17,ListsReq!$BB$3:$BC$14,2,FALSE)</f>
        <v>#N/A</v>
      </c>
      <c r="D17" s="217"/>
      <c r="E17" s="155"/>
      <c r="F17" s="81"/>
      <c r="G17" s="81"/>
      <c r="H17" s="81"/>
      <c r="I17" s="81"/>
      <c r="J17" s="81"/>
      <c r="K17" s="81"/>
      <c r="L17" s="81"/>
      <c r="M17" s="241"/>
      <c r="N17" s="140"/>
    </row>
    <row r="18" spans="1:14" ht="14.25" hidden="1" customHeight="1" x14ac:dyDescent="0.35">
      <c r="A18" s="244"/>
      <c r="B18" s="157"/>
      <c r="C18" s="167" t="e">
        <f>VLOOKUP($B18,ListsReq!$BB$3:$BC$14,2,FALSE)</f>
        <v>#N/A</v>
      </c>
      <c r="D18" s="217"/>
      <c r="E18" s="155"/>
      <c r="F18" s="81"/>
      <c r="G18" s="81"/>
      <c r="H18" s="81"/>
      <c r="I18" s="81"/>
      <c r="J18" s="81"/>
      <c r="K18" s="81"/>
      <c r="L18" s="81"/>
      <c r="M18" s="241"/>
      <c r="N18" s="140"/>
    </row>
    <row r="19" spans="1:14" ht="14.25" hidden="1" customHeight="1" x14ac:dyDescent="0.35">
      <c r="A19" s="244"/>
      <c r="B19" s="157"/>
      <c r="C19" s="167" t="e">
        <f>VLOOKUP($B19,ListsReq!$BB$3:$BC$14,2,FALSE)</f>
        <v>#N/A</v>
      </c>
      <c r="D19" s="217"/>
      <c r="E19" s="155"/>
      <c r="F19" s="81"/>
      <c r="G19" s="81"/>
      <c r="H19" s="81"/>
      <c r="I19" s="81"/>
      <c r="J19" s="81"/>
      <c r="K19" s="81"/>
      <c r="L19" s="81"/>
      <c r="M19" s="241"/>
      <c r="N19" s="140"/>
    </row>
    <row r="20" spans="1:14" ht="14.25" hidden="1" customHeight="1" x14ac:dyDescent="0.35">
      <c r="A20" s="244"/>
      <c r="B20" s="157"/>
      <c r="C20" s="167" t="e">
        <f>VLOOKUP($B20,ListsReq!$BB$3:$BC$14,2,FALSE)</f>
        <v>#N/A</v>
      </c>
      <c r="D20" s="217"/>
      <c r="E20" s="155"/>
      <c r="F20" s="81"/>
      <c r="G20" s="81"/>
      <c r="H20" s="81"/>
      <c r="I20" s="81"/>
      <c r="J20" s="81"/>
      <c r="K20" s="81"/>
      <c r="L20" s="81"/>
      <c r="M20" s="241"/>
      <c r="N20" s="140"/>
    </row>
    <row r="21" spans="1:14" ht="14.25" customHeight="1" thickBot="1" x14ac:dyDescent="0.4">
      <c r="A21" s="244"/>
      <c r="B21" s="147" t="s">
        <v>21</v>
      </c>
      <c r="C21" s="166"/>
      <c r="D21" s="166"/>
      <c r="E21" s="145"/>
      <c r="F21" s="81"/>
      <c r="G21" s="81"/>
      <c r="H21" s="81"/>
      <c r="I21" s="81"/>
      <c r="J21" s="81"/>
      <c r="K21" s="81"/>
      <c r="L21" s="81"/>
      <c r="M21" s="241"/>
      <c r="N21" s="140"/>
    </row>
    <row r="22" spans="1:14" ht="27" customHeight="1" x14ac:dyDescent="0.35">
      <c r="A22" s="243" t="s">
        <v>22</v>
      </c>
      <c r="B22" s="89" t="s">
        <v>23</v>
      </c>
      <c r="C22" s="88"/>
      <c r="D22" s="81"/>
      <c r="E22" s="81"/>
      <c r="F22" s="81"/>
      <c r="G22" s="81"/>
      <c r="H22" s="81"/>
      <c r="I22" s="81"/>
      <c r="J22" s="81"/>
      <c r="K22" s="81"/>
      <c r="L22" s="81"/>
      <c r="M22" s="241"/>
      <c r="N22" s="140"/>
    </row>
    <row r="23" spans="1:14" ht="16.5" customHeight="1" x14ac:dyDescent="0.35">
      <c r="A23" s="243"/>
      <c r="B23" s="307" t="s">
        <v>24</v>
      </c>
      <c r="C23" s="81"/>
      <c r="D23" s="81"/>
      <c r="E23" s="81"/>
      <c r="F23" s="81"/>
      <c r="G23" s="81"/>
      <c r="H23" s="81"/>
      <c r="I23" s="81"/>
      <c r="J23" s="81"/>
      <c r="K23" s="81"/>
      <c r="L23" s="81"/>
      <c r="M23" s="241"/>
      <c r="N23" s="140"/>
    </row>
    <row r="24" spans="1:14" ht="19.5" customHeight="1" thickBot="1" x14ac:dyDescent="0.4">
      <c r="A24" s="242"/>
      <c r="B24" s="308" t="s">
        <v>25</v>
      </c>
      <c r="C24" s="308" t="s">
        <v>26</v>
      </c>
      <c r="D24" s="405"/>
      <c r="E24" s="405"/>
      <c r="F24" s="81"/>
      <c r="G24" s="81"/>
      <c r="H24" s="81"/>
      <c r="I24" s="81"/>
      <c r="J24" s="81"/>
      <c r="K24" s="81"/>
      <c r="L24" s="81"/>
      <c r="M24" s="241"/>
      <c r="N24" s="140"/>
    </row>
    <row r="25" spans="1:14" ht="24" customHeight="1" thickBot="1" x14ac:dyDescent="0.4">
      <c r="A25" s="242"/>
      <c r="B25" s="216">
        <v>556000000</v>
      </c>
      <c r="C25" s="216"/>
      <c r="D25" s="81"/>
      <c r="E25" s="81"/>
      <c r="F25" s="81"/>
      <c r="G25" s="81"/>
      <c r="H25" s="81"/>
      <c r="I25" s="81"/>
      <c r="J25" s="81"/>
      <c r="K25" s="81"/>
      <c r="L25" s="81"/>
      <c r="M25" s="241"/>
      <c r="N25" s="140"/>
    </row>
    <row r="26" spans="1:14" ht="30" customHeight="1" x14ac:dyDescent="0.35">
      <c r="A26" s="243" t="s">
        <v>27</v>
      </c>
      <c r="B26" s="89" t="s">
        <v>28</v>
      </c>
      <c r="C26" s="88"/>
      <c r="D26" s="81"/>
      <c r="E26" s="81"/>
      <c r="F26" s="81"/>
      <c r="G26" s="81"/>
      <c r="H26" s="81"/>
      <c r="I26" s="81"/>
      <c r="J26" s="81"/>
      <c r="K26" s="81"/>
      <c r="L26" s="81"/>
      <c r="M26" s="241"/>
      <c r="N26" s="140"/>
    </row>
    <row r="27" spans="1:14" ht="15.75" customHeight="1" x14ac:dyDescent="0.35">
      <c r="A27" s="243"/>
      <c r="B27" s="307" t="s">
        <v>29</v>
      </c>
      <c r="C27" s="81"/>
      <c r="D27" s="81"/>
      <c r="E27" s="81"/>
      <c r="F27" s="81"/>
      <c r="G27" s="81"/>
      <c r="H27" s="81"/>
      <c r="I27" s="81"/>
      <c r="J27" s="81"/>
      <c r="K27" s="81"/>
      <c r="L27" s="81"/>
      <c r="M27" s="241"/>
      <c r="N27" s="140"/>
    </row>
    <row r="28" spans="1:14" ht="19.5" customHeight="1" thickBot="1" x14ac:dyDescent="0.4">
      <c r="A28" s="242"/>
      <c r="B28" s="308" t="s">
        <v>28</v>
      </c>
      <c r="C28" s="308" t="s">
        <v>30</v>
      </c>
      <c r="D28" s="405"/>
      <c r="E28" s="405"/>
      <c r="F28" s="81"/>
      <c r="G28" s="81"/>
      <c r="H28" s="81"/>
      <c r="I28" s="81"/>
      <c r="J28" s="81"/>
      <c r="K28" s="81"/>
      <c r="L28" s="81"/>
      <c r="M28" s="241"/>
      <c r="N28" s="140"/>
    </row>
    <row r="29" spans="1:14" ht="24" customHeight="1" thickBot="1" x14ac:dyDescent="0.4">
      <c r="A29" s="242"/>
      <c r="B29" s="216" t="s">
        <v>31</v>
      </c>
      <c r="C29" s="216"/>
      <c r="D29" s="81"/>
      <c r="E29" s="81"/>
      <c r="F29" s="81"/>
      <c r="G29" s="81"/>
      <c r="H29" s="81"/>
      <c r="I29" s="81"/>
      <c r="J29" s="81"/>
      <c r="K29" s="81"/>
      <c r="L29" s="81"/>
      <c r="M29" s="241"/>
      <c r="N29" s="140"/>
    </row>
    <row r="30" spans="1:14" ht="30.75" customHeight="1" x14ac:dyDescent="0.35">
      <c r="A30" s="242" t="s">
        <v>32</v>
      </c>
      <c r="B30" s="214" t="s">
        <v>33</v>
      </c>
      <c r="C30" s="81"/>
      <c r="D30" s="81"/>
      <c r="E30" s="81"/>
      <c r="F30" s="81"/>
      <c r="G30" s="81"/>
      <c r="H30" s="81"/>
      <c r="I30" s="81"/>
      <c r="J30" s="81"/>
      <c r="K30" s="81"/>
      <c r="L30" s="81"/>
      <c r="M30" s="241"/>
      <c r="N30" s="140"/>
    </row>
    <row r="31" spans="1:14" ht="19" customHeight="1" x14ac:dyDescent="0.35">
      <c r="A31" s="242"/>
      <c r="B31" s="522" t="s">
        <v>34</v>
      </c>
      <c r="C31" s="523"/>
      <c r="D31" s="523"/>
      <c r="E31" s="523"/>
      <c r="F31" s="81"/>
      <c r="G31" s="81"/>
      <c r="H31" s="81"/>
      <c r="I31" s="81"/>
      <c r="J31" s="81"/>
      <c r="K31" s="81"/>
      <c r="L31" s="81"/>
      <c r="M31" s="241"/>
      <c r="N31" s="140"/>
    </row>
    <row r="32" spans="1:14" ht="409.5" customHeight="1" x14ac:dyDescent="0.35">
      <c r="A32" s="242"/>
      <c r="B32" s="498" t="s">
        <v>1076</v>
      </c>
      <c r="C32" s="499"/>
      <c r="D32" s="499"/>
      <c r="E32" s="499"/>
      <c r="F32" s="499"/>
      <c r="G32" s="499"/>
      <c r="H32" s="499"/>
      <c r="I32" s="499"/>
      <c r="J32" s="499"/>
      <c r="K32" s="499"/>
      <c r="L32" s="81"/>
      <c r="M32" s="241"/>
      <c r="N32" s="140"/>
    </row>
    <row r="33" spans="1:14" ht="19.5" customHeight="1" x14ac:dyDescent="0.35">
      <c r="A33" s="243"/>
      <c r="B33" s="522"/>
      <c r="C33" s="523"/>
      <c r="D33" s="523"/>
      <c r="E33" s="523"/>
      <c r="F33" s="81"/>
      <c r="G33" s="81"/>
      <c r="H33" s="81"/>
      <c r="I33" s="81"/>
      <c r="J33" s="81"/>
      <c r="K33" s="81"/>
      <c r="L33" s="81"/>
      <c r="M33" s="241"/>
      <c r="N33" s="140"/>
    </row>
    <row r="34" spans="1:14" ht="33" customHeight="1" x14ac:dyDescent="0.35">
      <c r="A34" s="245" t="s">
        <v>35</v>
      </c>
      <c r="B34" s="213" t="s">
        <v>36</v>
      </c>
      <c r="C34" s="213"/>
      <c r="D34" s="213"/>
      <c r="E34" s="213"/>
      <c r="F34" s="213"/>
      <c r="G34" s="213"/>
      <c r="H34" s="213"/>
      <c r="I34" s="213"/>
      <c r="J34" s="213"/>
      <c r="K34" s="213"/>
      <c r="L34" s="213"/>
      <c r="M34" s="246"/>
      <c r="N34" s="140"/>
    </row>
    <row r="35" spans="1:14" ht="21.75" customHeight="1" x14ac:dyDescent="0.35">
      <c r="A35" s="247"/>
      <c r="B35" s="202" t="s">
        <v>37</v>
      </c>
      <c r="C35" s="202"/>
      <c r="D35" s="202"/>
      <c r="E35" s="202"/>
      <c r="F35" s="202"/>
      <c r="G35" s="202"/>
      <c r="H35" s="202"/>
      <c r="I35" s="202"/>
      <c r="J35" s="202"/>
      <c r="K35" s="202"/>
      <c r="L35" s="202"/>
      <c r="M35" s="248"/>
      <c r="N35" s="140"/>
    </row>
    <row r="36" spans="1:14" ht="21" customHeight="1" x14ac:dyDescent="0.35">
      <c r="A36" s="249" t="s">
        <v>38</v>
      </c>
      <c r="B36" s="526" t="s">
        <v>39</v>
      </c>
      <c r="C36" s="527"/>
      <c r="D36" s="527"/>
      <c r="E36" s="527"/>
      <c r="F36" s="198"/>
      <c r="G36" s="198"/>
      <c r="H36" s="198"/>
      <c r="I36" s="198"/>
      <c r="J36" s="198"/>
      <c r="K36" s="198"/>
      <c r="L36" s="198"/>
      <c r="M36" s="250"/>
      <c r="N36" s="140"/>
    </row>
    <row r="37" spans="1:14" ht="57.75" customHeight="1" thickBot="1" x14ac:dyDescent="0.4">
      <c r="A37" s="309"/>
      <c r="B37" s="531" t="s">
        <v>40</v>
      </c>
      <c r="C37" s="532"/>
      <c r="D37" s="532"/>
      <c r="E37" s="533"/>
      <c r="F37" s="198"/>
      <c r="G37" s="198"/>
      <c r="H37" s="198"/>
      <c r="I37" s="198"/>
      <c r="J37" s="198"/>
      <c r="K37" s="198"/>
      <c r="L37" s="198"/>
      <c r="M37" s="250"/>
      <c r="N37" s="140"/>
    </row>
    <row r="38" spans="1:14" ht="409.5" customHeight="1" thickBot="1" x14ac:dyDescent="0.4">
      <c r="A38" s="251"/>
      <c r="B38" s="479" t="s">
        <v>41</v>
      </c>
      <c r="C38" s="480"/>
      <c r="D38" s="480"/>
      <c r="E38" s="481"/>
      <c r="F38" s="198"/>
      <c r="G38" s="198"/>
      <c r="H38" s="198"/>
      <c r="I38" s="198"/>
      <c r="J38" s="198"/>
      <c r="K38" s="198"/>
      <c r="L38" s="198"/>
      <c r="M38" s="250"/>
      <c r="N38" s="140"/>
    </row>
    <row r="39" spans="1:14" ht="30.75" customHeight="1" thickBot="1" x14ac:dyDescent="0.4">
      <c r="A39" s="252"/>
      <c r="B39" s="528" t="s">
        <v>42</v>
      </c>
      <c r="C39" s="529"/>
      <c r="D39" s="529"/>
      <c r="E39" s="530"/>
      <c r="F39" s="198"/>
      <c r="G39" s="198"/>
      <c r="H39" s="198"/>
      <c r="I39" s="198"/>
      <c r="J39" s="198"/>
      <c r="K39" s="198"/>
      <c r="L39" s="198"/>
      <c r="M39" s="250"/>
      <c r="N39" s="140"/>
    </row>
    <row r="40" spans="1:14" ht="20.25" customHeight="1" x14ac:dyDescent="0.35">
      <c r="A40" s="249" t="s">
        <v>43</v>
      </c>
      <c r="B40" s="520" t="s">
        <v>44</v>
      </c>
      <c r="C40" s="521"/>
      <c r="D40" s="521"/>
      <c r="E40" s="521"/>
      <c r="F40" s="198"/>
      <c r="G40" s="198"/>
      <c r="H40" s="198"/>
      <c r="I40" s="198"/>
      <c r="J40" s="198"/>
      <c r="K40" s="198"/>
      <c r="L40" s="198"/>
      <c r="M40" s="250"/>
      <c r="N40" s="140"/>
    </row>
    <row r="41" spans="1:14" ht="93" customHeight="1" thickBot="1" x14ac:dyDescent="0.4">
      <c r="A41" s="309"/>
      <c r="B41" s="472" t="s">
        <v>45</v>
      </c>
      <c r="C41" s="473"/>
      <c r="D41" s="473"/>
      <c r="E41" s="473"/>
      <c r="F41" s="198"/>
      <c r="G41" s="198"/>
      <c r="H41" s="198"/>
      <c r="I41" s="198"/>
      <c r="J41" s="198"/>
      <c r="K41" s="198"/>
      <c r="L41" s="198"/>
      <c r="M41" s="250"/>
      <c r="N41" s="140"/>
    </row>
    <row r="42" spans="1:14" ht="246" customHeight="1" thickBot="1" x14ac:dyDescent="0.4">
      <c r="A42" s="251"/>
      <c r="B42" s="479" t="s">
        <v>46</v>
      </c>
      <c r="C42" s="480"/>
      <c r="D42" s="480"/>
      <c r="E42" s="481"/>
      <c r="F42" s="198"/>
      <c r="G42" s="198"/>
      <c r="H42" s="198"/>
      <c r="I42" s="198"/>
      <c r="J42" s="198"/>
      <c r="K42" s="198"/>
      <c r="L42" s="198"/>
      <c r="M42" s="250"/>
      <c r="N42" s="140"/>
    </row>
    <row r="43" spans="1:14" ht="33" customHeight="1" thickBot="1" x14ac:dyDescent="0.4">
      <c r="A43" s="252"/>
      <c r="B43" s="476" t="s">
        <v>42</v>
      </c>
      <c r="C43" s="477"/>
      <c r="D43" s="477"/>
      <c r="E43" s="478"/>
      <c r="F43" s="198"/>
      <c r="G43" s="198"/>
      <c r="H43" s="198"/>
      <c r="I43" s="198"/>
      <c r="J43" s="198"/>
      <c r="K43" s="198"/>
      <c r="L43" s="198"/>
      <c r="M43" s="250"/>
      <c r="N43" s="140"/>
    </row>
    <row r="44" spans="1:14" ht="11.25" customHeight="1" x14ac:dyDescent="0.35">
      <c r="A44" s="253"/>
      <c r="B44" s="198"/>
      <c r="C44" s="198"/>
      <c r="D44" s="198"/>
      <c r="E44" s="198"/>
      <c r="F44" s="198"/>
      <c r="G44" s="198"/>
      <c r="H44" s="198"/>
      <c r="I44" s="198"/>
      <c r="J44" s="198"/>
      <c r="K44" s="198"/>
      <c r="L44" s="198"/>
      <c r="M44" s="250"/>
      <c r="N44" s="140"/>
    </row>
    <row r="45" spans="1:14" ht="24" customHeight="1" x14ac:dyDescent="0.35">
      <c r="A45" s="254"/>
      <c r="B45" s="202" t="s">
        <v>47</v>
      </c>
      <c r="C45" s="202"/>
      <c r="D45" s="202"/>
      <c r="E45" s="202"/>
      <c r="F45" s="202"/>
      <c r="G45" s="202"/>
      <c r="H45" s="202"/>
      <c r="I45" s="202"/>
      <c r="J45" s="202"/>
      <c r="K45" s="202"/>
      <c r="L45" s="202"/>
      <c r="M45" s="255"/>
      <c r="N45" s="140"/>
    </row>
    <row r="46" spans="1:14" ht="21" customHeight="1" x14ac:dyDescent="0.35">
      <c r="A46" s="256" t="s">
        <v>48</v>
      </c>
      <c r="B46" s="534" t="s">
        <v>49</v>
      </c>
      <c r="C46" s="535"/>
      <c r="D46" s="535"/>
      <c r="E46" s="535"/>
      <c r="F46" s="198"/>
      <c r="G46" s="198"/>
      <c r="H46" s="198"/>
      <c r="I46" s="198"/>
      <c r="J46" s="198"/>
      <c r="K46" s="198"/>
      <c r="L46" s="198"/>
      <c r="M46" s="250"/>
      <c r="N46" s="140"/>
    </row>
    <row r="47" spans="1:14" ht="22.75" customHeight="1" thickBot="1" x14ac:dyDescent="0.4">
      <c r="A47" s="257"/>
      <c r="B47" s="212" t="s">
        <v>50</v>
      </c>
      <c r="C47" s="211"/>
      <c r="D47" s="211"/>
      <c r="E47" s="211"/>
      <c r="F47" s="198"/>
      <c r="G47" s="198"/>
      <c r="H47" s="198"/>
      <c r="I47" s="198"/>
      <c r="J47" s="198"/>
      <c r="K47" s="198"/>
      <c r="L47" s="198"/>
      <c r="M47" s="250"/>
      <c r="N47" s="140"/>
    </row>
    <row r="48" spans="1:14" ht="19" customHeight="1" x14ac:dyDescent="0.35">
      <c r="A48" s="253"/>
      <c r="B48" s="210" t="s">
        <v>51</v>
      </c>
      <c r="C48" s="474" t="s">
        <v>52</v>
      </c>
      <c r="D48" s="474"/>
      <c r="E48" s="475"/>
      <c r="F48" s="474" t="s">
        <v>53</v>
      </c>
      <c r="G48" s="474"/>
      <c r="H48" s="475"/>
      <c r="I48" s="198"/>
      <c r="J48" s="198"/>
      <c r="K48" s="198"/>
      <c r="L48" s="198"/>
      <c r="M48" s="250"/>
      <c r="N48" s="140"/>
    </row>
    <row r="49" spans="1:15" ht="14.25" customHeight="1" x14ac:dyDescent="0.35">
      <c r="A49" s="253"/>
      <c r="B49" s="157" t="s">
        <v>54</v>
      </c>
      <c r="C49" s="468" t="s">
        <v>55</v>
      </c>
      <c r="D49" s="468"/>
      <c r="E49" s="469"/>
      <c r="F49" s="467" t="s">
        <v>56</v>
      </c>
      <c r="G49" s="468"/>
      <c r="H49" s="469"/>
      <c r="I49" s="198"/>
      <c r="J49" s="198"/>
      <c r="K49" s="198"/>
      <c r="L49" s="198"/>
      <c r="M49" s="250"/>
      <c r="N49" s="140"/>
    </row>
    <row r="50" spans="1:15" ht="14.25" customHeight="1" x14ac:dyDescent="0.35">
      <c r="A50" s="253"/>
      <c r="B50" s="157" t="s">
        <v>57</v>
      </c>
      <c r="C50" s="468" t="s">
        <v>55</v>
      </c>
      <c r="D50" s="468"/>
      <c r="E50" s="469"/>
      <c r="F50" s="467" t="s">
        <v>56</v>
      </c>
      <c r="G50" s="468"/>
      <c r="H50" s="469"/>
      <c r="I50" s="198"/>
      <c r="J50" s="198"/>
      <c r="K50" s="198"/>
      <c r="L50" s="198"/>
      <c r="M50" s="250"/>
      <c r="N50" s="140"/>
    </row>
    <row r="51" spans="1:15" ht="14.25" customHeight="1" x14ac:dyDescent="0.35">
      <c r="A51" s="253"/>
      <c r="B51" s="157" t="s">
        <v>58</v>
      </c>
      <c r="C51" s="468" t="s">
        <v>55</v>
      </c>
      <c r="D51" s="468"/>
      <c r="E51" s="469"/>
      <c r="F51" s="467" t="s">
        <v>56</v>
      </c>
      <c r="G51" s="468"/>
      <c r="H51" s="469"/>
      <c r="I51" s="198"/>
      <c r="J51" s="198"/>
      <c r="K51" s="198"/>
      <c r="L51" s="198"/>
      <c r="M51" s="250"/>
      <c r="N51" s="140"/>
    </row>
    <row r="52" spans="1:15" ht="14.25" customHeight="1" x14ac:dyDescent="0.35">
      <c r="A52" s="253"/>
      <c r="B52" s="157" t="s">
        <v>59</v>
      </c>
      <c r="C52" s="468" t="s">
        <v>55</v>
      </c>
      <c r="D52" s="468"/>
      <c r="E52" s="469"/>
      <c r="F52" s="467" t="s">
        <v>56</v>
      </c>
      <c r="G52" s="468"/>
      <c r="H52" s="469"/>
      <c r="I52" s="198"/>
      <c r="J52" s="198"/>
      <c r="K52" s="198"/>
      <c r="L52" s="198"/>
      <c r="M52" s="250"/>
      <c r="N52" s="140"/>
    </row>
    <row r="53" spans="1:15" ht="14.25" customHeight="1" x14ac:dyDescent="0.35">
      <c r="A53" s="253"/>
      <c r="B53" s="157"/>
      <c r="C53" s="468"/>
      <c r="D53" s="468"/>
      <c r="E53" s="469"/>
      <c r="F53" s="468"/>
      <c r="G53" s="468"/>
      <c r="H53" s="469"/>
      <c r="I53" s="198"/>
      <c r="J53" s="198"/>
      <c r="K53" s="198"/>
      <c r="L53" s="198"/>
      <c r="M53" s="250"/>
      <c r="N53" s="140"/>
    </row>
    <row r="54" spans="1:15" ht="14.25" customHeight="1" thickBot="1" x14ac:dyDescent="0.4">
      <c r="A54" s="253"/>
      <c r="B54" s="147"/>
      <c r="C54" s="470"/>
      <c r="D54" s="470"/>
      <c r="E54" s="471"/>
      <c r="F54" s="470"/>
      <c r="G54" s="470"/>
      <c r="H54" s="471"/>
      <c r="I54" s="198"/>
      <c r="J54" s="198"/>
      <c r="K54" s="198"/>
      <c r="L54" s="198"/>
      <c r="M54" s="250"/>
      <c r="N54" s="140"/>
    </row>
    <row r="55" spans="1:15" ht="24.75" customHeight="1" x14ac:dyDescent="0.35">
      <c r="A55" s="253" t="s">
        <v>60</v>
      </c>
      <c r="B55" s="501" t="s">
        <v>61</v>
      </c>
      <c r="C55" s="502"/>
      <c r="D55" s="502"/>
      <c r="E55" s="502"/>
      <c r="F55" s="198"/>
      <c r="G55" s="198"/>
      <c r="H55" s="198"/>
      <c r="I55" s="198"/>
      <c r="J55" s="198"/>
      <c r="K55" s="198"/>
      <c r="L55" s="198"/>
      <c r="M55" s="250"/>
      <c r="N55" s="140"/>
    </row>
    <row r="56" spans="1:15" ht="15.75" customHeight="1" thickBot="1" x14ac:dyDescent="0.4">
      <c r="A56" s="253"/>
      <c r="B56" s="472" t="s">
        <v>62</v>
      </c>
      <c r="C56" s="473"/>
      <c r="D56" s="473"/>
      <c r="E56" s="473"/>
      <c r="F56" s="198"/>
      <c r="G56" s="198"/>
      <c r="H56" s="198"/>
      <c r="I56" s="198"/>
      <c r="J56" s="198"/>
      <c r="K56" s="198"/>
      <c r="L56" s="198"/>
      <c r="M56" s="250"/>
      <c r="N56" s="140"/>
    </row>
    <row r="57" spans="1:15" ht="53" customHeight="1" thickBot="1" x14ac:dyDescent="0.4">
      <c r="A57" s="253"/>
      <c r="B57" s="479" t="s">
        <v>63</v>
      </c>
      <c r="C57" s="480"/>
      <c r="D57" s="480"/>
      <c r="E57" s="481"/>
      <c r="F57" s="198"/>
      <c r="G57" s="198"/>
      <c r="H57" s="198"/>
      <c r="I57" s="198"/>
      <c r="J57" s="198"/>
      <c r="K57" s="198"/>
      <c r="L57" s="198"/>
      <c r="M57" s="250"/>
      <c r="N57" s="140"/>
    </row>
    <row r="58" spans="1:15" ht="24" customHeight="1" x14ac:dyDescent="0.35">
      <c r="A58" s="253" t="s">
        <v>64</v>
      </c>
      <c r="B58" s="502" t="s">
        <v>65</v>
      </c>
      <c r="C58" s="502"/>
      <c r="D58" s="502"/>
      <c r="E58" s="502"/>
      <c r="F58" s="198"/>
      <c r="G58" s="198"/>
      <c r="H58" s="198"/>
      <c r="I58" s="198"/>
      <c r="J58" s="198"/>
      <c r="K58" s="198"/>
      <c r="L58" s="198"/>
      <c r="M58" s="250"/>
      <c r="N58" s="140"/>
    </row>
    <row r="59" spans="1:15" ht="22.75" customHeight="1" thickBot="1" x14ac:dyDescent="0.4">
      <c r="A59" s="253"/>
      <c r="B59" s="209" t="s">
        <v>66</v>
      </c>
      <c r="C59" s="198"/>
      <c r="D59" s="198"/>
      <c r="E59" s="198"/>
      <c r="F59" s="198"/>
      <c r="G59" s="198"/>
      <c r="H59" s="198"/>
      <c r="I59" s="198"/>
      <c r="J59" s="198"/>
      <c r="K59" s="198"/>
      <c r="L59" s="198"/>
      <c r="M59" s="250"/>
      <c r="N59" s="140"/>
    </row>
    <row r="60" spans="1:15" ht="19" customHeight="1" x14ac:dyDescent="0.35">
      <c r="A60" s="253"/>
      <c r="B60" s="208" t="s">
        <v>67</v>
      </c>
      <c r="C60" s="207" t="s">
        <v>52</v>
      </c>
      <c r="D60" s="207" t="s">
        <v>68</v>
      </c>
      <c r="E60" s="207" t="s">
        <v>69</v>
      </c>
      <c r="F60" s="206" t="s">
        <v>19</v>
      </c>
      <c r="G60" s="198"/>
      <c r="H60" s="198"/>
      <c r="I60" s="198"/>
      <c r="J60" s="198"/>
      <c r="K60" s="198"/>
      <c r="L60" s="198"/>
      <c r="M60" s="198"/>
      <c r="N60" s="389"/>
      <c r="O60" s="140"/>
    </row>
    <row r="61" spans="1:15" ht="101.5" x14ac:dyDescent="0.35">
      <c r="A61" s="253"/>
      <c r="B61" s="157" t="s">
        <v>70</v>
      </c>
      <c r="C61" s="426" t="s">
        <v>71</v>
      </c>
      <c r="D61" s="399" t="s">
        <v>72</v>
      </c>
      <c r="E61" s="167" t="s">
        <v>73</v>
      </c>
      <c r="F61" s="194" t="s">
        <v>74</v>
      </c>
      <c r="G61" s="198"/>
      <c r="H61" s="198"/>
      <c r="I61" s="198"/>
      <c r="J61" s="198"/>
      <c r="K61" s="198"/>
      <c r="L61" s="198"/>
      <c r="M61" s="198"/>
      <c r="N61" s="390"/>
      <c r="O61" s="140"/>
    </row>
    <row r="62" spans="1:15" ht="29" x14ac:dyDescent="0.35">
      <c r="A62" s="253"/>
      <c r="B62" s="157" t="s">
        <v>70</v>
      </c>
      <c r="C62" s="335" t="s">
        <v>75</v>
      </c>
      <c r="D62" s="399" t="s">
        <v>76</v>
      </c>
      <c r="E62" s="167" t="s">
        <v>77</v>
      </c>
      <c r="F62" s="194"/>
      <c r="G62" s="198"/>
      <c r="H62" s="198"/>
      <c r="I62" s="198"/>
      <c r="J62" s="198"/>
      <c r="K62" s="198"/>
      <c r="L62" s="198"/>
      <c r="M62" s="198"/>
      <c r="N62" s="390"/>
      <c r="O62" s="140"/>
    </row>
    <row r="63" spans="1:15" x14ac:dyDescent="0.35">
      <c r="A63" s="253"/>
      <c r="B63" s="157" t="s">
        <v>70</v>
      </c>
      <c r="C63" s="335" t="s">
        <v>78</v>
      </c>
      <c r="D63" s="399" t="s">
        <v>79</v>
      </c>
      <c r="E63" s="167" t="s">
        <v>80</v>
      </c>
      <c r="F63" s="194"/>
      <c r="G63" s="198"/>
      <c r="H63" s="198"/>
      <c r="I63" s="198"/>
      <c r="J63" s="198"/>
      <c r="K63" s="198"/>
      <c r="L63" s="198"/>
      <c r="M63" s="198"/>
      <c r="N63" s="390"/>
      <c r="O63" s="140"/>
    </row>
    <row r="64" spans="1:15" ht="29" x14ac:dyDescent="0.35">
      <c r="A64" s="253"/>
      <c r="B64" s="157" t="s">
        <v>70</v>
      </c>
      <c r="C64" s="335" t="s">
        <v>81</v>
      </c>
      <c r="D64" s="399" t="s">
        <v>82</v>
      </c>
      <c r="E64" s="167" t="s">
        <v>83</v>
      </c>
      <c r="F64" s="194"/>
      <c r="G64" s="198"/>
      <c r="H64" s="198"/>
      <c r="I64" s="198"/>
      <c r="J64" s="198"/>
      <c r="K64" s="198"/>
      <c r="L64" s="198"/>
      <c r="M64" s="198"/>
      <c r="N64" s="390"/>
      <c r="O64" s="140"/>
    </row>
    <row r="65" spans="1:15" ht="43.5" x14ac:dyDescent="0.35">
      <c r="A65" s="253"/>
      <c r="B65" s="157" t="s">
        <v>70</v>
      </c>
      <c r="C65" s="335" t="s">
        <v>84</v>
      </c>
      <c r="D65" s="399" t="s">
        <v>85</v>
      </c>
      <c r="E65" s="167" t="s">
        <v>80</v>
      </c>
      <c r="F65" s="194" t="s">
        <v>86</v>
      </c>
      <c r="G65" s="198"/>
      <c r="H65" s="198"/>
      <c r="I65" s="198"/>
      <c r="J65" s="198"/>
      <c r="K65" s="198"/>
      <c r="L65" s="198"/>
      <c r="M65" s="198"/>
      <c r="N65" s="390"/>
      <c r="O65" s="140"/>
    </row>
    <row r="66" spans="1:15" ht="43.5" x14ac:dyDescent="0.35">
      <c r="A66" s="253"/>
      <c r="B66" s="157" t="s">
        <v>87</v>
      </c>
      <c r="C66" s="398" t="s">
        <v>88</v>
      </c>
      <c r="D66" s="399" t="s">
        <v>89</v>
      </c>
      <c r="E66" s="167" t="s">
        <v>90</v>
      </c>
      <c r="F66" s="194" t="s">
        <v>91</v>
      </c>
      <c r="G66" s="198"/>
      <c r="H66" s="198"/>
      <c r="I66" s="198"/>
      <c r="J66" s="198"/>
      <c r="K66" s="198"/>
      <c r="L66" s="198"/>
      <c r="M66" s="198"/>
      <c r="N66" s="390"/>
      <c r="O66" s="140"/>
    </row>
    <row r="67" spans="1:15" ht="29" x14ac:dyDescent="0.35">
      <c r="A67" s="253"/>
      <c r="B67" s="442" t="s">
        <v>92</v>
      </c>
      <c r="C67" s="442" t="s">
        <v>1082</v>
      </c>
      <c r="D67" s="443" t="s">
        <v>967</v>
      </c>
      <c r="E67" s="444" t="s">
        <v>285</v>
      </c>
      <c r="F67" s="445" t="s">
        <v>1083</v>
      </c>
      <c r="G67" s="198"/>
      <c r="H67" s="198"/>
      <c r="I67" s="198"/>
      <c r="J67" s="198"/>
      <c r="K67" s="198"/>
      <c r="L67" s="198"/>
      <c r="M67" s="198"/>
      <c r="N67" s="390"/>
      <c r="O67" s="140"/>
    </row>
    <row r="68" spans="1:15" x14ac:dyDescent="0.35">
      <c r="A68" s="253"/>
      <c r="B68" s="157" t="s">
        <v>92</v>
      </c>
      <c r="C68" s="426" t="s">
        <v>93</v>
      </c>
      <c r="D68" s="399" t="s">
        <v>94</v>
      </c>
      <c r="E68" s="167" t="s">
        <v>95</v>
      </c>
      <c r="F68" s="194"/>
      <c r="G68" s="198"/>
      <c r="H68" s="198"/>
      <c r="I68" s="198"/>
      <c r="J68" s="198"/>
      <c r="K68" s="198"/>
      <c r="L68" s="198"/>
      <c r="M68" s="198"/>
      <c r="N68" s="390"/>
      <c r="O68" s="140"/>
    </row>
    <row r="69" spans="1:15" x14ac:dyDescent="0.35">
      <c r="A69" s="253"/>
      <c r="B69" s="157" t="s">
        <v>92</v>
      </c>
      <c r="C69" s="426" t="s">
        <v>96</v>
      </c>
      <c r="D69" s="399" t="s">
        <v>97</v>
      </c>
      <c r="E69" s="167" t="s">
        <v>98</v>
      </c>
      <c r="F69" s="194"/>
      <c r="G69" s="198"/>
      <c r="H69" s="198"/>
      <c r="I69" s="198"/>
      <c r="J69" s="198"/>
      <c r="K69" s="198"/>
      <c r="L69" s="198"/>
      <c r="M69" s="198"/>
      <c r="N69" s="390"/>
      <c r="O69" s="140"/>
    </row>
    <row r="70" spans="1:15" ht="29" x14ac:dyDescent="0.35">
      <c r="A70" s="253"/>
      <c r="B70" s="157" t="s">
        <v>92</v>
      </c>
      <c r="C70" s="426" t="s">
        <v>99</v>
      </c>
      <c r="D70" s="399" t="s">
        <v>100</v>
      </c>
      <c r="E70" s="167" t="s">
        <v>101</v>
      </c>
      <c r="F70" s="194"/>
      <c r="G70" s="198"/>
      <c r="H70" s="198"/>
      <c r="I70" s="198"/>
      <c r="J70" s="198"/>
      <c r="K70" s="198"/>
      <c r="L70" s="198"/>
      <c r="M70" s="198"/>
      <c r="N70" s="390"/>
      <c r="O70" s="140"/>
    </row>
    <row r="71" spans="1:15" ht="29" x14ac:dyDescent="0.35">
      <c r="A71" s="253"/>
      <c r="B71" s="157" t="s">
        <v>92</v>
      </c>
      <c r="C71" s="426" t="s">
        <v>102</v>
      </c>
      <c r="D71" s="399" t="s">
        <v>103</v>
      </c>
      <c r="E71" s="167" t="s">
        <v>101</v>
      </c>
      <c r="F71" s="194"/>
      <c r="G71" s="198"/>
      <c r="H71" s="198"/>
      <c r="I71" s="198"/>
      <c r="J71" s="198"/>
      <c r="K71" s="198"/>
      <c r="L71" s="198"/>
      <c r="M71" s="198"/>
      <c r="N71" s="390"/>
      <c r="O71" s="140"/>
    </row>
    <row r="72" spans="1:15" ht="29" x14ac:dyDescent="0.35">
      <c r="A72" s="253"/>
      <c r="B72" s="157" t="s">
        <v>104</v>
      </c>
      <c r="C72" s="426" t="s">
        <v>105</v>
      </c>
      <c r="D72" s="399" t="s">
        <v>106</v>
      </c>
      <c r="E72" s="167" t="s">
        <v>107</v>
      </c>
      <c r="F72" s="194" t="s">
        <v>108</v>
      </c>
      <c r="G72" s="198"/>
      <c r="H72" s="198"/>
      <c r="I72" s="198"/>
      <c r="J72" s="198"/>
      <c r="K72" s="198"/>
      <c r="L72" s="198"/>
      <c r="M72" s="198"/>
      <c r="N72" s="390"/>
      <c r="O72" s="140"/>
    </row>
    <row r="73" spans="1:15" ht="43.5" x14ac:dyDescent="0.35">
      <c r="A73" s="253"/>
      <c r="B73" s="157" t="s">
        <v>104</v>
      </c>
      <c r="C73" s="426" t="s">
        <v>71</v>
      </c>
      <c r="D73" s="399" t="s">
        <v>72</v>
      </c>
      <c r="E73" s="167" t="s">
        <v>109</v>
      </c>
      <c r="F73" s="194" t="s">
        <v>110</v>
      </c>
      <c r="G73" s="198"/>
      <c r="H73" s="198"/>
      <c r="I73" s="198"/>
      <c r="J73" s="198"/>
      <c r="K73" s="198"/>
      <c r="L73" s="198"/>
      <c r="M73" s="198"/>
      <c r="N73" s="390"/>
      <c r="O73" s="140"/>
    </row>
    <row r="74" spans="1:15" ht="29" x14ac:dyDescent="0.35">
      <c r="A74" s="253"/>
      <c r="B74" s="442" t="s">
        <v>104</v>
      </c>
      <c r="C74" s="442" t="s">
        <v>1082</v>
      </c>
      <c r="D74" s="443" t="s">
        <v>967</v>
      </c>
      <c r="E74" s="444" t="s">
        <v>285</v>
      </c>
      <c r="F74" s="445" t="s">
        <v>1083</v>
      </c>
      <c r="G74" s="198"/>
      <c r="H74" s="198"/>
      <c r="I74" s="198"/>
      <c r="J74" s="198"/>
      <c r="K74" s="198"/>
      <c r="L74" s="198"/>
      <c r="M74" s="198"/>
      <c r="N74" s="390"/>
      <c r="O74" s="140"/>
    </row>
    <row r="75" spans="1:15" ht="29" x14ac:dyDescent="0.35">
      <c r="A75" s="253"/>
      <c r="B75" s="157" t="s">
        <v>111</v>
      </c>
      <c r="C75" s="426" t="s">
        <v>105</v>
      </c>
      <c r="D75" s="399" t="s">
        <v>106</v>
      </c>
      <c r="E75" s="167" t="s">
        <v>107</v>
      </c>
      <c r="F75" s="194" t="s">
        <v>108</v>
      </c>
      <c r="G75" s="198"/>
      <c r="H75" s="198"/>
      <c r="I75" s="198"/>
      <c r="J75" s="198"/>
      <c r="K75" s="198"/>
      <c r="L75" s="198"/>
      <c r="M75" s="198"/>
      <c r="N75" s="390"/>
      <c r="O75" s="140"/>
    </row>
    <row r="76" spans="1:15" x14ac:dyDescent="0.35">
      <c r="A76" s="253"/>
      <c r="B76" s="157" t="s">
        <v>112</v>
      </c>
      <c r="C76" s="426" t="s">
        <v>113</v>
      </c>
      <c r="D76" s="399" t="s">
        <v>114</v>
      </c>
      <c r="E76" s="167" t="s">
        <v>95</v>
      </c>
      <c r="F76" s="194"/>
      <c r="G76" s="198"/>
      <c r="H76" s="198"/>
      <c r="I76" s="198"/>
      <c r="J76" s="198"/>
      <c r="K76" s="198"/>
      <c r="L76" s="198"/>
      <c r="M76" s="198"/>
      <c r="N76" s="390"/>
      <c r="O76" s="140"/>
    </row>
    <row r="77" spans="1:15" ht="29" x14ac:dyDescent="0.35">
      <c r="A77" s="253"/>
      <c r="B77" s="157" t="s">
        <v>112</v>
      </c>
      <c r="C77" s="426" t="s">
        <v>105</v>
      </c>
      <c r="D77" s="399" t="s">
        <v>106</v>
      </c>
      <c r="E77" s="167" t="s">
        <v>107</v>
      </c>
      <c r="F77" s="194" t="s">
        <v>108</v>
      </c>
      <c r="G77" s="198"/>
      <c r="H77" s="198"/>
      <c r="I77" s="198"/>
      <c r="J77" s="198"/>
      <c r="K77" s="198"/>
      <c r="L77" s="198"/>
      <c r="M77" s="198"/>
      <c r="N77" s="390"/>
      <c r="O77" s="140"/>
    </row>
    <row r="78" spans="1:15" ht="29" x14ac:dyDescent="0.35">
      <c r="A78" s="253"/>
      <c r="B78" s="157" t="s">
        <v>115</v>
      </c>
      <c r="C78" s="426" t="s">
        <v>105</v>
      </c>
      <c r="D78" s="399" t="s">
        <v>106</v>
      </c>
      <c r="E78" s="167" t="s">
        <v>107</v>
      </c>
      <c r="F78" s="194" t="s">
        <v>108</v>
      </c>
      <c r="G78" s="198"/>
      <c r="H78" s="198"/>
      <c r="I78" s="198"/>
      <c r="J78" s="198"/>
      <c r="K78" s="198"/>
      <c r="L78" s="198"/>
      <c r="M78" s="198"/>
      <c r="N78" s="390"/>
      <c r="O78" s="140"/>
    </row>
    <row r="79" spans="1:15" ht="29" x14ac:dyDescent="0.35">
      <c r="A79" s="253"/>
      <c r="B79" s="157" t="s">
        <v>115</v>
      </c>
      <c r="C79" s="426" t="s">
        <v>71</v>
      </c>
      <c r="D79" s="399" t="s">
        <v>72</v>
      </c>
      <c r="E79" s="167" t="s">
        <v>73</v>
      </c>
      <c r="F79" s="194"/>
      <c r="G79" s="198"/>
      <c r="H79" s="198"/>
      <c r="I79" s="198"/>
      <c r="J79" s="198"/>
      <c r="K79" s="198"/>
      <c r="L79" s="198"/>
      <c r="M79" s="198"/>
      <c r="N79" s="390"/>
      <c r="O79" s="140"/>
    </row>
    <row r="80" spans="1:15" ht="29" x14ac:dyDescent="0.35">
      <c r="A80" s="253"/>
      <c r="B80" s="157" t="s">
        <v>116</v>
      </c>
      <c r="C80" s="426" t="s">
        <v>105</v>
      </c>
      <c r="D80" s="399" t="s">
        <v>106</v>
      </c>
      <c r="E80" s="167" t="s">
        <v>107</v>
      </c>
      <c r="F80" s="194" t="s">
        <v>108</v>
      </c>
      <c r="G80" s="198"/>
      <c r="H80" s="198"/>
      <c r="I80" s="198"/>
      <c r="J80" s="198"/>
      <c r="K80" s="198"/>
      <c r="L80" s="198"/>
      <c r="M80" s="198"/>
      <c r="N80" s="390"/>
      <c r="O80" s="140"/>
    </row>
    <row r="81" spans="1:15" ht="29" x14ac:dyDescent="0.35">
      <c r="A81" s="253"/>
      <c r="B81" s="157" t="s">
        <v>116</v>
      </c>
      <c r="C81" s="426" t="s">
        <v>71</v>
      </c>
      <c r="D81" s="399" t="s">
        <v>72</v>
      </c>
      <c r="E81" s="167" t="s">
        <v>73</v>
      </c>
      <c r="F81" s="194"/>
      <c r="G81" s="198"/>
      <c r="H81" s="198"/>
      <c r="I81" s="198"/>
      <c r="J81" s="198"/>
      <c r="K81" s="198"/>
      <c r="L81" s="198"/>
      <c r="M81" s="198"/>
      <c r="N81" s="390"/>
      <c r="O81" s="140"/>
    </row>
    <row r="82" spans="1:15" ht="29" x14ac:dyDescent="0.35">
      <c r="A82" s="253"/>
      <c r="B82" s="157" t="s">
        <v>117</v>
      </c>
      <c r="C82" s="426" t="s">
        <v>105</v>
      </c>
      <c r="D82" s="399" t="s">
        <v>106</v>
      </c>
      <c r="E82" s="167" t="s">
        <v>107</v>
      </c>
      <c r="F82" s="194" t="s">
        <v>108</v>
      </c>
      <c r="G82" s="198"/>
      <c r="H82" s="198"/>
      <c r="I82" s="198"/>
      <c r="J82" s="198"/>
      <c r="K82" s="198"/>
      <c r="L82" s="198"/>
      <c r="M82" s="198"/>
      <c r="N82" s="390"/>
      <c r="O82" s="140"/>
    </row>
    <row r="83" spans="1:15" ht="29" x14ac:dyDescent="0.35">
      <c r="A83" s="253"/>
      <c r="B83" s="157" t="s">
        <v>117</v>
      </c>
      <c r="C83" s="426" t="s">
        <v>71</v>
      </c>
      <c r="D83" s="399" t="s">
        <v>72</v>
      </c>
      <c r="E83" s="167" t="s">
        <v>73</v>
      </c>
      <c r="F83" s="194"/>
      <c r="G83" s="198"/>
      <c r="H83" s="198"/>
      <c r="I83" s="198"/>
      <c r="J83" s="198"/>
      <c r="K83" s="198"/>
      <c r="L83" s="198"/>
      <c r="M83" s="198"/>
      <c r="N83" s="390"/>
      <c r="O83" s="140"/>
    </row>
    <row r="84" spans="1:15" x14ac:dyDescent="0.35">
      <c r="A84" s="253"/>
      <c r="B84" s="157" t="s">
        <v>117</v>
      </c>
      <c r="C84" s="426" t="s">
        <v>118</v>
      </c>
      <c r="D84" s="399" t="s">
        <v>119</v>
      </c>
      <c r="E84" s="167" t="s">
        <v>120</v>
      </c>
      <c r="F84" s="194"/>
      <c r="G84" s="198"/>
      <c r="H84" s="198"/>
      <c r="I84" s="198"/>
      <c r="J84" s="198"/>
      <c r="K84" s="198"/>
      <c r="L84" s="198"/>
      <c r="M84" s="198"/>
      <c r="N84" s="390"/>
      <c r="O84" s="140"/>
    </row>
    <row r="85" spans="1:15" ht="29" x14ac:dyDescent="0.35">
      <c r="A85" s="253"/>
      <c r="B85" s="154" t="s">
        <v>121</v>
      </c>
      <c r="C85" s="426" t="s">
        <v>105</v>
      </c>
      <c r="D85" s="399" t="s">
        <v>106</v>
      </c>
      <c r="E85" s="167" t="s">
        <v>107</v>
      </c>
      <c r="F85" s="194" t="s">
        <v>108</v>
      </c>
      <c r="G85" s="198"/>
      <c r="H85" s="198"/>
      <c r="I85" s="198"/>
      <c r="J85" s="198"/>
      <c r="K85" s="198"/>
      <c r="L85" s="198"/>
      <c r="M85" s="198"/>
      <c r="N85" s="390"/>
      <c r="O85" s="140"/>
    </row>
    <row r="86" spans="1:15" ht="29" x14ac:dyDescent="0.35">
      <c r="A86" s="253"/>
      <c r="B86" s="154" t="s">
        <v>121</v>
      </c>
      <c r="C86" s="426" t="s">
        <v>71</v>
      </c>
      <c r="D86" s="399" t="s">
        <v>72</v>
      </c>
      <c r="E86" s="167" t="s">
        <v>73</v>
      </c>
      <c r="F86" s="429"/>
      <c r="G86" s="198"/>
      <c r="H86" s="198"/>
      <c r="I86" s="198"/>
      <c r="J86" s="198"/>
      <c r="K86" s="198"/>
      <c r="L86" s="198"/>
      <c r="M86" s="198"/>
      <c r="N86" s="390"/>
      <c r="O86" s="140"/>
    </row>
    <row r="87" spans="1:15" ht="43.5" x14ac:dyDescent="0.35">
      <c r="A87" s="253"/>
      <c r="B87" s="154" t="s">
        <v>122</v>
      </c>
      <c r="C87" s="427" t="s">
        <v>123</v>
      </c>
      <c r="D87" s="400" t="s">
        <v>124</v>
      </c>
      <c r="E87" s="205" t="s">
        <v>125</v>
      </c>
      <c r="F87" s="429"/>
      <c r="G87" s="198"/>
      <c r="H87" s="198"/>
      <c r="I87" s="198"/>
      <c r="J87" s="198"/>
      <c r="K87" s="198"/>
      <c r="L87" s="198"/>
      <c r="M87" s="198"/>
      <c r="N87" s="390"/>
      <c r="O87" s="140"/>
    </row>
    <row r="88" spans="1:15" ht="29" x14ac:dyDescent="0.35">
      <c r="A88" s="253"/>
      <c r="B88" s="154" t="s">
        <v>122</v>
      </c>
      <c r="C88" s="426" t="s">
        <v>71</v>
      </c>
      <c r="D88" s="399" t="s">
        <v>72</v>
      </c>
      <c r="E88" s="167" t="s">
        <v>73</v>
      </c>
      <c r="F88" s="429"/>
      <c r="G88" s="198"/>
      <c r="H88" s="198"/>
      <c r="I88" s="198"/>
      <c r="J88" s="198"/>
      <c r="K88" s="198"/>
      <c r="L88" s="198"/>
      <c r="M88" s="198"/>
      <c r="N88" s="390"/>
      <c r="O88" s="140"/>
    </row>
    <row r="89" spans="1:15" ht="87" x14ac:dyDescent="0.35">
      <c r="A89" s="253"/>
      <c r="B89" s="154" t="s">
        <v>122</v>
      </c>
      <c r="C89" s="427" t="s">
        <v>126</v>
      </c>
      <c r="D89" s="400" t="s">
        <v>127</v>
      </c>
      <c r="E89" s="205" t="s">
        <v>128</v>
      </c>
      <c r="F89" s="429" t="s">
        <v>129</v>
      </c>
      <c r="G89" s="198"/>
      <c r="H89" s="198"/>
      <c r="I89" s="198"/>
      <c r="J89" s="198"/>
      <c r="K89" s="198"/>
      <c r="L89" s="198"/>
      <c r="M89" s="198"/>
      <c r="N89" s="390"/>
      <c r="O89" s="140"/>
    </row>
    <row r="90" spans="1:15" ht="29.5" thickBot="1" x14ac:dyDescent="0.4">
      <c r="A90" s="253"/>
      <c r="B90" s="147" t="s">
        <v>130</v>
      </c>
      <c r="C90" s="428" t="s">
        <v>131</v>
      </c>
      <c r="D90" s="166" t="s">
        <v>124</v>
      </c>
      <c r="E90" s="166" t="s">
        <v>125</v>
      </c>
      <c r="F90" s="429"/>
      <c r="G90" s="198"/>
      <c r="H90" s="198"/>
      <c r="I90" s="198"/>
      <c r="J90" s="198"/>
      <c r="K90" s="198"/>
      <c r="L90" s="198"/>
      <c r="M90" s="198"/>
      <c r="N90" s="390"/>
      <c r="O90" s="140"/>
    </row>
    <row r="91" spans="1:15" ht="29.5" thickBot="1" x14ac:dyDescent="0.4">
      <c r="A91" s="253"/>
      <c r="B91" s="147" t="s">
        <v>132</v>
      </c>
      <c r="C91" s="428" t="s">
        <v>133</v>
      </c>
      <c r="D91" s="166" t="s">
        <v>134</v>
      </c>
      <c r="E91" s="166" t="s">
        <v>135</v>
      </c>
      <c r="F91" s="193"/>
      <c r="G91" s="198"/>
      <c r="H91" s="198"/>
      <c r="I91" s="198"/>
      <c r="J91" s="198"/>
      <c r="K91" s="198"/>
      <c r="L91" s="198"/>
      <c r="M91" s="198"/>
      <c r="N91" s="390"/>
      <c r="O91" s="140"/>
    </row>
    <row r="92" spans="1:15" ht="28" customHeight="1" x14ac:dyDescent="0.35">
      <c r="A92" s="258" t="s">
        <v>136</v>
      </c>
      <c r="B92" s="201" t="s">
        <v>137</v>
      </c>
      <c r="C92" s="200"/>
      <c r="D92" s="198"/>
      <c r="E92" s="198"/>
      <c r="F92" s="198"/>
      <c r="G92" s="198"/>
      <c r="H92" s="198"/>
      <c r="I92" s="198"/>
      <c r="J92" s="198"/>
      <c r="K92" s="198"/>
      <c r="L92" s="198"/>
      <c r="M92" s="198"/>
      <c r="N92" s="390"/>
      <c r="O92" s="140"/>
    </row>
    <row r="93" spans="1:15" ht="21" customHeight="1" thickBot="1" x14ac:dyDescent="0.4">
      <c r="A93" s="258"/>
      <c r="B93" s="204" t="s">
        <v>138</v>
      </c>
      <c r="C93" s="199"/>
      <c r="D93" s="198"/>
      <c r="E93" s="198"/>
      <c r="F93" s="198"/>
      <c r="G93" s="198"/>
      <c r="H93" s="198"/>
      <c r="I93" s="198"/>
      <c r="J93" s="198"/>
      <c r="K93" s="198"/>
      <c r="L93" s="198"/>
      <c r="M93" s="198"/>
      <c r="N93" s="390"/>
      <c r="O93" s="140"/>
    </row>
    <row r="94" spans="1:15" ht="255" customHeight="1" thickBot="1" x14ac:dyDescent="0.4">
      <c r="A94" s="258"/>
      <c r="B94" s="507" t="s">
        <v>1084</v>
      </c>
      <c r="C94" s="508"/>
      <c r="D94" s="508"/>
      <c r="E94" s="509"/>
      <c r="F94" s="198"/>
      <c r="G94" s="198"/>
      <c r="H94" s="198"/>
      <c r="I94" s="198"/>
      <c r="J94" s="198"/>
      <c r="K94" s="198"/>
      <c r="L94" s="198"/>
      <c r="M94" s="198"/>
      <c r="N94" s="390"/>
      <c r="O94" s="140"/>
    </row>
    <row r="95" spans="1:15" ht="28" customHeight="1" x14ac:dyDescent="0.35">
      <c r="A95" s="258" t="s">
        <v>139</v>
      </c>
      <c r="B95" s="501" t="s">
        <v>140</v>
      </c>
      <c r="C95" s="502"/>
      <c r="D95" s="502"/>
      <c r="E95" s="502"/>
      <c r="F95" s="198"/>
      <c r="G95" s="198"/>
      <c r="H95" s="198"/>
      <c r="I95" s="198"/>
      <c r="J95" s="198"/>
      <c r="K95" s="198"/>
      <c r="L95" s="198"/>
      <c r="M95" s="198"/>
      <c r="N95" s="390"/>
      <c r="O95" s="140"/>
    </row>
    <row r="96" spans="1:15" ht="21" customHeight="1" x14ac:dyDescent="0.35">
      <c r="A96" s="258"/>
      <c r="B96" s="204" t="s">
        <v>141</v>
      </c>
      <c r="C96" s="199"/>
      <c r="D96" s="198"/>
      <c r="E96" s="198"/>
      <c r="F96" s="198"/>
      <c r="G96" s="198"/>
      <c r="H96" s="198"/>
      <c r="I96" s="198"/>
      <c r="J96" s="198"/>
      <c r="K96" s="198"/>
      <c r="L96" s="198"/>
      <c r="M96" s="198"/>
      <c r="N96" s="390"/>
      <c r="O96" s="140"/>
    </row>
    <row r="97" spans="1:17" ht="21" customHeight="1" thickBot="1" x14ac:dyDescent="0.4">
      <c r="A97" s="258"/>
      <c r="B97" s="203" t="s">
        <v>142</v>
      </c>
      <c r="C97" s="198"/>
      <c r="D97" s="198"/>
      <c r="E97" s="198"/>
      <c r="F97" s="198"/>
      <c r="G97" s="198"/>
      <c r="H97" s="198"/>
      <c r="I97" s="198"/>
      <c r="J97" s="198"/>
      <c r="K97" s="198"/>
      <c r="L97" s="198"/>
      <c r="M97" s="198"/>
      <c r="N97" s="390"/>
      <c r="O97" s="140"/>
    </row>
    <row r="98" spans="1:17" ht="15" thickBot="1" x14ac:dyDescent="0.4">
      <c r="A98" s="258"/>
      <c r="B98" s="479" t="s">
        <v>1069</v>
      </c>
      <c r="C98" s="480"/>
      <c r="D98" s="480"/>
      <c r="E98" s="481"/>
      <c r="F98" s="198"/>
      <c r="G98" s="198"/>
      <c r="H98" s="198"/>
      <c r="I98" s="198"/>
      <c r="J98" s="198"/>
      <c r="K98" s="198"/>
      <c r="L98" s="198"/>
      <c r="M98" s="198"/>
      <c r="N98" s="390"/>
      <c r="O98" s="140"/>
    </row>
    <row r="99" spans="1:17" x14ac:dyDescent="0.35">
      <c r="A99" s="253"/>
      <c r="B99" s="198"/>
      <c r="C99" s="198"/>
      <c r="D99" s="198"/>
      <c r="E99" s="198"/>
      <c r="F99" s="198"/>
      <c r="G99" s="198"/>
      <c r="H99" s="198"/>
      <c r="I99" s="198"/>
      <c r="J99" s="198"/>
      <c r="K99" s="198"/>
      <c r="L99" s="198"/>
      <c r="M99" s="198"/>
      <c r="N99" s="390"/>
      <c r="O99" s="140"/>
    </row>
    <row r="100" spans="1:17" ht="24" customHeight="1" x14ac:dyDescent="0.35">
      <c r="A100" s="254"/>
      <c r="B100" s="202" t="s">
        <v>143</v>
      </c>
      <c r="C100" s="202"/>
      <c r="D100" s="202"/>
      <c r="E100" s="202"/>
      <c r="F100" s="202"/>
      <c r="G100" s="202"/>
      <c r="H100" s="202"/>
      <c r="I100" s="202"/>
      <c r="J100" s="202"/>
      <c r="K100" s="202"/>
      <c r="L100" s="202"/>
      <c r="M100" s="202"/>
      <c r="N100" s="391"/>
      <c r="O100" s="140"/>
    </row>
    <row r="101" spans="1:17" ht="24" customHeight="1" x14ac:dyDescent="0.35">
      <c r="A101" s="258" t="s">
        <v>144</v>
      </c>
      <c r="B101" s="201" t="s">
        <v>145</v>
      </c>
      <c r="C101" s="200"/>
      <c r="D101" s="198"/>
      <c r="E101" s="198"/>
      <c r="F101" s="198"/>
      <c r="G101" s="198"/>
      <c r="H101" s="198"/>
      <c r="I101" s="198"/>
      <c r="J101" s="198"/>
      <c r="K101" s="198"/>
      <c r="L101" s="198"/>
      <c r="M101" s="250"/>
      <c r="N101" s="140"/>
    </row>
    <row r="102" spans="1:17" ht="31.75" customHeight="1" thickBot="1" x14ac:dyDescent="0.4">
      <c r="A102" s="258"/>
      <c r="B102" s="553" t="s">
        <v>146</v>
      </c>
      <c r="C102" s="554"/>
      <c r="D102" s="554"/>
      <c r="E102" s="554"/>
      <c r="F102" s="198"/>
      <c r="G102" s="198"/>
      <c r="H102" s="198"/>
      <c r="I102" s="198"/>
      <c r="J102" s="198"/>
      <c r="K102" s="198"/>
      <c r="L102" s="198"/>
      <c r="M102" s="250"/>
      <c r="N102" s="140"/>
    </row>
    <row r="103" spans="1:17" ht="124.5" customHeight="1" thickBot="1" x14ac:dyDescent="0.4">
      <c r="A103" s="258"/>
      <c r="B103" s="479" t="s">
        <v>147</v>
      </c>
      <c r="C103" s="480"/>
      <c r="D103" s="480"/>
      <c r="E103" s="481"/>
      <c r="F103" s="198"/>
      <c r="G103" s="198"/>
      <c r="H103" s="198"/>
      <c r="I103" s="198"/>
      <c r="J103" s="198"/>
      <c r="K103" s="198"/>
      <c r="L103" s="198"/>
      <c r="M103" s="250"/>
      <c r="N103" s="140"/>
    </row>
    <row r="104" spans="1:17" x14ac:dyDescent="0.35">
      <c r="A104" s="253"/>
      <c r="B104" s="198"/>
      <c r="C104" s="198"/>
      <c r="D104" s="198"/>
      <c r="E104" s="198"/>
      <c r="F104" s="198"/>
      <c r="G104" s="198"/>
      <c r="H104" s="198"/>
      <c r="I104" s="198"/>
      <c r="J104" s="198"/>
      <c r="K104" s="198"/>
      <c r="L104" s="198"/>
      <c r="M104" s="250"/>
      <c r="N104" s="140"/>
    </row>
    <row r="105" spans="1:17" ht="30" customHeight="1" x14ac:dyDescent="0.35">
      <c r="A105" s="259" t="s">
        <v>148</v>
      </c>
      <c r="B105" s="197" t="s">
        <v>149</v>
      </c>
      <c r="C105" s="197"/>
      <c r="D105" s="196"/>
      <c r="E105" s="196"/>
      <c r="F105" s="196"/>
      <c r="G105" s="196"/>
      <c r="H105" s="196"/>
      <c r="I105" s="196"/>
      <c r="J105" s="196"/>
      <c r="K105" s="196"/>
      <c r="L105" s="196"/>
      <c r="M105" s="260"/>
      <c r="N105" s="140"/>
    </row>
    <row r="106" spans="1:17" ht="21" customHeight="1" x14ac:dyDescent="0.35">
      <c r="A106" s="261"/>
      <c r="B106" s="144" t="s">
        <v>150</v>
      </c>
      <c r="C106" s="144"/>
      <c r="D106" s="144"/>
      <c r="E106" s="144"/>
      <c r="F106" s="144"/>
      <c r="G106" s="144"/>
      <c r="H106" s="144"/>
      <c r="I106" s="144"/>
      <c r="J106" s="144"/>
      <c r="K106" s="144"/>
      <c r="L106" s="144"/>
      <c r="M106" s="262"/>
      <c r="N106" s="140"/>
    </row>
    <row r="107" spans="1:17" x14ac:dyDescent="0.35">
      <c r="A107" s="263" t="s">
        <v>151</v>
      </c>
      <c r="B107" s="191" t="s">
        <v>152</v>
      </c>
      <c r="C107" s="143"/>
      <c r="D107" s="142"/>
      <c r="E107" s="142"/>
      <c r="F107" s="142"/>
      <c r="G107" s="142"/>
      <c r="H107" s="142"/>
      <c r="I107" s="142"/>
      <c r="J107" s="142"/>
      <c r="K107" s="142"/>
      <c r="L107" s="142"/>
      <c r="M107" s="264"/>
      <c r="N107" s="140"/>
    </row>
    <row r="108" spans="1:17" ht="107.25" customHeight="1" x14ac:dyDescent="0.35">
      <c r="A108" s="263"/>
      <c r="B108" s="503" t="s">
        <v>153</v>
      </c>
      <c r="C108" s="504"/>
      <c r="D108" s="504"/>
      <c r="E108" s="504"/>
      <c r="F108" s="142"/>
      <c r="G108" s="142"/>
      <c r="H108" s="142"/>
      <c r="I108" s="142"/>
      <c r="J108" s="142"/>
      <c r="K108" s="142"/>
      <c r="L108" s="142"/>
      <c r="M108" s="264"/>
      <c r="N108" s="140"/>
    </row>
    <row r="109" spans="1:17" ht="46" customHeight="1" x14ac:dyDescent="0.35">
      <c r="A109" s="265"/>
      <c r="B109" s="504" t="s">
        <v>154</v>
      </c>
      <c r="C109" s="504"/>
      <c r="D109" s="504"/>
      <c r="E109" s="504"/>
      <c r="F109" s="142"/>
      <c r="G109" s="142"/>
      <c r="H109" s="142"/>
      <c r="I109" s="142"/>
      <c r="J109" s="142"/>
      <c r="K109" s="142"/>
      <c r="L109" s="142"/>
      <c r="M109" s="264"/>
      <c r="N109" s="140"/>
      <c r="Q109" s="140"/>
    </row>
    <row r="110" spans="1:17" ht="66" customHeight="1" thickBot="1" x14ac:dyDescent="0.4">
      <c r="A110" s="265"/>
      <c r="B110" s="538" t="s">
        <v>155</v>
      </c>
      <c r="C110" s="538"/>
      <c r="D110" s="538"/>
      <c r="E110" s="538"/>
      <c r="F110" s="142"/>
      <c r="G110" s="142"/>
      <c r="H110" s="142"/>
      <c r="I110" s="142"/>
      <c r="J110" s="142"/>
      <c r="K110" s="142"/>
      <c r="L110" s="142"/>
      <c r="M110" s="264"/>
      <c r="N110" s="140"/>
      <c r="Q110" s="140"/>
    </row>
    <row r="111" spans="1:17" ht="24" customHeight="1" thickBot="1" x14ac:dyDescent="0.4">
      <c r="A111" s="265"/>
      <c r="B111" s="150" t="s">
        <v>156</v>
      </c>
      <c r="C111" s="195" t="s">
        <v>157</v>
      </c>
      <c r="D111" s="195" t="s">
        <v>158</v>
      </c>
      <c r="E111" s="195" t="s">
        <v>159</v>
      </c>
      <c r="F111" s="195" t="s">
        <v>160</v>
      </c>
      <c r="G111" s="195" t="s">
        <v>161</v>
      </c>
      <c r="H111" s="195" t="s">
        <v>162</v>
      </c>
      <c r="I111" s="189" t="s">
        <v>17</v>
      </c>
      <c r="J111" s="176" t="s">
        <v>19</v>
      </c>
      <c r="K111" s="142"/>
      <c r="L111" s="142"/>
      <c r="M111" s="264"/>
      <c r="N111" s="140"/>
      <c r="Q111" s="140"/>
    </row>
    <row r="112" spans="1:17" ht="140.5" thickBot="1" x14ac:dyDescent="0.5">
      <c r="A112" s="265"/>
      <c r="B112" s="157" t="s">
        <v>163</v>
      </c>
      <c r="C112" s="167" t="s">
        <v>164</v>
      </c>
      <c r="D112" s="167" t="s">
        <v>165</v>
      </c>
      <c r="E112" s="156">
        <v>37436</v>
      </c>
      <c r="F112" s="156">
        <v>40159</v>
      </c>
      <c r="G112" s="156">
        <v>8560</v>
      </c>
      <c r="H112" s="156">
        <f t="shared" ref="H112:H127" si="0">SUM(E112:G112)</f>
        <v>86155</v>
      </c>
      <c r="I112" s="167" t="s">
        <v>166</v>
      </c>
      <c r="J112" s="393" t="s">
        <v>167</v>
      </c>
      <c r="K112" s="142"/>
      <c r="L112" s="142"/>
      <c r="M112" s="264"/>
      <c r="N112" s="140"/>
      <c r="Q112" s="140"/>
    </row>
    <row r="113" spans="1:17" ht="43" x14ac:dyDescent="0.45">
      <c r="A113" s="265"/>
      <c r="B113" s="157" t="s">
        <v>168</v>
      </c>
      <c r="C113" s="167" t="str">
        <f>VLOOKUP(C$112,ListsReq!$C$3:$R$34,2,FALSE)</f>
        <v>2011/12</v>
      </c>
      <c r="D113" s="167" t="s">
        <v>165</v>
      </c>
      <c r="E113" s="156">
        <v>33899</v>
      </c>
      <c r="F113" s="156">
        <v>36789</v>
      </c>
      <c r="G113" s="156">
        <v>7712</v>
      </c>
      <c r="H113" s="156">
        <f t="shared" si="0"/>
        <v>78400</v>
      </c>
      <c r="I113" s="167" t="s">
        <v>166</v>
      </c>
      <c r="J113" s="430" t="s">
        <v>169</v>
      </c>
      <c r="K113" s="142"/>
      <c r="L113" s="142"/>
      <c r="M113" s="264"/>
      <c r="N113" s="140"/>
      <c r="Q113" s="140"/>
    </row>
    <row r="114" spans="1:17" ht="43" x14ac:dyDescent="0.45">
      <c r="A114" s="265"/>
      <c r="B114" s="157" t="s">
        <v>170</v>
      </c>
      <c r="C114" s="167" t="str">
        <f>VLOOKUP(C$112,ListsReq!$C$3:$R$34,3,FALSE)</f>
        <v>2012/13</v>
      </c>
      <c r="D114" s="167" t="s">
        <v>165</v>
      </c>
      <c r="E114" s="156">
        <v>35922</v>
      </c>
      <c r="F114" s="156">
        <v>39012</v>
      </c>
      <c r="G114" s="156">
        <v>7848</v>
      </c>
      <c r="H114" s="156">
        <f t="shared" si="0"/>
        <v>82782</v>
      </c>
      <c r="I114" s="167" t="s">
        <v>166</v>
      </c>
      <c r="J114" s="430" t="s">
        <v>169</v>
      </c>
      <c r="K114" s="142"/>
      <c r="L114" s="142"/>
      <c r="M114" s="264"/>
      <c r="N114" s="140"/>
      <c r="Q114" s="140"/>
    </row>
    <row r="115" spans="1:17" ht="43" x14ac:dyDescent="0.45">
      <c r="A115" s="265"/>
      <c r="B115" s="157" t="s">
        <v>171</v>
      </c>
      <c r="C115" s="167" t="str">
        <f>VLOOKUP(C$112,ListsReq!$C$3:$R$34,4,FALSE)</f>
        <v>2013/14</v>
      </c>
      <c r="D115" s="167" t="s">
        <v>165</v>
      </c>
      <c r="E115" s="156">
        <v>33415</v>
      </c>
      <c r="F115" s="156">
        <v>36108</v>
      </c>
      <c r="G115" s="156">
        <v>7742</v>
      </c>
      <c r="H115" s="156">
        <f t="shared" si="0"/>
        <v>77265</v>
      </c>
      <c r="I115" s="167" t="s">
        <v>166</v>
      </c>
      <c r="J115" s="430" t="s">
        <v>169</v>
      </c>
      <c r="K115" s="142"/>
      <c r="L115" s="142"/>
      <c r="M115" s="264"/>
      <c r="N115" s="140"/>
      <c r="Q115" s="140"/>
    </row>
    <row r="116" spans="1:17" ht="71" x14ac:dyDescent="0.45">
      <c r="A116" s="265"/>
      <c r="B116" s="157" t="s">
        <v>172</v>
      </c>
      <c r="C116" s="167" t="str">
        <f>VLOOKUP(C$112,ListsReq!$C$3:$R$34,5,FALSE)</f>
        <v>2014/15</v>
      </c>
      <c r="D116" s="167" t="s">
        <v>165</v>
      </c>
      <c r="E116" s="156">
        <v>34222</v>
      </c>
      <c r="F116" s="156">
        <v>39857</v>
      </c>
      <c r="G116" s="156">
        <v>7726</v>
      </c>
      <c r="H116" s="156">
        <f t="shared" si="0"/>
        <v>81805</v>
      </c>
      <c r="I116" s="167" t="s">
        <v>166</v>
      </c>
      <c r="J116" s="430" t="s">
        <v>173</v>
      </c>
      <c r="K116" s="142"/>
      <c r="L116" s="142"/>
      <c r="M116" s="264"/>
      <c r="N116" s="140"/>
      <c r="Q116" s="140"/>
    </row>
    <row r="117" spans="1:17" ht="71" x14ac:dyDescent="0.45">
      <c r="A117" s="265"/>
      <c r="B117" s="157" t="s">
        <v>174</v>
      </c>
      <c r="C117" s="167" t="str">
        <f>VLOOKUP(C$112,ListsReq!$C$3:$R$34,6,FALSE)</f>
        <v>2015/16</v>
      </c>
      <c r="D117" s="167" t="s">
        <v>165</v>
      </c>
      <c r="E117" s="156">
        <v>35862</v>
      </c>
      <c r="F117" s="156">
        <v>37112</v>
      </c>
      <c r="G117" s="156">
        <v>6563</v>
      </c>
      <c r="H117" s="156">
        <f t="shared" si="0"/>
        <v>79537</v>
      </c>
      <c r="I117" s="167" t="s">
        <v>166</v>
      </c>
      <c r="J117" s="430" t="s">
        <v>173</v>
      </c>
      <c r="K117" s="142"/>
      <c r="L117" s="142"/>
      <c r="M117" s="264"/>
      <c r="N117" s="140"/>
      <c r="Q117" s="140"/>
    </row>
    <row r="118" spans="1:17" ht="71.5" thickBot="1" x14ac:dyDescent="0.5">
      <c r="A118" s="265"/>
      <c r="B118" s="157" t="s">
        <v>175</v>
      </c>
      <c r="C118" s="167" t="str">
        <f>VLOOKUP(C$112,ListsReq!$C$3:$R$34,7,FALSE)</f>
        <v>2016/17</v>
      </c>
      <c r="D118" s="167" t="s">
        <v>165</v>
      </c>
      <c r="E118" s="156">
        <v>34221</v>
      </c>
      <c r="F118" s="156">
        <v>32243</v>
      </c>
      <c r="G118" s="156">
        <v>7123</v>
      </c>
      <c r="H118" s="156">
        <f t="shared" si="0"/>
        <v>73587</v>
      </c>
      <c r="I118" s="167" t="s">
        <v>166</v>
      </c>
      <c r="J118" s="430" t="s">
        <v>173</v>
      </c>
      <c r="K118" s="142"/>
      <c r="L118" s="142"/>
      <c r="M118" s="264"/>
      <c r="N118" s="140"/>
      <c r="Q118" s="140"/>
    </row>
    <row r="119" spans="1:17" ht="238" x14ac:dyDescent="0.45">
      <c r="A119" s="265"/>
      <c r="B119" s="157" t="s">
        <v>176</v>
      </c>
      <c r="C119" s="167" t="str">
        <f>VLOOKUP(C$112,ListsReq!$C$3:$R$34,8,FALSE)</f>
        <v>2017/18</v>
      </c>
      <c r="D119" s="167" t="s">
        <v>165</v>
      </c>
      <c r="E119" s="156">
        <v>32742</v>
      </c>
      <c r="F119" s="156">
        <v>26817</v>
      </c>
      <c r="G119" s="156">
        <v>7261</v>
      </c>
      <c r="H119" s="156">
        <f t="shared" si="0"/>
        <v>66820</v>
      </c>
      <c r="I119" s="167" t="s">
        <v>166</v>
      </c>
      <c r="J119" s="394" t="s">
        <v>177</v>
      </c>
      <c r="K119" s="142"/>
      <c r="L119" s="142"/>
      <c r="M119" s="264"/>
      <c r="N119" s="140"/>
      <c r="Q119" s="140"/>
    </row>
    <row r="120" spans="1:17" ht="57" x14ac:dyDescent="0.45">
      <c r="A120" s="265"/>
      <c r="B120" s="157" t="s">
        <v>178</v>
      </c>
      <c r="C120" s="167" t="str">
        <f>VLOOKUP(C$112,ListsReq!$C$3:$R$34,9,FALSE)</f>
        <v>2018/19</v>
      </c>
      <c r="D120" s="167" t="s">
        <v>165</v>
      </c>
      <c r="E120" s="156">
        <v>30990</v>
      </c>
      <c r="F120" s="156">
        <v>20691</v>
      </c>
      <c r="G120" s="156">
        <v>6289</v>
      </c>
      <c r="H120" s="156">
        <f>SUM(E120:G120)</f>
        <v>57970</v>
      </c>
      <c r="I120" s="167" t="s">
        <v>166</v>
      </c>
      <c r="J120" s="430" t="s">
        <v>179</v>
      </c>
      <c r="K120" s="142"/>
      <c r="L120" s="142"/>
      <c r="M120" s="264"/>
      <c r="N120" s="140"/>
      <c r="Q120" s="140"/>
    </row>
    <row r="121" spans="1:17" ht="16.5" x14ac:dyDescent="0.45">
      <c r="A121" s="265"/>
      <c r="B121" s="157" t="s">
        <v>180</v>
      </c>
      <c r="C121" s="167" t="str">
        <f>VLOOKUP(C$112,ListsReq!$C$3:$R$34,10,FALSE)</f>
        <v>2019/20</v>
      </c>
      <c r="D121" s="167" t="s">
        <v>165</v>
      </c>
      <c r="E121" s="401">
        <f>SUMIF(C135:C167,"Scope 1",H135:H167)</f>
        <v>31312.678058462199</v>
      </c>
      <c r="F121" s="401">
        <f>SUMIF(C135:C167,"Scope 2",H135:H167)</f>
        <v>18325.512050501999</v>
      </c>
      <c r="G121" s="401">
        <f>SUMIF(C135:C167,"Scope 3",H135:H167)</f>
        <v>6113.7053837717103</v>
      </c>
      <c r="H121" s="401">
        <f t="shared" si="0"/>
        <v>55751.895492735908</v>
      </c>
      <c r="I121" s="167" t="s">
        <v>166</v>
      </c>
      <c r="J121" s="194"/>
      <c r="K121" s="142"/>
      <c r="L121" s="142"/>
      <c r="M121" s="264"/>
      <c r="N121" s="140"/>
      <c r="Q121" s="140"/>
    </row>
    <row r="122" spans="1:17" ht="16.5" x14ac:dyDescent="0.45">
      <c r="A122" s="265"/>
      <c r="B122" s="157" t="s">
        <v>181</v>
      </c>
      <c r="C122" s="167">
        <f>VLOOKUP(C$112,ListsReq!$C$3:$R$34,11,FALSE)</f>
        <v>0</v>
      </c>
      <c r="D122" s="167"/>
      <c r="E122" s="156"/>
      <c r="F122" s="156"/>
      <c r="G122" s="156"/>
      <c r="H122" s="156">
        <f t="shared" si="0"/>
        <v>0</v>
      </c>
      <c r="I122" s="167" t="s">
        <v>166</v>
      </c>
      <c r="J122" s="194"/>
      <c r="K122" s="142"/>
      <c r="L122" s="142"/>
      <c r="M122" s="264"/>
      <c r="N122" s="140"/>
      <c r="Q122" s="140"/>
    </row>
    <row r="123" spans="1:17" ht="16.5" x14ac:dyDescent="0.45">
      <c r="A123" s="265"/>
      <c r="B123" s="157" t="s">
        <v>182</v>
      </c>
      <c r="C123" s="167">
        <f>VLOOKUP(C$112,ListsReq!$C$3:$R$34,12,FALSE)</f>
        <v>0</v>
      </c>
      <c r="D123" s="167"/>
      <c r="E123" s="156"/>
      <c r="F123" s="156"/>
      <c r="G123" s="156"/>
      <c r="H123" s="156">
        <f t="shared" si="0"/>
        <v>0</v>
      </c>
      <c r="I123" s="167" t="s">
        <v>166</v>
      </c>
      <c r="J123" s="194"/>
      <c r="K123" s="142"/>
      <c r="L123" s="142"/>
      <c r="M123" s="264"/>
      <c r="N123" s="140"/>
      <c r="Q123" s="140"/>
    </row>
    <row r="124" spans="1:17" ht="16.5" x14ac:dyDescent="0.45">
      <c r="A124" s="265"/>
      <c r="B124" s="157" t="s">
        <v>183</v>
      </c>
      <c r="C124" s="167">
        <f>VLOOKUP(C$112,ListsReq!$C$3:$R$34,13,FALSE)</f>
        <v>0</v>
      </c>
      <c r="D124" s="167"/>
      <c r="E124" s="156"/>
      <c r="F124" s="156"/>
      <c r="G124" s="156"/>
      <c r="H124" s="156">
        <f t="shared" si="0"/>
        <v>0</v>
      </c>
      <c r="I124" s="167" t="s">
        <v>166</v>
      </c>
      <c r="J124" s="194"/>
      <c r="K124" s="142"/>
      <c r="L124" s="142"/>
      <c r="M124" s="264"/>
      <c r="N124" s="140"/>
      <c r="Q124" s="140"/>
    </row>
    <row r="125" spans="1:17" ht="16.5" x14ac:dyDescent="0.45">
      <c r="A125" s="265"/>
      <c r="B125" s="157" t="s">
        <v>184</v>
      </c>
      <c r="C125" s="167">
        <f>VLOOKUP(C$112,ListsReq!$C$3:$R$34,14,FALSE)</f>
        <v>0</v>
      </c>
      <c r="D125" s="167"/>
      <c r="E125" s="156"/>
      <c r="F125" s="156"/>
      <c r="G125" s="156"/>
      <c r="H125" s="156">
        <f t="shared" si="0"/>
        <v>0</v>
      </c>
      <c r="I125" s="167" t="s">
        <v>166</v>
      </c>
      <c r="J125" s="194"/>
      <c r="K125" s="142"/>
      <c r="L125" s="142"/>
      <c r="M125" s="264"/>
      <c r="N125" s="140"/>
      <c r="Q125" s="140"/>
    </row>
    <row r="126" spans="1:17" ht="16.5" x14ac:dyDescent="0.45">
      <c r="A126" s="265"/>
      <c r="B126" s="157" t="s">
        <v>185</v>
      </c>
      <c r="C126" s="167">
        <f>VLOOKUP(C$112,ListsReq!$C$3:$R$34,15,FALSE)</f>
        <v>0</v>
      </c>
      <c r="D126" s="167"/>
      <c r="E126" s="156"/>
      <c r="F126" s="156"/>
      <c r="G126" s="156"/>
      <c r="H126" s="156">
        <f t="shared" si="0"/>
        <v>0</v>
      </c>
      <c r="I126" s="167" t="s">
        <v>166</v>
      </c>
      <c r="J126" s="194"/>
      <c r="K126" s="142"/>
      <c r="L126" s="142"/>
      <c r="M126" s="264"/>
      <c r="N126" s="140"/>
      <c r="Q126" s="140"/>
    </row>
    <row r="127" spans="1:17" ht="17" thickBot="1" x14ac:dyDescent="0.5">
      <c r="A127" s="265"/>
      <c r="B127" s="147" t="s">
        <v>186</v>
      </c>
      <c r="C127" s="166">
        <f>VLOOKUP(C$112,ListsReq!$C$3:$R$34,16,FALSE)</f>
        <v>0</v>
      </c>
      <c r="D127" s="166"/>
      <c r="E127" s="146"/>
      <c r="F127" s="146"/>
      <c r="G127" s="146"/>
      <c r="H127" s="146">
        <f t="shared" si="0"/>
        <v>0</v>
      </c>
      <c r="I127" s="166" t="s">
        <v>166</v>
      </c>
      <c r="J127" s="193"/>
      <c r="K127" s="142"/>
      <c r="L127" s="142"/>
      <c r="M127" s="264"/>
      <c r="N127" s="140"/>
      <c r="Q127" s="140"/>
    </row>
    <row r="128" spans="1:17" x14ac:dyDescent="0.35">
      <c r="A128" s="263"/>
      <c r="B128" s="192"/>
      <c r="C128" s="164"/>
      <c r="D128" s="142"/>
      <c r="E128" s="142"/>
      <c r="F128" s="142"/>
      <c r="G128" s="142"/>
      <c r="H128" s="142"/>
      <c r="I128" s="142"/>
      <c r="J128" s="142"/>
      <c r="K128" s="142"/>
      <c r="L128" s="142"/>
      <c r="M128" s="264"/>
      <c r="N128" s="140"/>
    </row>
    <row r="129" spans="1:15" x14ac:dyDescent="0.35">
      <c r="A129" s="263" t="s">
        <v>187</v>
      </c>
      <c r="B129" s="191" t="s">
        <v>188</v>
      </c>
      <c r="C129" s="143"/>
      <c r="D129" s="142"/>
      <c r="E129" s="142"/>
      <c r="F129" s="142"/>
      <c r="G129" s="142"/>
      <c r="H129" s="142"/>
      <c r="I129" s="142"/>
      <c r="J129" s="142"/>
      <c r="K129" s="142"/>
      <c r="L129" s="142"/>
      <c r="M129" s="264"/>
      <c r="N129" s="140"/>
    </row>
    <row r="130" spans="1:15" ht="78.75" customHeight="1" x14ac:dyDescent="0.35">
      <c r="A130" s="263"/>
      <c r="B130" s="504" t="s">
        <v>189</v>
      </c>
      <c r="C130" s="504"/>
      <c r="D130" s="504"/>
      <c r="E130" s="504"/>
      <c r="F130" s="142"/>
      <c r="G130" s="142"/>
      <c r="H130" s="142"/>
      <c r="I130" s="142"/>
      <c r="J130" s="142"/>
      <c r="K130" s="142"/>
      <c r="L130" s="142"/>
      <c r="M130" s="264"/>
      <c r="N130" s="140"/>
    </row>
    <row r="131" spans="1:15" ht="34.5" customHeight="1" x14ac:dyDescent="0.35">
      <c r="A131" s="265"/>
      <c r="B131" s="504" t="s">
        <v>190</v>
      </c>
      <c r="C131" s="504"/>
      <c r="D131" s="504"/>
      <c r="E131" s="504"/>
      <c r="F131" s="142"/>
      <c r="G131" s="142"/>
      <c r="H131" s="142"/>
      <c r="I131" s="142"/>
      <c r="J131" s="142"/>
      <c r="K131" s="142"/>
      <c r="L131" s="142"/>
      <c r="M131" s="264"/>
      <c r="N131" s="140"/>
      <c r="O131" s="140"/>
    </row>
    <row r="132" spans="1:15" x14ac:dyDescent="0.35">
      <c r="A132" s="265"/>
      <c r="B132" s="403" t="s">
        <v>191</v>
      </c>
      <c r="C132" s="384">
        <v>2019</v>
      </c>
      <c r="D132" s="383">
        <v>2019</v>
      </c>
      <c r="E132" s="383">
        <v>2020</v>
      </c>
      <c r="F132" s="142"/>
      <c r="G132" s="142"/>
      <c r="H132" s="142"/>
      <c r="I132" s="142"/>
      <c r="J132" s="142"/>
      <c r="K132" s="142"/>
      <c r="L132" s="142"/>
      <c r="M132" s="264"/>
      <c r="N132" s="140"/>
      <c r="O132" s="140"/>
    </row>
    <row r="133" spans="1:15" ht="8.5" customHeight="1" thickBot="1" x14ac:dyDescent="0.4">
      <c r="A133" s="265"/>
      <c r="B133" s="403"/>
      <c r="C133" s="403"/>
      <c r="D133" s="403"/>
      <c r="E133" s="403"/>
      <c r="F133" s="142"/>
      <c r="G133" s="142"/>
      <c r="H133" s="142"/>
      <c r="I133" s="142"/>
      <c r="J133" s="142"/>
      <c r="K133" s="142"/>
      <c r="L133" s="142"/>
      <c r="M133" s="264"/>
      <c r="N133" s="140"/>
      <c r="O133" s="140"/>
    </row>
    <row r="134" spans="1:15" ht="21.75" customHeight="1" x14ac:dyDescent="0.35">
      <c r="A134" s="265"/>
      <c r="B134" s="150" t="s">
        <v>192</v>
      </c>
      <c r="C134" s="190" t="s">
        <v>193</v>
      </c>
      <c r="D134" s="189" t="s">
        <v>194</v>
      </c>
      <c r="E134" s="189" t="s">
        <v>17</v>
      </c>
      <c r="F134" s="189" t="s">
        <v>195</v>
      </c>
      <c r="G134" s="189" t="s">
        <v>17</v>
      </c>
      <c r="H134" s="189" t="s">
        <v>196</v>
      </c>
      <c r="I134" s="176" t="s">
        <v>19</v>
      </c>
      <c r="J134" s="142"/>
      <c r="K134" s="142"/>
      <c r="L134" s="142"/>
      <c r="M134" s="264"/>
      <c r="N134" s="140"/>
      <c r="O134" s="140"/>
    </row>
    <row r="135" spans="1:15" ht="14.5" customHeight="1" x14ac:dyDescent="0.35">
      <c r="A135" s="265"/>
      <c r="B135" s="157" t="s">
        <v>197</v>
      </c>
      <c r="C135" s="187" t="s">
        <v>160</v>
      </c>
      <c r="D135" s="401">
        <v>58795137</v>
      </c>
      <c r="E135" s="184" t="str">
        <f>VLOOKUP($B135,ListsReq!$AC$3:$AF$150,2,FALSE)</f>
        <v>kWh</v>
      </c>
      <c r="F135" s="185">
        <f>IF($C$132=2020, VLOOKUP($B135,ListsReq!$AC$3:$AF$150,3,FALSE), IF($C$132=2019, VLOOKUP($B135,ListsReq!$AC$153:$AF$300,3,FALSE),""))</f>
        <v>0.25559999999999999</v>
      </c>
      <c r="G135" s="184" t="str">
        <f>VLOOKUP($B135,ListsReq!$AC$3:$AF$150,4,FALSE)</f>
        <v>kg CO2e/kWh</v>
      </c>
      <c r="H135" s="183">
        <f t="shared" ref="H135:H162" si="1">(F135*D135)/1000</f>
        <v>15028.037017199998</v>
      </c>
      <c r="I135" s="155" t="s">
        <v>198</v>
      </c>
      <c r="J135" s="142"/>
      <c r="K135" s="142"/>
      <c r="L135" s="142"/>
      <c r="M135" s="264"/>
      <c r="N135" s="140"/>
      <c r="O135" s="140"/>
    </row>
    <row r="136" spans="1:15" ht="14.5" customHeight="1" x14ac:dyDescent="0.35">
      <c r="A136" s="265"/>
      <c r="B136" s="157" t="s">
        <v>199</v>
      </c>
      <c r="C136" s="187" t="s">
        <v>161</v>
      </c>
      <c r="D136" s="401">
        <v>58795137</v>
      </c>
      <c r="E136" s="184" t="str">
        <f>VLOOKUP($B136,ListsReq!$AC$3:$AF$150,2,FALSE)</f>
        <v>kWh</v>
      </c>
      <c r="F136" s="185">
        <f>IF($C$132=2020, VLOOKUP($B136,ListsReq!$AC$3:$AF$150,3,FALSE), IF($C$132=2019, VLOOKUP($B136,ListsReq!$AC$153:$AF$300,3,FALSE),""))</f>
        <v>2.1700000000000001E-2</v>
      </c>
      <c r="G136" s="184" t="str">
        <f>VLOOKUP($B136,ListsReq!$AC$3:$AF$150,4,FALSE)</f>
        <v>kg CO2e/kWh</v>
      </c>
      <c r="H136" s="183">
        <f t="shared" si="1"/>
        <v>1275.8544729</v>
      </c>
      <c r="I136" s="155" t="s">
        <v>198</v>
      </c>
      <c r="J136" s="142"/>
      <c r="K136" s="142"/>
      <c r="L136" s="142"/>
      <c r="M136" s="264"/>
      <c r="N136" s="140"/>
      <c r="O136" s="140"/>
    </row>
    <row r="137" spans="1:15" ht="14.5" customHeight="1" x14ac:dyDescent="0.35">
      <c r="A137" s="265"/>
      <c r="B137" s="157" t="s">
        <v>200</v>
      </c>
      <c r="C137" s="187" t="s">
        <v>159</v>
      </c>
      <c r="D137" s="401">
        <v>74101914</v>
      </c>
      <c r="E137" s="184" t="str">
        <f>VLOOKUP($B137,ListsReq!$AC$3:$AF$150,2,FALSE)</f>
        <v>kWh</v>
      </c>
      <c r="F137" s="185">
        <f>IF($C$132=2020, VLOOKUP($B137,ListsReq!$AC$3:$AF$150,3,FALSE), IF($C$132=2019, VLOOKUP($B137,ListsReq!$AC$153:$AF$300,3,FALSE),""))</f>
        <v>0.18385000000000001</v>
      </c>
      <c r="G137" s="184" t="str">
        <f>VLOOKUP($B137,ListsReq!$AC$3:$AF$150,4,FALSE)</f>
        <v>kg CO2e/kWh</v>
      </c>
      <c r="H137" s="183">
        <f t="shared" si="1"/>
        <v>13623.6368889</v>
      </c>
      <c r="I137" s="155" t="s">
        <v>198</v>
      </c>
      <c r="J137" s="142"/>
      <c r="K137" s="142"/>
      <c r="L137" s="142"/>
      <c r="M137" s="264"/>
      <c r="N137" s="140"/>
      <c r="O137" s="140"/>
    </row>
    <row r="138" spans="1:15" ht="14.5" customHeight="1" x14ac:dyDescent="0.35">
      <c r="A138" s="265"/>
      <c r="B138" s="157" t="s">
        <v>201</v>
      </c>
      <c r="C138" s="187" t="s">
        <v>159</v>
      </c>
      <c r="D138" s="401">
        <v>8370337</v>
      </c>
      <c r="E138" s="184" t="str">
        <f>VLOOKUP($B138,ListsReq!$AC$3:$AF$150,2,FALSE)</f>
        <v>kWh</v>
      </c>
      <c r="F138" s="185">
        <f>IF($C$132=2020, VLOOKUP($B138,ListsReq!$AC$3:$AF$150,3,FALSE), IF($C$132=2019, VLOOKUP($B138,ListsReq!$AC$153:$AF$300,3,FALSE),""))</f>
        <v>0.25675999999999999</v>
      </c>
      <c r="G138" s="184" t="str">
        <f>VLOOKUP($B138,ListsReq!$AC$3:$AF$150,4,FALSE)</f>
        <v>kg CO2e/kWh</v>
      </c>
      <c r="H138" s="183">
        <f t="shared" si="1"/>
        <v>2149.16772812</v>
      </c>
      <c r="I138" s="155" t="s">
        <v>198</v>
      </c>
      <c r="J138" s="142"/>
      <c r="K138" s="142"/>
      <c r="L138" s="142"/>
      <c r="M138" s="264"/>
      <c r="N138" s="140"/>
      <c r="O138" s="140"/>
    </row>
    <row r="139" spans="1:15" ht="14.5" customHeight="1" x14ac:dyDescent="0.35">
      <c r="A139" s="265"/>
      <c r="B139" s="157" t="s">
        <v>202</v>
      </c>
      <c r="C139" s="187" t="s">
        <v>159</v>
      </c>
      <c r="D139" s="401">
        <v>13930300</v>
      </c>
      <c r="E139" s="184" t="str">
        <f>VLOOKUP($B139,ListsReq!$AC$3:$AF$150,2,FALSE)</f>
        <v>kWh</v>
      </c>
      <c r="F139" s="185">
        <f>IF($C$132=2020, VLOOKUP($B139,ListsReq!$AC$3:$AF$150,3,FALSE), IF($C$132=2019, VLOOKUP($B139,ListsReq!$AC$153:$AF$300,3,FALSE),""))</f>
        <v>0.24675</v>
      </c>
      <c r="G139" s="184" t="str">
        <f>VLOOKUP($B139,ListsReq!$AC$3:$AF$150,4,FALSE)</f>
        <v>kg CO2e/kWh</v>
      </c>
      <c r="H139" s="183">
        <f t="shared" si="1"/>
        <v>3437.3015249999999</v>
      </c>
      <c r="I139" s="155" t="s">
        <v>198</v>
      </c>
      <c r="J139" s="142"/>
      <c r="K139" s="142"/>
      <c r="L139" s="142"/>
      <c r="M139" s="264"/>
      <c r="N139" s="140"/>
      <c r="O139" s="140"/>
    </row>
    <row r="140" spans="1:15" ht="14.5" customHeight="1" x14ac:dyDescent="0.35">
      <c r="A140" s="265"/>
      <c r="B140" s="157" t="s">
        <v>203</v>
      </c>
      <c r="C140" s="187" t="s">
        <v>159</v>
      </c>
      <c r="D140" s="401">
        <v>2920909</v>
      </c>
      <c r="E140" s="184" t="str">
        <f>VLOOKUP($B140,ListsReq!$AC$3:$AF$150,2,FALSE)</f>
        <v>kWh</v>
      </c>
      <c r="F140" s="185">
        <f>IF($C$132=2020, VLOOKUP($B140,ListsReq!$AC$3:$AF$150,3,FALSE), IF($C$132=2019, VLOOKUP($B140,ListsReq!$AC$153:$AF$300,3,FALSE),""))</f>
        <v>0.21446999999999999</v>
      </c>
      <c r="G140" s="184" t="str">
        <f>VLOOKUP($B140,ListsReq!$AC$3:$AF$150,4,FALSE)</f>
        <v>kg CO2e/kWh</v>
      </c>
      <c r="H140" s="183">
        <f t="shared" si="1"/>
        <v>626.44735322999998</v>
      </c>
      <c r="I140" s="155" t="s">
        <v>198</v>
      </c>
      <c r="J140" s="142"/>
      <c r="K140" s="142"/>
      <c r="L140" s="142"/>
      <c r="M140" s="264"/>
      <c r="N140" s="140"/>
      <c r="O140" s="140"/>
    </row>
    <row r="141" spans="1:15" ht="14.5" customHeight="1" x14ac:dyDescent="0.35">
      <c r="A141" s="265"/>
      <c r="B141" s="157" t="s">
        <v>204</v>
      </c>
      <c r="C141" s="187" t="s">
        <v>160</v>
      </c>
      <c r="D141" s="401">
        <v>178.6</v>
      </c>
      <c r="E141" s="184" t="str">
        <f>VLOOKUP($B141,ListsReq!$AC$3:$AF$150,2,FALSE)</f>
        <v>tonnes</v>
      </c>
      <c r="F141" s="185">
        <f>IF($C$132=2020, VLOOKUP($B141,ListsReq!$AC$3:$AF$150,3,FALSE), IF($C$132=2019, VLOOKUP($B141,ListsReq!$AC$153:$AF$300,3,FALSE),""))</f>
        <v>59.029020000000003</v>
      </c>
      <c r="G141" s="184" t="str">
        <f>VLOOKUP($B141,ListsReq!$AC$3:$AF$150,4,FALSE)</f>
        <v>kg CO2e/tonne</v>
      </c>
      <c r="H141" s="183">
        <f t="shared" si="1"/>
        <v>10.542582972</v>
      </c>
      <c r="I141" s="155" t="s">
        <v>198</v>
      </c>
      <c r="J141" s="142"/>
      <c r="K141" s="142"/>
      <c r="L141" s="142"/>
      <c r="M141" s="264"/>
      <c r="N141" s="140"/>
      <c r="O141" s="140"/>
    </row>
    <row r="142" spans="1:15" ht="14.5" customHeight="1" x14ac:dyDescent="0.35">
      <c r="A142" s="265"/>
      <c r="B142" s="157" t="s">
        <v>205</v>
      </c>
      <c r="C142" s="187" t="s">
        <v>160</v>
      </c>
      <c r="D142" s="401">
        <v>1832</v>
      </c>
      <c r="E142" s="184" t="str">
        <f>VLOOKUP($B142,ListsReq!$AC$3:$AF$150,2,FALSE)</f>
        <v>tonnes</v>
      </c>
      <c r="F142" s="185">
        <f>IF($C$132=2020, VLOOKUP($B142,ListsReq!$AC$3:$AF$150,3,FALSE), IF($C$132=2019, VLOOKUP($B142,ListsReq!$AC$153:$AF$300,3,FALSE),""))</f>
        <v>73.135230000000007</v>
      </c>
      <c r="G142" s="184" t="str">
        <f>VLOOKUP($B142,ListsReq!$AC$3:$AF$150,4,FALSE)</f>
        <v>kg CO2e/tonne</v>
      </c>
      <c r="H142" s="183">
        <f t="shared" si="1"/>
        <v>133.98374136000001</v>
      </c>
      <c r="I142" s="155" t="s">
        <v>198</v>
      </c>
      <c r="J142" s="142"/>
      <c r="K142" s="142"/>
      <c r="L142" s="142"/>
      <c r="M142" s="264"/>
      <c r="N142" s="140"/>
      <c r="O142" s="140"/>
    </row>
    <row r="143" spans="1:15" ht="14.5" customHeight="1" x14ac:dyDescent="0.35">
      <c r="A143" s="265"/>
      <c r="B143" s="455" t="s">
        <v>786</v>
      </c>
      <c r="C143" s="620" t="s">
        <v>160</v>
      </c>
      <c r="D143" s="621">
        <v>920979</v>
      </c>
      <c r="E143" s="622" t="str">
        <f>VLOOKUP($B143,ListsReq!$AC$3:$AF$150,2,FALSE)</f>
        <v>kWh</v>
      </c>
      <c r="F143" s="623">
        <f>IF($C$132=2020, VLOOKUP($B143,ListsReq!$AC$3:$AF$150,3,FALSE), IF($C$132=2019, VLOOKUP($B143,ListsReq!$AC$153:$AF$300,3,FALSE),""))</f>
        <v>1.5630000000000002E-2</v>
      </c>
      <c r="G143" s="622" t="str">
        <f>VLOOKUP($B143,ListsReq!$AC$3:$AF$150,4,FALSE)</f>
        <v>kg CO2e/kWh</v>
      </c>
      <c r="H143" s="624">
        <f t="shared" ref="H143" si="2">(F143*D143)/1000</f>
        <v>14.394901770000002</v>
      </c>
      <c r="I143" s="625" t="s">
        <v>1095</v>
      </c>
      <c r="J143" s="142"/>
      <c r="K143" s="142"/>
      <c r="L143" s="142"/>
      <c r="M143" s="264"/>
      <c r="N143" s="140"/>
      <c r="O143" s="140"/>
    </row>
    <row r="144" spans="1:15" ht="14.5" customHeight="1" x14ac:dyDescent="0.35">
      <c r="A144" s="265"/>
      <c r="B144" s="157" t="s">
        <v>206</v>
      </c>
      <c r="C144" s="187" t="s">
        <v>161</v>
      </c>
      <c r="D144" s="401">
        <v>610147</v>
      </c>
      <c r="E144" s="184" t="str">
        <f>VLOOKUP($B144,ListsReq!$AC$3:$AF$150,2,FALSE)</f>
        <v>m3</v>
      </c>
      <c r="F144" s="185">
        <f>IF($C$132=2020, VLOOKUP($B144,ListsReq!$AC$3:$AF$150,3,FALSE), IF($C$132=2019, VLOOKUP($B144,ListsReq!$AC$153:$AF$300,3,FALSE),""))</f>
        <v>0.34399999999999997</v>
      </c>
      <c r="G144" s="184" t="str">
        <f>VLOOKUP($B144,ListsReq!$AC$3:$AF$150,4,FALSE)</f>
        <v>kg CO2e/m3</v>
      </c>
      <c r="H144" s="183">
        <f t="shared" si="1"/>
        <v>209.89056799999997</v>
      </c>
      <c r="I144" s="155" t="s">
        <v>198</v>
      </c>
      <c r="J144" s="142"/>
      <c r="K144" s="142"/>
      <c r="L144" s="142"/>
      <c r="M144" s="264"/>
      <c r="N144" s="140"/>
      <c r="O144" s="140"/>
    </row>
    <row r="145" spans="1:15" ht="14.5" customHeight="1" x14ac:dyDescent="0.35">
      <c r="A145" s="265"/>
      <c r="B145" s="157" t="s">
        <v>207</v>
      </c>
      <c r="C145" s="187" t="s">
        <v>161</v>
      </c>
      <c r="D145" s="401">
        <v>579640</v>
      </c>
      <c r="E145" s="184" t="str">
        <f>VLOOKUP($B145,ListsReq!$AC$3:$AF$150,2,FALSE)</f>
        <v>m3</v>
      </c>
      <c r="F145" s="185">
        <f>IF($C$132=2020, VLOOKUP($B145,ListsReq!$AC$3:$AF$150,3,FALSE), IF($C$132=2019, VLOOKUP($B145,ListsReq!$AC$153:$AF$300,3,FALSE),""))</f>
        <v>0.70799999999999996</v>
      </c>
      <c r="G145" s="184" t="str">
        <f>VLOOKUP($B145,ListsReq!$AC$3:$AF$150,4,FALSE)</f>
        <v>kg CO2e/m3</v>
      </c>
      <c r="H145" s="183">
        <f t="shared" si="1"/>
        <v>410.38511999999997</v>
      </c>
      <c r="I145" s="155" t="s">
        <v>198</v>
      </c>
      <c r="J145" s="142"/>
      <c r="K145" s="142"/>
      <c r="L145" s="142"/>
      <c r="M145" s="264"/>
      <c r="N145" s="140"/>
      <c r="O145" s="140"/>
    </row>
    <row r="146" spans="1:15" ht="14.5" customHeight="1" x14ac:dyDescent="0.35">
      <c r="A146" s="265"/>
      <c r="B146" s="157" t="s">
        <v>197</v>
      </c>
      <c r="C146" s="187" t="s">
        <v>160</v>
      </c>
      <c r="D146" s="401">
        <v>12279162</v>
      </c>
      <c r="E146" s="184" t="str">
        <f>VLOOKUP($B146,ListsReq!$AC$3:$AF$150,2,FALSE)</f>
        <v>kWh</v>
      </c>
      <c r="F146" s="185">
        <f>IF($C$132=2020, VLOOKUP($B146,ListsReq!$AC$3:$AF$150,3,FALSE), IF($C$132=2019, VLOOKUP($B146,ListsReq!$AC$153:$AF$300,3,FALSE),""))</f>
        <v>0.25559999999999999</v>
      </c>
      <c r="G146" s="184" t="str">
        <f>VLOOKUP($B146,ListsReq!$AC$3:$AF$150,4,FALSE)</f>
        <v>kg CO2e/kWh</v>
      </c>
      <c r="H146" s="183">
        <f t="shared" si="1"/>
        <v>3138.5538071999999</v>
      </c>
      <c r="I146" s="155" t="s">
        <v>208</v>
      </c>
      <c r="J146" s="142"/>
      <c r="K146" s="142"/>
      <c r="L146" s="142"/>
      <c r="M146" s="264"/>
      <c r="N146" s="140"/>
      <c r="O146" s="140"/>
    </row>
    <row r="147" spans="1:15" ht="14.5" customHeight="1" x14ac:dyDescent="0.35">
      <c r="A147" s="265"/>
      <c r="B147" s="157" t="s">
        <v>199</v>
      </c>
      <c r="C147" s="187" t="s">
        <v>161</v>
      </c>
      <c r="D147" s="401">
        <v>12279162</v>
      </c>
      <c r="E147" s="184" t="str">
        <f>VLOOKUP($B147,ListsReq!$AC$3:$AF$150,2,FALSE)</f>
        <v>kWh</v>
      </c>
      <c r="F147" s="185">
        <f>IF($C$132=2020, VLOOKUP($B147,ListsReq!$AC$3:$AF$150,3,FALSE), IF($C$132=2019, VLOOKUP($B147,ListsReq!$AC$153:$AF$300,3,FALSE),""))</f>
        <v>2.1700000000000001E-2</v>
      </c>
      <c r="G147" s="184" t="str">
        <f>VLOOKUP($B147,ListsReq!$AC$3:$AF$150,4,FALSE)</f>
        <v>kg CO2e/kWh</v>
      </c>
      <c r="H147" s="183">
        <f t="shared" si="1"/>
        <v>266.45781540000002</v>
      </c>
      <c r="I147" s="155" t="s">
        <v>208</v>
      </c>
      <c r="J147" s="142"/>
      <c r="K147" s="142"/>
      <c r="L147" s="142"/>
      <c r="M147" s="264"/>
      <c r="N147" s="140"/>
      <c r="O147" s="140"/>
    </row>
    <row r="148" spans="1:15" ht="14.5" customHeight="1" x14ac:dyDescent="0.35">
      <c r="A148" s="265"/>
      <c r="B148" s="157" t="s">
        <v>209</v>
      </c>
      <c r="C148" s="187" t="s">
        <v>159</v>
      </c>
      <c r="D148" s="401">
        <v>3034564.24</v>
      </c>
      <c r="E148" s="184" t="str">
        <f>VLOOKUP($B148,ListsReq!$AC$3:$AF$150,2,FALSE)</f>
        <v>litres</v>
      </c>
      <c r="F148" s="185">
        <f>IF($C$132=2020, VLOOKUP($B148,ListsReq!$AC$3:$AF$150,3,FALSE), IF($C$132=2019, VLOOKUP($B148,ListsReq!$AC$153:$AF$300,3,FALSE),""))</f>
        <v>2.5941100000000001</v>
      </c>
      <c r="G148" s="184" t="str">
        <f>VLOOKUP($B148,ListsReq!$AC$3:$AF$150,4,FALSE)</f>
        <v>kg CO2e/litre</v>
      </c>
      <c r="H148" s="183">
        <f t="shared" si="1"/>
        <v>7871.993440626401</v>
      </c>
      <c r="I148" s="155" t="s">
        <v>210</v>
      </c>
      <c r="J148" s="142"/>
      <c r="K148" s="142"/>
      <c r="L148" s="142"/>
      <c r="M148" s="264"/>
      <c r="N148" s="140"/>
      <c r="O148" s="140"/>
    </row>
    <row r="149" spans="1:15" ht="14.5" customHeight="1" x14ac:dyDescent="0.35">
      <c r="A149" s="265"/>
      <c r="B149" s="157" t="s">
        <v>211</v>
      </c>
      <c r="C149" s="187" t="s">
        <v>159</v>
      </c>
      <c r="D149" s="401">
        <v>72547.960000000006</v>
      </c>
      <c r="E149" s="184" t="str">
        <f>VLOOKUP($B149,ListsReq!$AC$3:$AF$150,2,FALSE)</f>
        <v>litres</v>
      </c>
      <c r="F149" s="185">
        <f>IF($C$132=2020, VLOOKUP($B149,ListsReq!$AC$3:$AF$150,3,FALSE), IF($C$132=2019, VLOOKUP($B149,ListsReq!$AC$153:$AF$300,3,FALSE),""))</f>
        <v>2.2090399999999999</v>
      </c>
      <c r="G149" s="184" t="str">
        <f>VLOOKUP($B149,ListsReq!$AC$3:$AF$150,4,FALSE)</f>
        <v>kg CO2e/litre</v>
      </c>
      <c r="H149" s="183">
        <f t="shared" si="1"/>
        <v>160.2613455584</v>
      </c>
      <c r="I149" s="155" t="s">
        <v>212</v>
      </c>
      <c r="J149" s="142"/>
      <c r="K149" s="142"/>
      <c r="L149" s="142"/>
      <c r="M149" s="264"/>
      <c r="N149" s="140"/>
      <c r="O149" s="140"/>
    </row>
    <row r="150" spans="1:15" ht="14.5" customHeight="1" x14ac:dyDescent="0.35">
      <c r="A150" s="265"/>
      <c r="B150" s="157" t="s">
        <v>209</v>
      </c>
      <c r="C150" s="187" t="s">
        <v>159</v>
      </c>
      <c r="D150" s="401">
        <v>550375.14</v>
      </c>
      <c r="E150" s="184" t="str">
        <f>VLOOKUP($B150,ListsReq!$AC$3:$AF$150,2,FALSE)</f>
        <v>litres</v>
      </c>
      <c r="F150" s="185">
        <f>IF($C$132=2020, VLOOKUP($B150,ListsReq!$AC$3:$AF$150,3,FALSE), IF($C$132=2019, VLOOKUP($B150,ListsReq!$AC$153:$AF$300,3,FALSE),""))</f>
        <v>2.5941100000000001</v>
      </c>
      <c r="G150" s="184" t="str">
        <f>VLOOKUP($B150,ListsReq!$AC$3:$AF$150,4,FALSE)</f>
        <v>kg CO2e/litre</v>
      </c>
      <c r="H150" s="183">
        <f t="shared" si="1"/>
        <v>1427.7336544254001</v>
      </c>
      <c r="I150" s="155" t="s">
        <v>213</v>
      </c>
      <c r="J150" s="142"/>
      <c r="K150" s="142"/>
      <c r="L150" s="142"/>
      <c r="M150" s="264"/>
      <c r="N150" s="140"/>
      <c r="O150" s="140"/>
    </row>
    <row r="151" spans="1:15" ht="14.5" customHeight="1" x14ac:dyDescent="0.35">
      <c r="A151" s="265"/>
      <c r="B151" s="157" t="s">
        <v>214</v>
      </c>
      <c r="C151" s="187" t="s">
        <v>159</v>
      </c>
      <c r="D151" s="401">
        <v>480000</v>
      </c>
      <c r="E151" s="184" t="str">
        <f>VLOOKUP($B151,ListsReq!$AC$3:$AF$150,2,FALSE)</f>
        <v>litres</v>
      </c>
      <c r="F151" s="185">
        <f>IF($C$132=2020, VLOOKUP($B151,ListsReq!$AC$3:$AF$150,3,FALSE), IF($C$132=2019, VLOOKUP($B151,ListsReq!$AC$153:$AF$300,3,FALSE),""))</f>
        <v>2.5404200000000001</v>
      </c>
      <c r="G151" s="184" t="str">
        <f>VLOOKUP($B151,ListsReq!$AC$3:$AF$150,4,FALSE)</f>
        <v>kg CO2e/litre</v>
      </c>
      <c r="H151" s="183">
        <f t="shared" si="1"/>
        <v>1219.4016000000001</v>
      </c>
      <c r="I151" s="155" t="s">
        <v>215</v>
      </c>
      <c r="J151" s="142"/>
      <c r="K151" s="142"/>
      <c r="L151" s="142"/>
      <c r="M151" s="264"/>
      <c r="N151" s="140"/>
      <c r="O151" s="140"/>
    </row>
    <row r="152" spans="1:15" ht="14.5" customHeight="1" x14ac:dyDescent="0.35">
      <c r="A152" s="265"/>
      <c r="B152" s="157" t="s">
        <v>216</v>
      </c>
      <c r="C152" s="187" t="s">
        <v>159</v>
      </c>
      <c r="D152" s="401">
        <v>355005</v>
      </c>
      <c r="E152" s="184" t="str">
        <f>VLOOKUP($B152,ListsReq!$AC$3:$AF$150,2,FALSE)</f>
        <v>litres</v>
      </c>
      <c r="F152" s="185">
        <f>IF($C$132=2020, VLOOKUP($B152,ListsReq!$AC$3:$AF$150,3,FALSE), IF($C$132=2019, VLOOKUP($B152,ListsReq!$AC$153:$AF$300,3,FALSE),""))</f>
        <v>1.5226</v>
      </c>
      <c r="G152" s="184" t="str">
        <f>VLOOKUP($B152,ListsReq!$AC$3:$AF$150,4,FALSE)</f>
        <v>kg CO2e/litre</v>
      </c>
      <c r="H152" s="183">
        <f t="shared" ref="H152" si="3">(F152*D152)/1000</f>
        <v>540.53061300000002</v>
      </c>
      <c r="I152" s="155" t="s">
        <v>217</v>
      </c>
      <c r="J152" s="142"/>
      <c r="K152" s="142"/>
      <c r="L152" s="142"/>
      <c r="M152" s="264"/>
      <c r="N152" s="140"/>
      <c r="O152" s="140"/>
    </row>
    <row r="153" spans="1:15" ht="14.5" customHeight="1" x14ac:dyDescent="0.35">
      <c r="A153" s="265"/>
      <c r="B153" s="157" t="s">
        <v>218</v>
      </c>
      <c r="C153" s="187" t="s">
        <v>159</v>
      </c>
      <c r="D153" s="401">
        <v>2000</v>
      </c>
      <c r="E153" s="184" t="str">
        <f>VLOOKUP($B153,ListsReq!$AC$3:$AF$150,2,FALSE)</f>
        <v>litres</v>
      </c>
      <c r="F153" s="185">
        <f>IF($C$132=2020, VLOOKUP($B153,ListsReq!$AC$3:$AF$150,3,FALSE), IF($C$132=2019, VLOOKUP($B153,ListsReq!$AC$153:$AF$300,3,FALSE),""))</f>
        <v>2.7582100000000001</v>
      </c>
      <c r="G153" s="184" t="str">
        <f>VLOOKUP($B153,ListsReq!$AC$3:$AF$150,4,FALSE)</f>
        <v>kg CO2e/litre</v>
      </c>
      <c r="H153" s="183">
        <f t="shared" si="1"/>
        <v>5.5164200000000001</v>
      </c>
      <c r="I153" s="155" t="s">
        <v>219</v>
      </c>
      <c r="J153" s="142"/>
      <c r="K153" s="142"/>
      <c r="L153" s="142"/>
      <c r="M153" s="264"/>
      <c r="N153" s="140"/>
      <c r="O153" s="140"/>
    </row>
    <row r="154" spans="1:15" ht="14.5" customHeight="1" x14ac:dyDescent="0.35">
      <c r="A154" s="265"/>
      <c r="B154" s="157" t="s">
        <v>216</v>
      </c>
      <c r="C154" s="187" t="s">
        <v>159</v>
      </c>
      <c r="D154" s="401">
        <v>15086.12</v>
      </c>
      <c r="E154" s="184" t="str">
        <f>VLOOKUP($B154,ListsReq!$AC$3:$AF$150,2,FALSE)</f>
        <v>litres</v>
      </c>
      <c r="F154" s="185">
        <f>IF($C$132=2020, VLOOKUP($B154,ListsReq!$AC$3:$AF$150,3,FALSE), IF($C$132=2019, VLOOKUP($B154,ListsReq!$AC$153:$AF$300,3,FALSE),""))</f>
        <v>1.5226</v>
      </c>
      <c r="G154" s="184" t="str">
        <f>VLOOKUP($B154,ListsReq!$AC$3:$AF$150,4,FALSE)</f>
        <v>kg CO2e/litre</v>
      </c>
      <c r="H154" s="183">
        <f t="shared" si="1"/>
        <v>22.970126312000001</v>
      </c>
      <c r="I154" s="155" t="s">
        <v>220</v>
      </c>
      <c r="J154" s="142"/>
      <c r="K154" s="142"/>
      <c r="L154" s="142"/>
      <c r="M154" s="264"/>
      <c r="N154" s="140"/>
      <c r="O154" s="140"/>
    </row>
    <row r="155" spans="1:15" ht="14.5" customHeight="1" x14ac:dyDescent="0.35">
      <c r="A155" s="265"/>
      <c r="B155" s="157" t="s">
        <v>216</v>
      </c>
      <c r="C155" s="187" t="s">
        <v>159</v>
      </c>
      <c r="D155" s="401">
        <v>39260</v>
      </c>
      <c r="E155" s="184" t="str">
        <f>VLOOKUP($B155,ListsReq!$AC$3:$AF$150,2,FALSE)</f>
        <v>litres</v>
      </c>
      <c r="F155" s="185">
        <f>IF($C$132=2020, VLOOKUP($B155,ListsReq!$AC$3:$AF$150,3,FALSE), IF($C$132=2019, VLOOKUP($B155,ListsReq!$AC$153:$AF$300,3,FALSE),""))</f>
        <v>1.5226</v>
      </c>
      <c r="G155" s="184" t="str">
        <f>VLOOKUP($B155,ListsReq!$AC$3:$AF$150,4,FALSE)</f>
        <v>kg CO2e/litre</v>
      </c>
      <c r="H155" s="183">
        <f t="shared" si="1"/>
        <v>59.777276000000001</v>
      </c>
      <c r="I155" s="155" t="s">
        <v>221</v>
      </c>
      <c r="J155" s="142"/>
      <c r="K155" s="142"/>
      <c r="L155" s="142"/>
      <c r="M155" s="264"/>
      <c r="N155" s="140"/>
      <c r="O155" s="140"/>
    </row>
    <row r="156" spans="1:15" ht="14.5" customHeight="1" x14ac:dyDescent="0.35">
      <c r="A156" s="265"/>
      <c r="B156" s="157" t="s">
        <v>209</v>
      </c>
      <c r="C156" s="187" t="s">
        <v>159</v>
      </c>
      <c r="D156" s="401">
        <v>64739</v>
      </c>
      <c r="E156" s="184" t="str">
        <f>VLOOKUP($B156,ListsReq!$AC$3:$AF$150,2,FALSE)</f>
        <v>litres</v>
      </c>
      <c r="F156" s="185">
        <f>IF($C$132=2020, VLOOKUP($B156,ListsReq!$AC$3:$AF$150,3,FALSE), IF($C$132=2019, VLOOKUP($B156,ListsReq!$AC$153:$AF$300,3,FALSE),""))</f>
        <v>2.5941100000000001</v>
      </c>
      <c r="G156" s="184" t="str">
        <f>VLOOKUP($B156,ListsReq!$AC$3:$AF$150,4,FALSE)</f>
        <v>kg CO2e/litre</v>
      </c>
      <c r="H156" s="183">
        <f t="shared" si="1"/>
        <v>167.94008729000001</v>
      </c>
      <c r="I156" s="155" t="s">
        <v>222</v>
      </c>
      <c r="J156" s="142"/>
      <c r="K156" s="142"/>
      <c r="L156" s="142"/>
      <c r="M156" s="264"/>
      <c r="N156" s="140"/>
      <c r="O156" s="140"/>
    </row>
    <row r="157" spans="1:15" ht="14.5" customHeight="1" x14ac:dyDescent="0.35">
      <c r="A157" s="265"/>
      <c r="B157" s="157" t="s">
        <v>223</v>
      </c>
      <c r="C157" s="187" t="s">
        <v>161</v>
      </c>
      <c r="D157" s="401">
        <v>3377.5459999999998</v>
      </c>
      <c r="E157" s="184" t="str">
        <f>VLOOKUP($B157,ListsReq!$AC$3:$AF$150,2,FALSE)</f>
        <v>tonnes</v>
      </c>
      <c r="F157" s="185">
        <f>IF($C$132=2020, VLOOKUP($B157,ListsReq!$AC$3:$AF$150,3,FALSE), IF($C$132=2019, VLOOKUP($B157,ListsReq!$AC$153:$AF$300,3,FALSE),""))</f>
        <v>586.51379999999995</v>
      </c>
      <c r="G157" s="184" t="str">
        <f>VLOOKUP($B157,ListsReq!$AC$3:$AF$150,4,FALSE)</f>
        <v>kgCO2e/tonne</v>
      </c>
      <c r="H157" s="183">
        <f t="shared" si="1"/>
        <v>1980.9773391347999</v>
      </c>
      <c r="I157" s="155" t="s">
        <v>224</v>
      </c>
      <c r="J157" s="142"/>
      <c r="K157" s="142"/>
      <c r="L157" s="142"/>
      <c r="M157" s="264"/>
      <c r="N157" s="140"/>
      <c r="O157" s="140"/>
    </row>
    <row r="158" spans="1:15" ht="14.5" customHeight="1" x14ac:dyDescent="0.35">
      <c r="A158" s="265"/>
      <c r="B158" s="157" t="s">
        <v>225</v>
      </c>
      <c r="C158" s="187" t="s">
        <v>161</v>
      </c>
      <c r="D158" s="401">
        <v>1307.5139999999999</v>
      </c>
      <c r="E158" s="184" t="str">
        <f>VLOOKUP($B158,ListsReq!$AC$3:$AF$150,2,FALSE)</f>
        <v>tonnes</v>
      </c>
      <c r="F158" s="185">
        <f>IF($C$132=2020, VLOOKUP($B158,ListsReq!$AC$3:$AF$150,3,FALSE), IF($C$132=2019, VLOOKUP($B158,ListsReq!$AC$153:$AF$300,3,FALSE),""))</f>
        <v>21.353999999999999</v>
      </c>
      <c r="G158" s="184" t="str">
        <f>VLOOKUP($B158,ListsReq!$AC$3:$AF$150,4,FALSE)</f>
        <v>kg CO2e/tonne</v>
      </c>
      <c r="H158" s="183">
        <f t="shared" si="1"/>
        <v>27.920653955999999</v>
      </c>
      <c r="I158" s="155" t="s">
        <v>224</v>
      </c>
      <c r="J158" s="142"/>
      <c r="K158" s="142"/>
      <c r="L158" s="142"/>
      <c r="M158" s="264"/>
      <c r="N158" s="140"/>
      <c r="O158" s="140"/>
    </row>
    <row r="159" spans="1:15" ht="14.5" customHeight="1" x14ac:dyDescent="0.35">
      <c r="A159" s="265"/>
      <c r="B159" s="157" t="s">
        <v>226</v>
      </c>
      <c r="C159" s="187" t="s">
        <v>161</v>
      </c>
      <c r="D159" s="401">
        <v>69.167000000000002</v>
      </c>
      <c r="E159" s="184" t="str">
        <f>VLOOKUP($B159,ListsReq!$AC$3:$AF$150,2,FALSE)</f>
        <v>tonnes</v>
      </c>
      <c r="F159" s="185">
        <f>IF($C$132=2020, VLOOKUP($B159,ListsReq!$AC$3:$AF$150,3,FALSE), IF($C$132=2019, VLOOKUP($B159,ListsReq!$AC$153:$AF$300,3,FALSE),""))</f>
        <v>21.3538</v>
      </c>
      <c r="G159" s="184" t="str">
        <f>VLOOKUP($B159,ListsReq!$AC$3:$AF$150,4,FALSE)</f>
        <v>kgCO2e/tonne</v>
      </c>
      <c r="H159" s="183">
        <f t="shared" si="1"/>
        <v>1.4769782846000001</v>
      </c>
      <c r="I159" s="155" t="s">
        <v>227</v>
      </c>
      <c r="J159" s="142"/>
      <c r="K159" s="142"/>
      <c r="L159" s="142"/>
      <c r="M159" s="264"/>
      <c r="N159" s="140"/>
      <c r="O159" s="140"/>
    </row>
    <row r="160" spans="1:15" ht="14.5" customHeight="1" x14ac:dyDescent="0.35">
      <c r="A160" s="265"/>
      <c r="B160" s="157" t="s">
        <v>228</v>
      </c>
      <c r="C160" s="187" t="s">
        <v>161</v>
      </c>
      <c r="D160" s="401">
        <v>1062.289</v>
      </c>
      <c r="E160" s="184" t="str">
        <f>VLOOKUP($B160,ListsReq!$AC$3:$AF$150,2,FALSE)</f>
        <v>tonnes</v>
      </c>
      <c r="F160" s="185">
        <f>IF($C$132=2020, VLOOKUP($B160,ListsReq!$AC$3:$AF$150,3,FALSE), IF($C$132=2019, VLOOKUP($B160,ListsReq!$AC$153:$AF$300,3,FALSE),""))</f>
        <v>10.203900000000001</v>
      </c>
      <c r="G160" s="184" t="str">
        <f>VLOOKUP($B160,ListsReq!$AC$3:$AF$150,4,FALSE)</f>
        <v>kgCO2e/tonne</v>
      </c>
      <c r="H160" s="183">
        <f t="shared" si="1"/>
        <v>10.839490727100001</v>
      </c>
      <c r="I160" s="155" t="s">
        <v>229</v>
      </c>
      <c r="J160" s="142"/>
      <c r="K160" s="142"/>
      <c r="L160" s="142"/>
      <c r="M160" s="264"/>
      <c r="N160" s="140"/>
      <c r="O160" s="140"/>
    </row>
    <row r="161" spans="1:15" ht="14.5" customHeight="1" x14ac:dyDescent="0.35">
      <c r="A161" s="265"/>
      <c r="B161" s="412" t="s">
        <v>851</v>
      </c>
      <c r="C161" s="187" t="s">
        <v>161</v>
      </c>
      <c r="D161" s="401">
        <v>373914</v>
      </c>
      <c r="E161" s="411" t="str">
        <f>VLOOKUP($B161,ListsReq!$AC$3:$AF$150,2,FALSE)</f>
        <v>miles</v>
      </c>
      <c r="F161" s="185">
        <f>IF($C$132=2020, VLOOKUP($B161,ListsReq!$AC$3:$AF$150,3,FALSE), IF($C$132=2019, VLOOKUP($B161,ListsReq!$AC$153:$AF$300,3,FALSE),""))</f>
        <v>0.17534</v>
      </c>
      <c r="G161" s="184" t="str">
        <f>VLOOKUP($B161,ListsReq!$AC$3:$AF$150,4,FALSE)</f>
        <v>kg CO2e/mile</v>
      </c>
      <c r="H161" s="183">
        <f t="shared" ref="H161" si="4">(F161*D161)/1000</f>
        <v>65.562080760000001</v>
      </c>
      <c r="I161" s="155" t="s">
        <v>957</v>
      </c>
      <c r="J161" s="142"/>
      <c r="K161" s="142"/>
      <c r="L161" s="142"/>
      <c r="M161" s="264"/>
      <c r="N161" s="140"/>
      <c r="O161" s="140"/>
    </row>
    <row r="162" spans="1:15" ht="14.5" customHeight="1" x14ac:dyDescent="0.35">
      <c r="A162" s="265"/>
      <c r="B162" s="157" t="s">
        <v>230</v>
      </c>
      <c r="C162" s="187" t="s">
        <v>161</v>
      </c>
      <c r="D162" s="401">
        <f>5980246*1.609344</f>
        <v>9624273.0186240003</v>
      </c>
      <c r="E162" s="184" t="str">
        <f>VLOOKUP($B162,ListsReq!$AC$3:$AF$150,2,FALSE)</f>
        <v>km</v>
      </c>
      <c r="F162" s="185">
        <f>IF($C$132=2020, VLOOKUP($B162,ListsReq!$AC$3:$AF$150,3,FALSE), IF($C$132=2019, VLOOKUP($B162,ListsReq!$AC$153:$AF$300,3,FALSE),""))</f>
        <v>0.17710000000000001</v>
      </c>
      <c r="G162" s="184" t="str">
        <f>VLOOKUP($B162,ListsReq!$AC$3:$AF$150,4,FALSE)</f>
        <v>kg CO2e/km</v>
      </c>
      <c r="H162" s="183">
        <f t="shared" si="1"/>
        <v>1704.4587515983105</v>
      </c>
      <c r="I162" s="155" t="s">
        <v>958</v>
      </c>
      <c r="J162" s="142"/>
      <c r="K162" s="142"/>
      <c r="L162" s="142"/>
      <c r="M162" s="264"/>
      <c r="N162" s="140"/>
      <c r="O162" s="140"/>
    </row>
    <row r="163" spans="1:15" x14ac:dyDescent="0.35">
      <c r="A163" s="265"/>
      <c r="B163" s="157" t="s">
        <v>231</v>
      </c>
      <c r="C163" s="187" t="s">
        <v>161</v>
      </c>
      <c r="D163" s="188">
        <v>1411317</v>
      </c>
      <c r="E163" s="184" t="str">
        <f>VLOOKUP($B163,ListsReq!$AC$3:$AF$150,2,FALSE)</f>
        <v>passenger km</v>
      </c>
      <c r="F163" s="185">
        <f>IF($C$132=2020, VLOOKUP($B163,ListsReq!$AC$3:$AF$150,3,FALSE), IF($C$132=2019, VLOOKUP($B163,ListsReq!$AC$153:$AF$300,3,FALSE),""))</f>
        <v>4.1149999999999999E-2</v>
      </c>
      <c r="G163" s="184" t="str">
        <f>VLOOKUP($B163,ListsReq!$AC$3:$AF$150,4,FALSE)</f>
        <v>kg CO2e/passenger km</v>
      </c>
      <c r="H163" s="183">
        <f t="shared" ref="H163:H202" si="5">(F163*D163)/1000</f>
        <v>58.075694550000001</v>
      </c>
      <c r="I163" s="155" t="s">
        <v>232</v>
      </c>
      <c r="J163" s="142"/>
      <c r="K163" s="142"/>
      <c r="L163" s="142"/>
      <c r="M163" s="264"/>
      <c r="N163" s="140"/>
      <c r="O163" s="140"/>
    </row>
    <row r="164" spans="1:15" x14ac:dyDescent="0.35">
      <c r="A164" s="265"/>
      <c r="B164" s="157" t="s">
        <v>233</v>
      </c>
      <c r="C164" s="187" t="s">
        <v>161</v>
      </c>
      <c r="D164" s="156">
        <v>11051.37</v>
      </c>
      <c r="E164" s="184" t="str">
        <f>VLOOKUP($B164,ListsReq!$AC$3:$AF$150,2,FALSE)</f>
        <v>passenger km</v>
      </c>
      <c r="F164" s="185">
        <f>IF($C$132=2020, VLOOKUP($B164,ListsReq!$AC$3:$AF$150,3,FALSE), IF($C$132=2019, VLOOKUP($B164,ListsReq!$AC$153:$AF$300,3,FALSE),""))</f>
        <v>5.9699999999999996E-3</v>
      </c>
      <c r="G164" s="184" t="str">
        <f>VLOOKUP($B164,ListsReq!$AC$3:$AF$150,4,FALSE)</f>
        <v>kg CO2e/passenger km</v>
      </c>
      <c r="H164" s="183">
        <f t="shared" si="5"/>
        <v>6.5976678900000002E-2</v>
      </c>
      <c r="I164" s="155" t="s">
        <v>234</v>
      </c>
      <c r="J164" s="142"/>
      <c r="K164" s="142"/>
      <c r="L164" s="142"/>
      <c r="M164" s="264"/>
      <c r="N164" s="140"/>
      <c r="O164" s="140"/>
    </row>
    <row r="165" spans="1:15" x14ac:dyDescent="0.35">
      <c r="A165" s="265"/>
      <c r="B165" s="157" t="s">
        <v>235</v>
      </c>
      <c r="C165" s="187" t="s">
        <v>161</v>
      </c>
      <c r="D165" s="156">
        <v>243426.2</v>
      </c>
      <c r="E165" s="184" t="str">
        <f>VLOOKUP($B165,ListsReq!$AC$3:$AF$150,2,FALSE)</f>
        <v>passenger km</v>
      </c>
      <c r="F165" s="185">
        <f>IF($C$132=2020, VLOOKUP($B165,ListsReq!$AC$3:$AF$150,3,FALSE), IF($C$132=2019, VLOOKUP($B165,ListsReq!$AC$153:$AF$300,3,FALSE),""))</f>
        <v>0.25492999999999999</v>
      </c>
      <c r="G165" s="184" t="str">
        <f>VLOOKUP($B165,ListsReq!$AC$3:$AF$150,4,FALSE)</f>
        <v>kg CO2e/passenger km</v>
      </c>
      <c r="H165" s="183">
        <f t="shared" si="5"/>
        <v>62.056641165999999</v>
      </c>
      <c r="I165" s="155" t="s">
        <v>236</v>
      </c>
      <c r="J165" s="142"/>
      <c r="K165" s="142"/>
      <c r="L165" s="142"/>
      <c r="M165" s="264"/>
      <c r="N165" s="140"/>
      <c r="O165" s="140"/>
    </row>
    <row r="166" spans="1:15" x14ac:dyDescent="0.35">
      <c r="A166" s="265"/>
      <c r="B166" s="157" t="s">
        <v>237</v>
      </c>
      <c r="C166" s="187" t="s">
        <v>161</v>
      </c>
      <c r="D166" s="156">
        <v>218510.3</v>
      </c>
      <c r="E166" s="184" t="str">
        <f>VLOOKUP($B166,ListsReq!$AC$3:$AF$150,2,FALSE)</f>
        <v>passenger km</v>
      </c>
      <c r="F166" s="185">
        <f>IF($C$132=2020, VLOOKUP($B166,ListsReq!$AC$3:$AF$150,3,FALSE), IF($C$132=2019, VLOOKUP($B166,ListsReq!$AC$153:$AF$300,3,FALSE),""))</f>
        <v>0.15832000000000002</v>
      </c>
      <c r="G166" s="184" t="str">
        <f>VLOOKUP($B166,ListsReq!$AC$3:$AF$150,4,FALSE)</f>
        <v>kg CO2e/passenger km</v>
      </c>
      <c r="H166" s="183">
        <f t="shared" si="5"/>
        <v>34.594550695999999</v>
      </c>
      <c r="I166" s="155" t="s">
        <v>238</v>
      </c>
      <c r="J166" s="142"/>
      <c r="K166" s="142"/>
      <c r="L166" s="142"/>
      <c r="M166" s="264"/>
      <c r="N166" s="140"/>
      <c r="O166" s="140"/>
    </row>
    <row r="167" spans="1:15" x14ac:dyDescent="0.35">
      <c r="A167" s="265"/>
      <c r="B167" s="157" t="s">
        <v>239</v>
      </c>
      <c r="C167" s="187" t="s">
        <v>161</v>
      </c>
      <c r="D167" s="156">
        <v>26016</v>
      </c>
      <c r="E167" s="184" t="str">
        <f>VLOOKUP($B167,ListsReq!$AC$3:$AF$150,2,FALSE)</f>
        <v>passenger km</v>
      </c>
      <c r="F167" s="185">
        <f>IF($C$132=2020, VLOOKUP($B167,ListsReq!$AC$3:$AF$150,3,FALSE), IF($C$132=2019, VLOOKUP($B167,ListsReq!$AC$153:$AF$300,3,FALSE),""))</f>
        <v>0.19562000000000002</v>
      </c>
      <c r="G167" s="184" t="str">
        <f>VLOOKUP($B167,ListsReq!$AC$3:$AF$150,4,FALSE)</f>
        <v>kg CO2e/passenger km</v>
      </c>
      <c r="H167" s="183">
        <f t="shared" si="5"/>
        <v>5.0892499200000003</v>
      </c>
      <c r="I167" s="155" t="s">
        <v>240</v>
      </c>
      <c r="J167" s="142"/>
      <c r="K167" s="142"/>
      <c r="L167" s="142"/>
      <c r="M167" s="264"/>
      <c r="N167" s="140"/>
      <c r="O167" s="140"/>
    </row>
    <row r="168" spans="1:15" hidden="1" x14ac:dyDescent="0.35">
      <c r="A168" s="265"/>
      <c r="B168" s="157"/>
      <c r="C168" s="187"/>
      <c r="D168" s="156"/>
      <c r="E168" s="184" t="e">
        <f>VLOOKUP($B168,ListsReq!$AC$3:$AF$150,2,FALSE)</f>
        <v>#N/A</v>
      </c>
      <c r="F168" s="185" t="e">
        <f>IF($C$132=2020, VLOOKUP($B168,ListsReq!$AC$3:$AF$150,3,FALSE), IF($C$132=2019, VLOOKUP($B168,ListsReq!$AC$153:$AF$300,3,FALSE),""))</f>
        <v>#N/A</v>
      </c>
      <c r="G168" s="184" t="e">
        <f>VLOOKUP($B168,ListsReq!$AC$3:$AF$150,4,FALSE)</f>
        <v>#N/A</v>
      </c>
      <c r="H168" s="183" t="e">
        <f t="shared" si="5"/>
        <v>#N/A</v>
      </c>
      <c r="I168" s="155"/>
      <c r="J168" s="142"/>
      <c r="K168" s="142"/>
      <c r="L168" s="142"/>
      <c r="M168" s="264"/>
      <c r="N168" s="140"/>
      <c r="O168" s="140"/>
    </row>
    <row r="169" spans="1:15" hidden="1" x14ac:dyDescent="0.35">
      <c r="A169" s="265"/>
      <c r="B169" s="157"/>
      <c r="C169" s="187"/>
      <c r="D169" s="156"/>
      <c r="E169" s="184" t="e">
        <f>VLOOKUP($B169,ListsReq!$AC$3:$AF$150,2,FALSE)</f>
        <v>#N/A</v>
      </c>
      <c r="F169" s="185" t="e">
        <f>IF($C$132=2020, VLOOKUP($B169,ListsReq!$AC$3:$AF$150,3,FALSE), IF($C$132=2019, VLOOKUP($B169,ListsReq!$AC$153:$AF$300,3,FALSE),""))</f>
        <v>#N/A</v>
      </c>
      <c r="G169" s="184" t="e">
        <f>VLOOKUP($B169,ListsReq!$AC$3:$AF$150,4,FALSE)</f>
        <v>#N/A</v>
      </c>
      <c r="H169" s="183" t="e">
        <f t="shared" si="5"/>
        <v>#N/A</v>
      </c>
      <c r="I169" s="155"/>
      <c r="J169" s="142"/>
      <c r="K169" s="142"/>
      <c r="L169" s="142"/>
      <c r="M169" s="264"/>
      <c r="N169" s="140"/>
      <c r="O169" s="140"/>
    </row>
    <row r="170" spans="1:15" hidden="1" x14ac:dyDescent="0.35">
      <c r="A170" s="265"/>
      <c r="B170" s="157"/>
      <c r="C170" s="187"/>
      <c r="D170" s="156"/>
      <c r="E170" s="184" t="e">
        <f>VLOOKUP($B170,ListsReq!$AC$3:$AF$150,2,FALSE)</f>
        <v>#N/A</v>
      </c>
      <c r="F170" s="185" t="e">
        <f>IF($C$132=2020, VLOOKUP($B170,ListsReq!$AC$3:$AF$150,3,FALSE), IF($C$132=2019, VLOOKUP($B170,ListsReq!$AC$153:$AF$300,3,FALSE),""))</f>
        <v>#N/A</v>
      </c>
      <c r="G170" s="184" t="e">
        <f>VLOOKUP($B170,ListsReq!$AC$3:$AF$150,4,FALSE)</f>
        <v>#N/A</v>
      </c>
      <c r="H170" s="183" t="e">
        <f t="shared" si="5"/>
        <v>#N/A</v>
      </c>
      <c r="I170" s="155"/>
      <c r="J170" s="142"/>
      <c r="K170" s="142"/>
      <c r="L170" s="142"/>
      <c r="M170" s="264"/>
      <c r="N170" s="140"/>
      <c r="O170" s="140"/>
    </row>
    <row r="171" spans="1:15" hidden="1" x14ac:dyDescent="0.35">
      <c r="A171" s="265"/>
      <c r="B171" s="157"/>
      <c r="C171" s="187"/>
      <c r="D171" s="156"/>
      <c r="E171" s="184" t="e">
        <f>VLOOKUP($B171,ListsReq!$AC$3:$AF$150,2,FALSE)</f>
        <v>#N/A</v>
      </c>
      <c r="F171" s="185" t="e">
        <f>IF($C$132=2020, VLOOKUP($B171,ListsReq!$AC$3:$AF$150,3,FALSE), IF($C$132=2019, VLOOKUP($B171,ListsReq!$AC$153:$AF$300,3,FALSE),""))</f>
        <v>#N/A</v>
      </c>
      <c r="G171" s="184" t="e">
        <f>VLOOKUP($B171,ListsReq!$AC$3:$AF$150,4,FALSE)</f>
        <v>#N/A</v>
      </c>
      <c r="H171" s="183" t="e">
        <f t="shared" si="5"/>
        <v>#N/A</v>
      </c>
      <c r="I171" s="155"/>
      <c r="J171" s="142"/>
      <c r="K171" s="142"/>
      <c r="L171" s="142"/>
      <c r="M171" s="264"/>
      <c r="N171" s="140"/>
      <c r="O171" s="140"/>
    </row>
    <row r="172" spans="1:15" hidden="1" x14ac:dyDescent="0.35">
      <c r="A172" s="265"/>
      <c r="B172" s="157"/>
      <c r="C172" s="187"/>
      <c r="D172" s="156"/>
      <c r="E172" s="184" t="e">
        <f>VLOOKUP($B172,ListsReq!$AC$3:$AF$150,2,FALSE)</f>
        <v>#N/A</v>
      </c>
      <c r="F172" s="185" t="e">
        <f>IF($C$132=2020, VLOOKUP($B172,ListsReq!$AC$3:$AF$150,3,FALSE), IF($C$132=2019, VLOOKUP($B172,ListsReq!$AC$153:$AF$300,3,FALSE),""))</f>
        <v>#N/A</v>
      </c>
      <c r="G172" s="184" t="e">
        <f>VLOOKUP($B172,ListsReq!$AC$3:$AF$150,4,FALSE)</f>
        <v>#N/A</v>
      </c>
      <c r="H172" s="183" t="e">
        <f t="shared" si="5"/>
        <v>#N/A</v>
      </c>
      <c r="I172" s="155"/>
      <c r="J172" s="142"/>
      <c r="K172" s="142"/>
      <c r="L172" s="142"/>
      <c r="M172" s="264"/>
      <c r="N172" s="140"/>
      <c r="O172" s="140"/>
    </row>
    <row r="173" spans="1:15" hidden="1" x14ac:dyDescent="0.35">
      <c r="A173" s="265"/>
      <c r="B173" s="157"/>
      <c r="C173" s="187"/>
      <c r="D173" s="156"/>
      <c r="E173" s="184" t="e">
        <f>VLOOKUP($B173,ListsReq!$AC$3:$AF$150,2,FALSE)</f>
        <v>#N/A</v>
      </c>
      <c r="F173" s="185" t="e">
        <f>IF($C$132=2020, VLOOKUP($B173,ListsReq!$AC$3:$AF$150,3,FALSE), IF($C$132=2019, VLOOKUP($B173,ListsReq!$AC$153:$AF$300,3,FALSE),""))</f>
        <v>#N/A</v>
      </c>
      <c r="G173" s="184" t="e">
        <f>VLOOKUP($B173,ListsReq!$AC$3:$AF$150,4,FALSE)</f>
        <v>#N/A</v>
      </c>
      <c r="H173" s="183" t="e">
        <f t="shared" si="5"/>
        <v>#N/A</v>
      </c>
      <c r="I173" s="155"/>
      <c r="J173" s="142"/>
      <c r="K173" s="142"/>
      <c r="L173" s="142"/>
      <c r="M173" s="264"/>
      <c r="N173" s="140"/>
      <c r="O173" s="140"/>
    </row>
    <row r="174" spans="1:15" hidden="1" x14ac:dyDescent="0.35">
      <c r="A174" s="265"/>
      <c r="B174" s="157"/>
      <c r="C174" s="187"/>
      <c r="D174" s="156"/>
      <c r="E174" s="184" t="e">
        <f>VLOOKUP($B174,ListsReq!$AC$3:$AF$150,2,FALSE)</f>
        <v>#N/A</v>
      </c>
      <c r="F174" s="185" t="e">
        <f>IF($C$132=2020, VLOOKUP($B174,ListsReq!$AC$3:$AF$150,3,FALSE), IF($C$132=2019, VLOOKUP($B174,ListsReq!$AC$153:$AF$300,3,FALSE),""))</f>
        <v>#N/A</v>
      </c>
      <c r="G174" s="184" t="e">
        <f>VLOOKUP($B174,ListsReq!$AC$3:$AF$150,4,FALSE)</f>
        <v>#N/A</v>
      </c>
      <c r="H174" s="183" t="e">
        <f t="shared" si="5"/>
        <v>#N/A</v>
      </c>
      <c r="I174" s="155"/>
      <c r="J174" s="142"/>
      <c r="K174" s="142"/>
      <c r="L174" s="142"/>
      <c r="M174" s="264"/>
      <c r="N174" s="140"/>
      <c r="O174" s="140"/>
    </row>
    <row r="175" spans="1:15" hidden="1" x14ac:dyDescent="0.35">
      <c r="A175" s="265"/>
      <c r="B175" s="157"/>
      <c r="C175" s="187"/>
      <c r="D175" s="156"/>
      <c r="E175" s="184" t="e">
        <f>VLOOKUP($B175,ListsReq!$AC$3:$AF$150,2,FALSE)</f>
        <v>#N/A</v>
      </c>
      <c r="F175" s="185" t="e">
        <f>IF($C$132=2020, VLOOKUP($B175,ListsReq!$AC$3:$AF$150,3,FALSE), IF($C$132=2019, VLOOKUP($B175,ListsReq!$AC$153:$AF$300,3,FALSE),""))</f>
        <v>#N/A</v>
      </c>
      <c r="G175" s="184" t="e">
        <f>VLOOKUP($B175,ListsReq!$AC$3:$AF$150,4,FALSE)</f>
        <v>#N/A</v>
      </c>
      <c r="H175" s="183" t="e">
        <f t="shared" si="5"/>
        <v>#N/A</v>
      </c>
      <c r="I175" s="155"/>
      <c r="J175" s="142"/>
      <c r="K175" s="142"/>
      <c r="L175" s="142"/>
      <c r="M175" s="264"/>
      <c r="N175" s="140"/>
      <c r="O175" s="140"/>
    </row>
    <row r="176" spans="1:15" hidden="1" x14ac:dyDescent="0.35">
      <c r="A176" s="265"/>
      <c r="B176" s="157"/>
      <c r="C176" s="187"/>
      <c r="D176" s="156"/>
      <c r="E176" s="184" t="e">
        <f>VLOOKUP($B176,ListsReq!$AC$3:$AF$150,2,FALSE)</f>
        <v>#N/A</v>
      </c>
      <c r="F176" s="185" t="e">
        <f>IF($C$132=2020, VLOOKUP($B176,ListsReq!$AC$3:$AF$150,3,FALSE), IF($C$132=2019, VLOOKUP($B176,ListsReq!$AC$153:$AF$300,3,FALSE),""))</f>
        <v>#N/A</v>
      </c>
      <c r="G176" s="184" t="e">
        <f>VLOOKUP($B176,ListsReq!$AC$3:$AF$150,4,FALSE)</f>
        <v>#N/A</v>
      </c>
      <c r="H176" s="183" t="e">
        <f t="shared" si="5"/>
        <v>#N/A</v>
      </c>
      <c r="I176" s="155"/>
      <c r="J176" s="142"/>
      <c r="K176" s="142"/>
      <c r="L176" s="142"/>
      <c r="M176" s="264"/>
      <c r="N176" s="140"/>
      <c r="O176" s="140"/>
    </row>
    <row r="177" spans="1:15" hidden="1" x14ac:dyDescent="0.35">
      <c r="A177" s="265"/>
      <c r="B177" s="157"/>
      <c r="C177" s="187"/>
      <c r="D177" s="156"/>
      <c r="E177" s="184" t="e">
        <f>VLOOKUP($B177,ListsReq!$AC$3:$AF$150,2,FALSE)</f>
        <v>#N/A</v>
      </c>
      <c r="F177" s="185" t="e">
        <f>IF($C$132=2020, VLOOKUP($B177,ListsReq!$AC$3:$AF$150,3,FALSE), IF($C$132=2019, VLOOKUP($B177,ListsReq!$AC$153:$AF$300,3,FALSE),""))</f>
        <v>#N/A</v>
      </c>
      <c r="G177" s="184" t="e">
        <f>VLOOKUP($B177,ListsReq!$AC$3:$AF$150,4,FALSE)</f>
        <v>#N/A</v>
      </c>
      <c r="H177" s="183" t="e">
        <f t="shared" si="5"/>
        <v>#N/A</v>
      </c>
      <c r="I177" s="155"/>
      <c r="J177" s="142"/>
      <c r="K177" s="142"/>
      <c r="L177" s="142"/>
      <c r="M177" s="264"/>
      <c r="N177" s="140"/>
      <c r="O177" s="140"/>
    </row>
    <row r="178" spans="1:15" hidden="1" x14ac:dyDescent="0.35">
      <c r="A178" s="265"/>
      <c r="B178" s="157"/>
      <c r="C178" s="187"/>
      <c r="D178" s="156"/>
      <c r="E178" s="184" t="e">
        <f>VLOOKUP($B178,ListsReq!$AC$3:$AF$150,2,FALSE)</f>
        <v>#N/A</v>
      </c>
      <c r="F178" s="185" t="e">
        <f>IF($C$132=2020, VLOOKUP($B178,ListsReq!$AC$3:$AF$150,3,FALSE), IF($C$132=2019, VLOOKUP($B178,ListsReq!$AC$153:$AF$300,3,FALSE),""))</f>
        <v>#N/A</v>
      </c>
      <c r="G178" s="184" t="e">
        <f>VLOOKUP($B178,ListsReq!$AC$3:$AF$150,4,FALSE)</f>
        <v>#N/A</v>
      </c>
      <c r="H178" s="183" t="e">
        <f t="shared" si="5"/>
        <v>#N/A</v>
      </c>
      <c r="I178" s="155"/>
      <c r="J178" s="142"/>
      <c r="K178" s="142"/>
      <c r="L178" s="142"/>
      <c r="M178" s="264"/>
      <c r="N178" s="140"/>
      <c r="O178" s="140"/>
    </row>
    <row r="179" spans="1:15" hidden="1" x14ac:dyDescent="0.35">
      <c r="A179" s="265"/>
      <c r="B179" s="157"/>
      <c r="C179" s="187"/>
      <c r="D179" s="156"/>
      <c r="E179" s="184" t="e">
        <f>VLOOKUP($B179,ListsReq!$AC$3:$AF$150,2,FALSE)</f>
        <v>#N/A</v>
      </c>
      <c r="F179" s="185" t="e">
        <f>IF($C$132=2020, VLOOKUP($B179,ListsReq!$AC$3:$AF$150,3,FALSE), IF($C$132=2019, VLOOKUP($B179,ListsReq!$AC$153:$AF$300,3,FALSE),""))</f>
        <v>#N/A</v>
      </c>
      <c r="G179" s="184" t="e">
        <f>VLOOKUP($B179,ListsReq!$AC$3:$AF$150,4,FALSE)</f>
        <v>#N/A</v>
      </c>
      <c r="H179" s="183" t="e">
        <f t="shared" si="5"/>
        <v>#N/A</v>
      </c>
      <c r="I179" s="155"/>
      <c r="J179" s="142"/>
      <c r="K179" s="142"/>
      <c r="L179" s="142"/>
      <c r="M179" s="264"/>
      <c r="N179" s="140"/>
      <c r="O179" s="140"/>
    </row>
    <row r="180" spans="1:15" hidden="1" x14ac:dyDescent="0.35">
      <c r="A180" s="265"/>
      <c r="B180" s="157"/>
      <c r="C180" s="187"/>
      <c r="D180" s="156"/>
      <c r="E180" s="184" t="e">
        <f>VLOOKUP($B180,ListsReq!$AC$3:$AF$150,2,FALSE)</f>
        <v>#N/A</v>
      </c>
      <c r="F180" s="185" t="e">
        <f>IF($C$132=2020, VLOOKUP($B180,ListsReq!$AC$3:$AF$150,3,FALSE), IF($C$132=2019, VLOOKUP($B180,ListsReq!$AC$153:$AF$300,3,FALSE),""))</f>
        <v>#N/A</v>
      </c>
      <c r="G180" s="184" t="e">
        <f>VLOOKUP($B180,ListsReq!$AC$3:$AF$150,4,FALSE)</f>
        <v>#N/A</v>
      </c>
      <c r="H180" s="183" t="e">
        <f t="shared" si="5"/>
        <v>#N/A</v>
      </c>
      <c r="I180" s="155"/>
      <c r="J180" s="142"/>
      <c r="K180" s="142"/>
      <c r="L180" s="142"/>
      <c r="M180" s="264"/>
      <c r="N180" s="140"/>
      <c r="O180" s="140"/>
    </row>
    <row r="181" spans="1:15" hidden="1" x14ac:dyDescent="0.35">
      <c r="A181" s="265"/>
      <c r="B181" s="157"/>
      <c r="C181" s="187"/>
      <c r="D181" s="156"/>
      <c r="E181" s="184" t="e">
        <f>VLOOKUP($B181,ListsReq!$AC$3:$AF$150,2,FALSE)</f>
        <v>#N/A</v>
      </c>
      <c r="F181" s="185" t="e">
        <f>IF($C$132=2020, VLOOKUP($B181,ListsReq!$AC$3:$AF$150,3,FALSE), IF($C$132=2019, VLOOKUP($B181,ListsReq!$AC$153:$AF$300,3,FALSE),""))</f>
        <v>#N/A</v>
      </c>
      <c r="G181" s="184" t="e">
        <f>VLOOKUP($B181,ListsReq!$AC$3:$AF$150,4,FALSE)</f>
        <v>#N/A</v>
      </c>
      <c r="H181" s="183" t="e">
        <f t="shared" si="5"/>
        <v>#N/A</v>
      </c>
      <c r="I181" s="155"/>
      <c r="J181" s="142"/>
      <c r="K181" s="142"/>
      <c r="L181" s="142"/>
      <c r="M181" s="264"/>
      <c r="N181" s="140"/>
      <c r="O181" s="140"/>
    </row>
    <row r="182" spans="1:15" hidden="1" x14ac:dyDescent="0.35">
      <c r="A182" s="265"/>
      <c r="B182" s="157"/>
      <c r="C182" s="187"/>
      <c r="D182" s="156"/>
      <c r="E182" s="184" t="e">
        <f>VLOOKUP($B182,ListsReq!$AC$3:$AF$150,2,FALSE)</f>
        <v>#N/A</v>
      </c>
      <c r="F182" s="185" t="e">
        <f>IF($C$132=2020, VLOOKUP($B182,ListsReq!$AC$3:$AF$150,3,FALSE), IF($C$132=2019, VLOOKUP($B182,ListsReq!$AC$153:$AF$300,3,FALSE),""))</f>
        <v>#N/A</v>
      </c>
      <c r="G182" s="184" t="e">
        <f>VLOOKUP($B182,ListsReq!$AC$3:$AF$150,4,FALSE)</f>
        <v>#N/A</v>
      </c>
      <c r="H182" s="183" t="e">
        <f t="shared" si="5"/>
        <v>#N/A</v>
      </c>
      <c r="I182" s="155"/>
      <c r="J182" s="142"/>
      <c r="K182" s="142"/>
      <c r="L182" s="142"/>
      <c r="M182" s="264"/>
      <c r="N182" s="140"/>
      <c r="O182" s="140"/>
    </row>
    <row r="183" spans="1:15" hidden="1" x14ac:dyDescent="0.35">
      <c r="A183" s="265"/>
      <c r="B183" s="157"/>
      <c r="C183" s="187"/>
      <c r="D183" s="156"/>
      <c r="E183" s="184" t="e">
        <f>VLOOKUP($B183,ListsReq!$AC$3:$AF$150,2,FALSE)</f>
        <v>#N/A</v>
      </c>
      <c r="F183" s="185" t="e">
        <f>IF($C$132=2020, VLOOKUP($B183,ListsReq!$AC$3:$AF$150,3,FALSE), IF($C$132=2019, VLOOKUP($B183,ListsReq!$AC$153:$AF$300,3,FALSE),""))</f>
        <v>#N/A</v>
      </c>
      <c r="G183" s="184" t="e">
        <f>VLOOKUP($B183,ListsReq!$AC$3:$AF$150,4,FALSE)</f>
        <v>#N/A</v>
      </c>
      <c r="H183" s="183" t="e">
        <f t="shared" si="5"/>
        <v>#N/A</v>
      </c>
      <c r="I183" s="155"/>
      <c r="J183" s="142"/>
      <c r="K183" s="142"/>
      <c r="L183" s="142"/>
      <c r="M183" s="264"/>
      <c r="N183" s="140"/>
      <c r="O183" s="140"/>
    </row>
    <row r="184" spans="1:15" hidden="1" x14ac:dyDescent="0.35">
      <c r="A184" s="265"/>
      <c r="B184" s="157"/>
      <c r="C184" s="187"/>
      <c r="D184" s="156"/>
      <c r="E184" s="184" t="e">
        <f>VLOOKUP($B184,ListsReq!$AC$3:$AF$150,2,FALSE)</f>
        <v>#N/A</v>
      </c>
      <c r="F184" s="185" t="e">
        <f>IF($C$132=2020, VLOOKUP($B184,ListsReq!$AC$3:$AF$150,3,FALSE), IF($C$132=2019, VLOOKUP($B184,ListsReq!$AC$153:$AF$300,3,FALSE),""))</f>
        <v>#N/A</v>
      </c>
      <c r="G184" s="184" t="e">
        <f>VLOOKUP($B184,ListsReq!$AC$3:$AF$150,4,FALSE)</f>
        <v>#N/A</v>
      </c>
      <c r="H184" s="183" t="e">
        <f t="shared" si="5"/>
        <v>#N/A</v>
      </c>
      <c r="I184" s="155"/>
      <c r="J184" s="142"/>
      <c r="K184" s="142"/>
      <c r="L184" s="142"/>
      <c r="M184" s="264"/>
      <c r="N184" s="140"/>
      <c r="O184" s="140"/>
    </row>
    <row r="185" spans="1:15" hidden="1" x14ac:dyDescent="0.35">
      <c r="A185" s="265"/>
      <c r="B185" s="157"/>
      <c r="C185" s="187"/>
      <c r="D185" s="156"/>
      <c r="E185" s="184" t="e">
        <f>VLOOKUP($B185,ListsReq!$AC$3:$AF$150,2,FALSE)</f>
        <v>#N/A</v>
      </c>
      <c r="F185" s="185" t="e">
        <f>IF($C$132=2020, VLOOKUP($B185,ListsReq!$AC$3:$AF$150,3,FALSE), IF($C$132=2019, VLOOKUP($B185,ListsReq!$AC$153:$AF$300,3,FALSE),""))</f>
        <v>#N/A</v>
      </c>
      <c r="G185" s="184" t="e">
        <f>VLOOKUP($B185,ListsReq!$AC$3:$AF$150,4,FALSE)</f>
        <v>#N/A</v>
      </c>
      <c r="H185" s="183" t="e">
        <f t="shared" si="5"/>
        <v>#N/A</v>
      </c>
      <c r="I185" s="155"/>
      <c r="J185" s="142"/>
      <c r="K185" s="142"/>
      <c r="L185" s="142"/>
      <c r="M185" s="264"/>
      <c r="N185" s="140"/>
      <c r="O185" s="140"/>
    </row>
    <row r="186" spans="1:15" hidden="1" x14ac:dyDescent="0.35">
      <c r="A186" s="265"/>
      <c r="B186" s="157"/>
      <c r="C186" s="187"/>
      <c r="D186" s="156"/>
      <c r="E186" s="184" t="e">
        <f>VLOOKUP($B186,ListsReq!$AC$3:$AF$150,2,FALSE)</f>
        <v>#N/A</v>
      </c>
      <c r="F186" s="185" t="e">
        <f>IF($C$132=2020, VLOOKUP($B186,ListsReq!$AC$3:$AF$150,3,FALSE), IF($C$132=2019, VLOOKUP($B186,ListsReq!$AC$153:$AF$300,3,FALSE),""))</f>
        <v>#N/A</v>
      </c>
      <c r="G186" s="184" t="e">
        <f>VLOOKUP($B186,ListsReq!$AC$3:$AF$150,4,FALSE)</f>
        <v>#N/A</v>
      </c>
      <c r="H186" s="183" t="e">
        <f t="shared" si="5"/>
        <v>#N/A</v>
      </c>
      <c r="I186" s="155"/>
      <c r="J186" s="142"/>
      <c r="K186" s="142"/>
      <c r="L186" s="142"/>
      <c r="M186" s="264"/>
      <c r="N186" s="140"/>
      <c r="O186" s="140"/>
    </row>
    <row r="187" spans="1:15" hidden="1" x14ac:dyDescent="0.35">
      <c r="A187" s="265"/>
      <c r="B187" s="157"/>
      <c r="C187" s="187"/>
      <c r="D187" s="156"/>
      <c r="E187" s="184" t="e">
        <f>VLOOKUP($B187,ListsReq!$AC$3:$AF$150,2,FALSE)</f>
        <v>#N/A</v>
      </c>
      <c r="F187" s="185" t="e">
        <f>IF($C$132=2020, VLOOKUP($B187,ListsReq!$AC$3:$AF$150,3,FALSE), IF($C$132=2019, VLOOKUP($B187,ListsReq!$AC$153:$AF$300,3,FALSE),""))</f>
        <v>#N/A</v>
      </c>
      <c r="G187" s="184" t="e">
        <f>VLOOKUP($B187,ListsReq!$AC$3:$AF$150,4,FALSE)</f>
        <v>#N/A</v>
      </c>
      <c r="H187" s="183" t="e">
        <f t="shared" si="5"/>
        <v>#N/A</v>
      </c>
      <c r="I187" s="155"/>
      <c r="J187" s="142"/>
      <c r="K187" s="142"/>
      <c r="L187" s="142"/>
      <c r="M187" s="264"/>
      <c r="N187" s="140"/>
      <c r="O187" s="140"/>
    </row>
    <row r="188" spans="1:15" hidden="1" x14ac:dyDescent="0.35">
      <c r="A188" s="265"/>
      <c r="B188" s="157"/>
      <c r="C188" s="187"/>
      <c r="D188" s="156"/>
      <c r="E188" s="184" t="e">
        <f>VLOOKUP($B188,ListsReq!$AC$3:$AF$150,2,FALSE)</f>
        <v>#N/A</v>
      </c>
      <c r="F188" s="185" t="e">
        <f>IF($C$132=2020, VLOOKUP($B188,ListsReq!$AC$3:$AF$150,3,FALSE), IF($C$132=2019, VLOOKUP($B188,ListsReq!$AC$153:$AF$300,3,FALSE),""))</f>
        <v>#N/A</v>
      </c>
      <c r="G188" s="184" t="e">
        <f>VLOOKUP($B188,ListsReq!$AC$3:$AF$150,4,FALSE)</f>
        <v>#N/A</v>
      </c>
      <c r="H188" s="183" t="e">
        <f t="shared" si="5"/>
        <v>#N/A</v>
      </c>
      <c r="I188" s="155"/>
      <c r="J188" s="142"/>
      <c r="K188" s="142"/>
      <c r="L188" s="142"/>
      <c r="M188" s="264"/>
      <c r="N188" s="140"/>
      <c r="O188" s="140"/>
    </row>
    <row r="189" spans="1:15" hidden="1" x14ac:dyDescent="0.35">
      <c r="A189" s="265"/>
      <c r="B189" s="157"/>
      <c r="C189" s="187"/>
      <c r="D189" s="156"/>
      <c r="E189" s="184" t="e">
        <f>VLOOKUP($B189,ListsReq!$AC$3:$AF$150,2,FALSE)</f>
        <v>#N/A</v>
      </c>
      <c r="F189" s="185" t="e">
        <f>IF($C$132=2020, VLOOKUP($B189,ListsReq!$AC$3:$AF$150,3,FALSE), IF($C$132=2019, VLOOKUP($B189,ListsReq!$AC$153:$AF$300,3,FALSE),""))</f>
        <v>#N/A</v>
      </c>
      <c r="G189" s="184" t="e">
        <f>VLOOKUP($B189,ListsReq!$AC$3:$AF$150,4,FALSE)</f>
        <v>#N/A</v>
      </c>
      <c r="H189" s="183" t="e">
        <f t="shared" si="5"/>
        <v>#N/A</v>
      </c>
      <c r="I189" s="155"/>
      <c r="J189" s="142"/>
      <c r="K189" s="142"/>
      <c r="L189" s="142"/>
      <c r="M189" s="264"/>
      <c r="N189" s="140"/>
      <c r="O189" s="140"/>
    </row>
    <row r="190" spans="1:15" hidden="1" x14ac:dyDescent="0.35">
      <c r="A190" s="265"/>
      <c r="B190" s="157"/>
      <c r="C190" s="187"/>
      <c r="D190" s="156"/>
      <c r="E190" s="184" t="e">
        <f>VLOOKUP($B190,ListsReq!$AC$3:$AF$150,2,FALSE)</f>
        <v>#N/A</v>
      </c>
      <c r="F190" s="185" t="e">
        <f>IF($C$132=2020, VLOOKUP($B190,ListsReq!$AC$3:$AF$150,3,FALSE), IF($C$132=2019, VLOOKUP($B190,ListsReq!$AC$153:$AF$300,3,FALSE),""))</f>
        <v>#N/A</v>
      </c>
      <c r="G190" s="184" t="e">
        <f>VLOOKUP($B190,ListsReq!$AC$3:$AF$150,4,FALSE)</f>
        <v>#N/A</v>
      </c>
      <c r="H190" s="183" t="e">
        <f t="shared" si="5"/>
        <v>#N/A</v>
      </c>
      <c r="I190" s="155"/>
      <c r="J190" s="142"/>
      <c r="K190" s="142"/>
      <c r="L190" s="142"/>
      <c r="M190" s="264"/>
      <c r="N190" s="140"/>
      <c r="O190" s="140"/>
    </row>
    <row r="191" spans="1:15" hidden="1" x14ac:dyDescent="0.35">
      <c r="A191" s="265"/>
      <c r="B191" s="157"/>
      <c r="C191" s="187"/>
      <c r="D191" s="156"/>
      <c r="E191" s="184" t="e">
        <f>VLOOKUP($B191,ListsReq!$AC$3:$AF$150,2,FALSE)</f>
        <v>#N/A</v>
      </c>
      <c r="F191" s="185" t="e">
        <f>IF($C$132=2020, VLOOKUP($B191,ListsReq!$AC$3:$AF$150,3,FALSE), IF($C$132=2019, VLOOKUP($B191,ListsReq!$AC$153:$AF$300,3,FALSE),""))</f>
        <v>#N/A</v>
      </c>
      <c r="G191" s="184" t="e">
        <f>VLOOKUP($B191,ListsReq!$AC$3:$AF$150,4,FALSE)</f>
        <v>#N/A</v>
      </c>
      <c r="H191" s="183" t="e">
        <f t="shared" si="5"/>
        <v>#N/A</v>
      </c>
      <c r="I191" s="155"/>
      <c r="J191" s="142"/>
      <c r="K191" s="142"/>
      <c r="L191" s="142"/>
      <c r="M191" s="264"/>
      <c r="N191" s="140"/>
      <c r="O191" s="140"/>
    </row>
    <row r="192" spans="1:15" hidden="1" x14ac:dyDescent="0.35">
      <c r="A192" s="265"/>
      <c r="B192" s="157"/>
      <c r="C192" s="187"/>
      <c r="D192" s="156"/>
      <c r="E192" s="184" t="e">
        <f>VLOOKUP($B192,ListsReq!$AC$3:$AF$150,2,FALSE)</f>
        <v>#N/A</v>
      </c>
      <c r="F192" s="185" t="e">
        <f>IF($C$132=2020, VLOOKUP($B192,ListsReq!$AC$3:$AF$150,3,FALSE), IF($C$132=2019, VLOOKUP($B192,ListsReq!$AC$153:$AF$300,3,FALSE),""))</f>
        <v>#N/A</v>
      </c>
      <c r="G192" s="184" t="e">
        <f>VLOOKUP($B192,ListsReq!$AC$3:$AF$150,4,FALSE)</f>
        <v>#N/A</v>
      </c>
      <c r="H192" s="183" t="e">
        <f t="shared" si="5"/>
        <v>#N/A</v>
      </c>
      <c r="I192" s="155"/>
      <c r="J192" s="142"/>
      <c r="K192" s="142"/>
      <c r="L192" s="142"/>
      <c r="M192" s="264"/>
      <c r="N192" s="140"/>
      <c r="O192" s="140"/>
    </row>
    <row r="193" spans="1:15" hidden="1" x14ac:dyDescent="0.35">
      <c r="A193" s="265"/>
      <c r="B193" s="157"/>
      <c r="C193" s="187"/>
      <c r="D193" s="156"/>
      <c r="E193" s="184" t="e">
        <f>VLOOKUP($B193,ListsReq!$AC$3:$AF$150,2,FALSE)</f>
        <v>#N/A</v>
      </c>
      <c r="F193" s="185" t="e">
        <f>IF($C$132=2020, VLOOKUP($B193,ListsReq!$AC$3:$AF$150,3,FALSE), IF($C$132=2019, VLOOKUP($B193,ListsReq!$AC$153:$AF$300,3,FALSE),""))</f>
        <v>#N/A</v>
      </c>
      <c r="G193" s="184" t="e">
        <f>VLOOKUP($B193,ListsReq!$AC$3:$AF$150,4,FALSE)</f>
        <v>#N/A</v>
      </c>
      <c r="H193" s="183" t="e">
        <f t="shared" si="5"/>
        <v>#N/A</v>
      </c>
      <c r="I193" s="155"/>
      <c r="J193" s="142"/>
      <c r="K193" s="142"/>
      <c r="L193" s="142"/>
      <c r="M193" s="264"/>
      <c r="N193" s="140"/>
      <c r="O193" s="140"/>
    </row>
    <row r="194" spans="1:15" hidden="1" x14ac:dyDescent="0.35">
      <c r="A194" s="265"/>
      <c r="B194" s="157"/>
      <c r="C194" s="187"/>
      <c r="D194" s="156"/>
      <c r="E194" s="184" t="e">
        <f>VLOOKUP($B194,ListsReq!$AC$3:$AF$150,2,FALSE)</f>
        <v>#N/A</v>
      </c>
      <c r="F194" s="185" t="e">
        <f>IF($C$132=2020, VLOOKUP($B194,ListsReq!$AC$3:$AF$150,3,FALSE), IF($C$132=2019, VLOOKUP($B194,ListsReq!$AC$153:$AF$300,3,FALSE),""))</f>
        <v>#N/A</v>
      </c>
      <c r="G194" s="184" t="e">
        <f>VLOOKUP($B194,ListsReq!$AC$3:$AF$150,4,FALSE)</f>
        <v>#N/A</v>
      </c>
      <c r="H194" s="183" t="e">
        <f t="shared" si="5"/>
        <v>#N/A</v>
      </c>
      <c r="I194" s="155"/>
      <c r="J194" s="142"/>
      <c r="K194" s="142"/>
      <c r="L194" s="142"/>
      <c r="M194" s="264"/>
      <c r="N194" s="140"/>
      <c r="O194" s="140"/>
    </row>
    <row r="195" spans="1:15" hidden="1" x14ac:dyDescent="0.35">
      <c r="A195" s="265"/>
      <c r="B195" s="157"/>
      <c r="C195" s="187"/>
      <c r="D195" s="156"/>
      <c r="E195" s="184" t="e">
        <f>VLOOKUP($B195,ListsReq!$AC$3:$AF$150,2,FALSE)</f>
        <v>#N/A</v>
      </c>
      <c r="F195" s="185" t="e">
        <f>IF($C$132=2020, VLOOKUP($B195,ListsReq!$AC$3:$AF$150,3,FALSE), IF($C$132=2019, VLOOKUP($B195,ListsReq!$AC$153:$AF$300,3,FALSE),""))</f>
        <v>#N/A</v>
      </c>
      <c r="G195" s="184" t="e">
        <f>VLOOKUP($B195,ListsReq!$AC$3:$AF$150,4,FALSE)</f>
        <v>#N/A</v>
      </c>
      <c r="H195" s="183" t="e">
        <f t="shared" si="5"/>
        <v>#N/A</v>
      </c>
      <c r="I195" s="155"/>
      <c r="J195" s="142"/>
      <c r="K195" s="142"/>
      <c r="L195" s="142"/>
      <c r="M195" s="264"/>
      <c r="N195" s="140"/>
      <c r="O195" s="140"/>
    </row>
    <row r="196" spans="1:15" hidden="1" x14ac:dyDescent="0.35">
      <c r="A196" s="265"/>
      <c r="B196" s="157"/>
      <c r="C196" s="187"/>
      <c r="D196" s="156"/>
      <c r="E196" s="184" t="e">
        <f>VLOOKUP($B196,ListsReq!$AC$3:$AF$150,2,FALSE)</f>
        <v>#N/A</v>
      </c>
      <c r="F196" s="185" t="e">
        <f>IF($C$132=2020, VLOOKUP($B196,ListsReq!$AC$3:$AF$150,3,FALSE), IF($C$132=2019, VLOOKUP($B196,ListsReq!$AC$153:$AF$300,3,FALSE),""))</f>
        <v>#N/A</v>
      </c>
      <c r="G196" s="184" t="e">
        <f>VLOOKUP($B196,ListsReq!$AC$3:$AF$150,4,FALSE)</f>
        <v>#N/A</v>
      </c>
      <c r="H196" s="183" t="e">
        <f t="shared" si="5"/>
        <v>#N/A</v>
      </c>
      <c r="I196" s="155"/>
      <c r="J196" s="142"/>
      <c r="K196" s="142"/>
      <c r="L196" s="142"/>
      <c r="M196" s="264"/>
      <c r="N196" s="140"/>
      <c r="O196" s="140"/>
    </row>
    <row r="197" spans="1:15" hidden="1" x14ac:dyDescent="0.35">
      <c r="A197" s="265"/>
      <c r="B197" s="157"/>
      <c r="C197" s="187"/>
      <c r="D197" s="156"/>
      <c r="E197" s="184" t="e">
        <f>VLOOKUP($B197,ListsReq!$AC$3:$AF$150,2,FALSE)</f>
        <v>#N/A</v>
      </c>
      <c r="F197" s="185" t="e">
        <f>IF($C$132=2020, VLOOKUP($B197,ListsReq!$AC$3:$AF$150,3,FALSE), IF($C$132=2019, VLOOKUP($B197,ListsReq!$AC$153:$AF$300,3,FALSE),""))</f>
        <v>#N/A</v>
      </c>
      <c r="G197" s="184" t="e">
        <f>VLOOKUP($B197,ListsReq!$AC$3:$AF$150,4,FALSE)</f>
        <v>#N/A</v>
      </c>
      <c r="H197" s="183" t="e">
        <f t="shared" si="5"/>
        <v>#N/A</v>
      </c>
      <c r="I197" s="155"/>
      <c r="J197" s="142"/>
      <c r="K197" s="142"/>
      <c r="L197" s="142"/>
      <c r="M197" s="264"/>
      <c r="N197" s="140"/>
      <c r="O197" s="140"/>
    </row>
    <row r="198" spans="1:15" hidden="1" x14ac:dyDescent="0.35">
      <c r="A198" s="265"/>
      <c r="B198" s="157"/>
      <c r="C198" s="187"/>
      <c r="D198" s="156"/>
      <c r="E198" s="184" t="e">
        <f>VLOOKUP($B198,ListsReq!$AC$3:$AF$150,2,FALSE)</f>
        <v>#N/A</v>
      </c>
      <c r="F198" s="185" t="e">
        <f>IF($C$132=2020, VLOOKUP($B198,ListsReq!$AC$3:$AF$150,3,FALSE), IF($C$132=2019, VLOOKUP($B198,ListsReq!$AC$153:$AF$300,3,FALSE),""))</f>
        <v>#N/A</v>
      </c>
      <c r="G198" s="184" t="e">
        <f>VLOOKUP($B198,ListsReq!$AC$3:$AF$150,4,FALSE)</f>
        <v>#N/A</v>
      </c>
      <c r="H198" s="183" t="e">
        <f t="shared" si="5"/>
        <v>#N/A</v>
      </c>
      <c r="I198" s="155"/>
      <c r="J198" s="142"/>
      <c r="K198" s="142"/>
      <c r="L198" s="142"/>
      <c r="M198" s="264"/>
      <c r="N198" s="140"/>
      <c r="O198" s="140"/>
    </row>
    <row r="199" spans="1:15" hidden="1" x14ac:dyDescent="0.35">
      <c r="A199" s="265"/>
      <c r="B199" s="157"/>
      <c r="C199" s="187"/>
      <c r="D199" s="156"/>
      <c r="E199" s="184" t="e">
        <f>VLOOKUP($B199,ListsReq!$AC$3:$AF$150,2,FALSE)</f>
        <v>#N/A</v>
      </c>
      <c r="F199" s="185" t="e">
        <f>IF($C$132=2020, VLOOKUP($B199,ListsReq!$AC$3:$AF$150,3,FALSE), IF($C$132=2019, VLOOKUP($B199,ListsReq!$AC$153:$AF$300,3,FALSE),""))</f>
        <v>#N/A</v>
      </c>
      <c r="G199" s="184" t="e">
        <f>VLOOKUP($B199,ListsReq!$AC$3:$AF$150,4,FALSE)</f>
        <v>#N/A</v>
      </c>
      <c r="H199" s="183" t="e">
        <f t="shared" si="5"/>
        <v>#N/A</v>
      </c>
      <c r="I199" s="155"/>
      <c r="J199" s="142"/>
      <c r="K199" s="142"/>
      <c r="L199" s="142"/>
      <c r="M199" s="264"/>
      <c r="N199" s="140"/>
      <c r="O199" s="140"/>
    </row>
    <row r="200" spans="1:15" hidden="1" x14ac:dyDescent="0.35">
      <c r="A200" s="265"/>
      <c r="B200" s="157"/>
      <c r="C200" s="187"/>
      <c r="D200" s="156"/>
      <c r="E200" s="184" t="e">
        <f>VLOOKUP($B200,ListsReq!$AC$3:$AF$150,2,FALSE)</f>
        <v>#N/A</v>
      </c>
      <c r="F200" s="185" t="e">
        <f>IF($C$132=2020, VLOOKUP($B200,ListsReq!$AC$3:$AF$150,3,FALSE), IF($C$132=2019, VLOOKUP($B200,ListsReq!$AC$153:$AF$300,3,FALSE),""))</f>
        <v>#N/A</v>
      </c>
      <c r="G200" s="184" t="e">
        <f>VLOOKUP($B200,ListsReq!$AC$3:$AF$150,4,FALSE)</f>
        <v>#N/A</v>
      </c>
      <c r="H200" s="183" t="e">
        <f t="shared" si="5"/>
        <v>#N/A</v>
      </c>
      <c r="I200" s="155"/>
      <c r="J200" s="142"/>
      <c r="K200" s="142"/>
      <c r="L200" s="142"/>
      <c r="M200" s="264"/>
      <c r="N200" s="140"/>
      <c r="O200" s="140"/>
    </row>
    <row r="201" spans="1:15" hidden="1" x14ac:dyDescent="0.35">
      <c r="A201" s="265"/>
      <c r="B201" s="157"/>
      <c r="C201" s="187"/>
      <c r="D201" s="156"/>
      <c r="E201" s="184" t="e">
        <f>VLOOKUP($B201,ListsReq!$AC$3:$AF$150,2,FALSE)</f>
        <v>#N/A</v>
      </c>
      <c r="F201" s="185" t="e">
        <f>IF($C$132=2020, VLOOKUP($B201,ListsReq!$AC$3:$AF$150,3,FALSE), IF($C$132=2019, VLOOKUP($B201,ListsReq!$AC$153:$AF$300,3,FALSE),""))</f>
        <v>#N/A</v>
      </c>
      <c r="G201" s="184" t="e">
        <f>VLOOKUP($B201,ListsReq!$AC$3:$AF$150,4,FALSE)</f>
        <v>#N/A</v>
      </c>
      <c r="H201" s="183" t="e">
        <f t="shared" si="5"/>
        <v>#N/A</v>
      </c>
      <c r="I201" s="155"/>
      <c r="J201" s="142"/>
      <c r="K201" s="142"/>
      <c r="L201" s="142"/>
      <c r="M201" s="264"/>
      <c r="N201" s="140"/>
      <c r="O201" s="140"/>
    </row>
    <row r="202" spans="1:15" hidden="1" x14ac:dyDescent="0.35">
      <c r="A202" s="265"/>
      <c r="B202" s="157"/>
      <c r="C202" s="187"/>
      <c r="D202" s="156"/>
      <c r="E202" s="184" t="e">
        <f>VLOOKUP($B202,ListsReq!$AC$3:$AF$150,2,FALSE)</f>
        <v>#N/A</v>
      </c>
      <c r="F202" s="185" t="e">
        <f>IF($C$132=2020, VLOOKUP($B202,ListsReq!$AC$3:$AF$150,3,FALSE), IF($C$132=2019, VLOOKUP($B202,ListsReq!$AC$153:$AF$300,3,FALSE),""))</f>
        <v>#N/A</v>
      </c>
      <c r="G202" s="184" t="e">
        <f>VLOOKUP($B202,ListsReq!$AC$3:$AF$150,4,FALSE)</f>
        <v>#N/A</v>
      </c>
      <c r="H202" s="183" t="e">
        <f t="shared" si="5"/>
        <v>#N/A</v>
      </c>
      <c r="I202" s="155"/>
      <c r="J202" s="142"/>
      <c r="K202" s="142"/>
      <c r="L202" s="142"/>
      <c r="M202" s="264"/>
      <c r="N202" s="140"/>
      <c r="O202" s="140"/>
    </row>
    <row r="203" spans="1:15" hidden="1" x14ac:dyDescent="0.35">
      <c r="A203" s="265"/>
      <c r="B203" s="157"/>
      <c r="C203" s="187"/>
      <c r="D203" s="156"/>
      <c r="E203" s="184" t="e">
        <f>VLOOKUP($B203,ListsReq!$AC$3:$AF$150,2,FALSE)</f>
        <v>#N/A</v>
      </c>
      <c r="F203" s="185" t="e">
        <f>IF($C$132=2020, VLOOKUP($B203,ListsReq!$AC$3:$AF$150,3,FALSE), IF($C$132=2019, VLOOKUP($B203,ListsReq!$AC$153:$AF$300,3,FALSE),""))</f>
        <v>#N/A</v>
      </c>
      <c r="G203" s="184" t="e">
        <f>VLOOKUP($B203,ListsReq!$AC$3:$AF$150,4,FALSE)</f>
        <v>#N/A</v>
      </c>
      <c r="H203" s="183" t="e">
        <f t="shared" ref="H203:H239" si="6">(F203*D203)/1000</f>
        <v>#N/A</v>
      </c>
      <c r="I203" s="155"/>
      <c r="J203" s="142"/>
      <c r="K203" s="142"/>
      <c r="L203" s="142"/>
      <c r="M203" s="264"/>
      <c r="N203" s="140"/>
      <c r="O203" s="140"/>
    </row>
    <row r="204" spans="1:15" hidden="1" x14ac:dyDescent="0.35">
      <c r="A204" s="265"/>
      <c r="B204" s="157"/>
      <c r="C204" s="187"/>
      <c r="D204" s="156"/>
      <c r="E204" s="184" t="e">
        <f>VLOOKUP($B204,ListsReq!$AC$3:$AF$150,2,FALSE)</f>
        <v>#N/A</v>
      </c>
      <c r="F204" s="185" t="e">
        <f>IF($C$132=2020, VLOOKUP($B204,ListsReq!$AC$3:$AF$150,3,FALSE), IF($C$132=2019, VLOOKUP($B204,ListsReq!$AC$153:$AF$300,3,FALSE),""))</f>
        <v>#N/A</v>
      </c>
      <c r="G204" s="184" t="e">
        <f>VLOOKUP($B204,ListsReq!$AC$3:$AF$150,4,FALSE)</f>
        <v>#N/A</v>
      </c>
      <c r="H204" s="183" t="e">
        <f t="shared" si="6"/>
        <v>#N/A</v>
      </c>
      <c r="I204" s="155"/>
      <c r="J204" s="142"/>
      <c r="K204" s="142"/>
      <c r="L204" s="142"/>
      <c r="M204" s="264"/>
      <c r="N204" s="140"/>
      <c r="O204" s="140"/>
    </row>
    <row r="205" spans="1:15" hidden="1" x14ac:dyDescent="0.35">
      <c r="A205" s="265"/>
      <c r="B205" s="157"/>
      <c r="C205" s="187"/>
      <c r="D205" s="156"/>
      <c r="E205" s="184" t="e">
        <f>VLOOKUP($B205,ListsReq!$AC$3:$AF$150,2,FALSE)</f>
        <v>#N/A</v>
      </c>
      <c r="F205" s="185" t="e">
        <f>IF($C$132=2020, VLOOKUP($B205,ListsReq!$AC$3:$AF$150,3,FALSE), IF($C$132=2019, VLOOKUP($B205,ListsReq!$AC$153:$AF$300,3,FALSE),""))</f>
        <v>#N/A</v>
      </c>
      <c r="G205" s="184" t="e">
        <f>VLOOKUP($B205,ListsReq!$AC$3:$AF$150,4,FALSE)</f>
        <v>#N/A</v>
      </c>
      <c r="H205" s="183" t="e">
        <f t="shared" si="6"/>
        <v>#N/A</v>
      </c>
      <c r="I205" s="155"/>
      <c r="J205" s="142"/>
      <c r="K205" s="142"/>
      <c r="L205" s="142"/>
      <c r="M205" s="264"/>
      <c r="N205" s="140"/>
      <c r="O205" s="140"/>
    </row>
    <row r="206" spans="1:15" hidden="1" x14ac:dyDescent="0.35">
      <c r="A206" s="265"/>
      <c r="B206" s="157"/>
      <c r="C206" s="187"/>
      <c r="D206" s="156"/>
      <c r="E206" s="184" t="e">
        <f>VLOOKUP($B206,ListsReq!$AC$3:$AF$150,2,FALSE)</f>
        <v>#N/A</v>
      </c>
      <c r="F206" s="185" t="e">
        <f>IF($C$132=2020, VLOOKUP($B206,ListsReq!$AC$3:$AF$150,3,FALSE), IF($C$132=2019, VLOOKUP($B206,ListsReq!$AC$153:$AF$300,3,FALSE),""))</f>
        <v>#N/A</v>
      </c>
      <c r="G206" s="184" t="e">
        <f>VLOOKUP($B206,ListsReq!$AC$3:$AF$150,4,FALSE)</f>
        <v>#N/A</v>
      </c>
      <c r="H206" s="183" t="e">
        <f t="shared" si="6"/>
        <v>#N/A</v>
      </c>
      <c r="I206" s="155"/>
      <c r="J206" s="142"/>
      <c r="K206" s="142"/>
      <c r="L206" s="142"/>
      <c r="M206" s="264"/>
      <c r="N206" s="140"/>
      <c r="O206" s="140"/>
    </row>
    <row r="207" spans="1:15" hidden="1" x14ac:dyDescent="0.35">
      <c r="A207" s="265"/>
      <c r="B207" s="157"/>
      <c r="C207" s="187"/>
      <c r="D207" s="156"/>
      <c r="E207" s="184" t="e">
        <f>VLOOKUP($B207,ListsReq!$AC$3:$AF$150,2,FALSE)</f>
        <v>#N/A</v>
      </c>
      <c r="F207" s="185" t="e">
        <f>IF($C$132=2020, VLOOKUP($B207,ListsReq!$AC$3:$AF$150,3,FALSE), IF($C$132=2019, VLOOKUP($B207,ListsReq!$AC$153:$AF$300,3,FALSE),""))</f>
        <v>#N/A</v>
      </c>
      <c r="G207" s="184" t="e">
        <f>VLOOKUP($B207,ListsReq!$AC$3:$AF$150,4,FALSE)</f>
        <v>#N/A</v>
      </c>
      <c r="H207" s="183" t="e">
        <f t="shared" si="6"/>
        <v>#N/A</v>
      </c>
      <c r="I207" s="155"/>
      <c r="J207" s="142"/>
      <c r="K207" s="142"/>
      <c r="L207" s="142"/>
      <c r="M207" s="264"/>
      <c r="N207" s="140"/>
      <c r="O207" s="140"/>
    </row>
    <row r="208" spans="1:15" hidden="1" x14ac:dyDescent="0.35">
      <c r="A208" s="265"/>
      <c r="B208" s="157"/>
      <c r="C208" s="187"/>
      <c r="D208" s="156"/>
      <c r="E208" s="184" t="e">
        <f>VLOOKUP($B208,ListsReq!$AC$3:$AF$150,2,FALSE)</f>
        <v>#N/A</v>
      </c>
      <c r="F208" s="185" t="e">
        <f>IF($C$132=2020, VLOOKUP($B208,ListsReq!$AC$3:$AF$150,3,FALSE), IF($C$132=2019, VLOOKUP($B208,ListsReq!$AC$153:$AF$300,3,FALSE),""))</f>
        <v>#N/A</v>
      </c>
      <c r="G208" s="184" t="e">
        <f>VLOOKUP($B208,ListsReq!$AC$3:$AF$150,4,FALSE)</f>
        <v>#N/A</v>
      </c>
      <c r="H208" s="183" t="e">
        <f t="shared" si="6"/>
        <v>#N/A</v>
      </c>
      <c r="I208" s="155"/>
      <c r="J208" s="142"/>
      <c r="K208" s="142"/>
      <c r="L208" s="142"/>
      <c r="M208" s="264"/>
      <c r="N208" s="140"/>
      <c r="O208" s="140"/>
    </row>
    <row r="209" spans="1:15" hidden="1" x14ac:dyDescent="0.35">
      <c r="A209" s="265"/>
      <c r="B209" s="157"/>
      <c r="C209" s="187"/>
      <c r="D209" s="156"/>
      <c r="E209" s="184" t="e">
        <f>VLOOKUP($B209,ListsReq!$AC$3:$AF$150,2,FALSE)</f>
        <v>#N/A</v>
      </c>
      <c r="F209" s="185" t="e">
        <f>IF($C$132=2020, VLOOKUP($B209,ListsReq!$AC$3:$AF$150,3,FALSE), IF($C$132=2019, VLOOKUP($B209,ListsReq!$AC$153:$AF$300,3,FALSE),""))</f>
        <v>#N/A</v>
      </c>
      <c r="G209" s="184" t="e">
        <f>VLOOKUP($B209,ListsReq!$AC$3:$AF$150,4,FALSE)</f>
        <v>#N/A</v>
      </c>
      <c r="H209" s="183" t="e">
        <f t="shared" si="6"/>
        <v>#N/A</v>
      </c>
      <c r="I209" s="155"/>
      <c r="J209" s="142"/>
      <c r="K209" s="142"/>
      <c r="L209" s="142"/>
      <c r="M209" s="264"/>
      <c r="N209" s="140"/>
      <c r="O209" s="140"/>
    </row>
    <row r="210" spans="1:15" hidden="1" x14ac:dyDescent="0.35">
      <c r="A210" s="265"/>
      <c r="B210" s="157"/>
      <c r="C210" s="187"/>
      <c r="D210" s="156"/>
      <c r="E210" s="184" t="e">
        <f>VLOOKUP($B210,ListsReq!$AC$3:$AF$150,2,FALSE)</f>
        <v>#N/A</v>
      </c>
      <c r="F210" s="185" t="e">
        <f>IF($C$132=2020, VLOOKUP($B210,ListsReq!$AC$3:$AF$150,3,FALSE), IF($C$132=2019, VLOOKUP($B210,ListsReq!$AC$153:$AF$300,3,FALSE),""))</f>
        <v>#N/A</v>
      </c>
      <c r="G210" s="184" t="e">
        <f>VLOOKUP($B210,ListsReq!$AC$3:$AF$150,4,FALSE)</f>
        <v>#N/A</v>
      </c>
      <c r="H210" s="183" t="e">
        <f t="shared" si="6"/>
        <v>#N/A</v>
      </c>
      <c r="I210" s="155"/>
      <c r="J210" s="142"/>
      <c r="K210" s="142"/>
      <c r="L210" s="142"/>
      <c r="M210" s="264"/>
      <c r="N210" s="140"/>
      <c r="O210" s="140"/>
    </row>
    <row r="211" spans="1:15" hidden="1" x14ac:dyDescent="0.35">
      <c r="A211" s="265"/>
      <c r="B211" s="157"/>
      <c r="C211" s="187"/>
      <c r="D211" s="156"/>
      <c r="E211" s="184" t="e">
        <f>VLOOKUP($B211,ListsReq!$AC$3:$AF$150,2,FALSE)</f>
        <v>#N/A</v>
      </c>
      <c r="F211" s="185" t="e">
        <f>IF($C$132=2020, VLOOKUP($B211,ListsReq!$AC$3:$AF$150,3,FALSE), IF($C$132=2019, VLOOKUP($B211,ListsReq!$AC$153:$AF$300,3,FALSE),""))</f>
        <v>#N/A</v>
      </c>
      <c r="G211" s="184" t="e">
        <f>VLOOKUP($B211,ListsReq!$AC$3:$AF$150,4,FALSE)</f>
        <v>#N/A</v>
      </c>
      <c r="H211" s="183" t="e">
        <f t="shared" si="6"/>
        <v>#N/A</v>
      </c>
      <c r="I211" s="155"/>
      <c r="J211" s="142"/>
      <c r="K211" s="142"/>
      <c r="L211" s="142"/>
      <c r="M211" s="264"/>
      <c r="N211" s="140"/>
      <c r="O211" s="140"/>
    </row>
    <row r="212" spans="1:15" hidden="1" x14ac:dyDescent="0.35">
      <c r="A212" s="265"/>
      <c r="B212" s="157"/>
      <c r="C212" s="186"/>
      <c r="D212" s="153"/>
      <c r="E212" s="184" t="e">
        <f>VLOOKUP($B212,ListsReq!$AC$3:$AF$150,2,FALSE)</f>
        <v>#N/A</v>
      </c>
      <c r="F212" s="185" t="e">
        <f>IF($C$132=2020, VLOOKUP($B212,ListsReq!$AC$3:$AF$150,3,FALSE), IF($C$132=2019, VLOOKUP($B212,ListsReq!$AC$153:$AF$300,3,FALSE),""))</f>
        <v>#N/A</v>
      </c>
      <c r="G212" s="184" t="e">
        <f>VLOOKUP($B212,ListsReq!$AC$3:$AF$150,4,FALSE)</f>
        <v>#N/A</v>
      </c>
      <c r="H212" s="183" t="e">
        <f t="shared" si="6"/>
        <v>#N/A</v>
      </c>
      <c r="I212" s="152"/>
      <c r="J212" s="142"/>
      <c r="K212" s="142"/>
      <c r="L212" s="142"/>
      <c r="M212" s="264"/>
      <c r="N212" s="140"/>
      <c r="O212" s="140"/>
    </row>
    <row r="213" spans="1:15" hidden="1" x14ac:dyDescent="0.35">
      <c r="A213" s="265"/>
      <c r="B213" s="157"/>
      <c r="C213" s="186"/>
      <c r="D213" s="153"/>
      <c r="E213" s="184" t="e">
        <f>VLOOKUP($B213,ListsReq!$AC$3:$AF$150,2,FALSE)</f>
        <v>#N/A</v>
      </c>
      <c r="F213" s="185" t="e">
        <f>IF($C$132=2020, VLOOKUP($B213,ListsReq!$AC$3:$AF$150,3,FALSE), IF($C$132=2019, VLOOKUP($B213,ListsReq!$AC$153:$AF$300,3,FALSE),""))</f>
        <v>#N/A</v>
      </c>
      <c r="G213" s="184" t="e">
        <f>VLOOKUP($B213,ListsReq!$AC$3:$AF$150,4,FALSE)</f>
        <v>#N/A</v>
      </c>
      <c r="H213" s="183" t="e">
        <f t="shared" si="6"/>
        <v>#N/A</v>
      </c>
      <c r="I213" s="152"/>
      <c r="J213" s="142"/>
      <c r="K213" s="142"/>
      <c r="L213" s="142"/>
      <c r="M213" s="264"/>
      <c r="N213" s="140"/>
      <c r="O213" s="140"/>
    </row>
    <row r="214" spans="1:15" hidden="1" x14ac:dyDescent="0.35">
      <c r="A214" s="265"/>
      <c r="B214" s="157"/>
      <c r="C214" s="186"/>
      <c r="D214" s="153"/>
      <c r="E214" s="184" t="e">
        <f>VLOOKUP($B214,ListsReq!$AC$3:$AF$150,2,FALSE)</f>
        <v>#N/A</v>
      </c>
      <c r="F214" s="185" t="e">
        <f>IF($C$132=2020, VLOOKUP($B214,ListsReq!$AC$3:$AF$150,3,FALSE), IF($C$132=2019, VLOOKUP($B214,ListsReq!$AC$153:$AF$300,3,FALSE),""))</f>
        <v>#N/A</v>
      </c>
      <c r="G214" s="184" t="e">
        <f>VLOOKUP($B214,ListsReq!$AC$3:$AF$150,4,FALSE)</f>
        <v>#N/A</v>
      </c>
      <c r="H214" s="183" t="e">
        <f t="shared" si="6"/>
        <v>#N/A</v>
      </c>
      <c r="I214" s="152"/>
      <c r="J214" s="142"/>
      <c r="K214" s="142"/>
      <c r="L214" s="142"/>
      <c r="M214" s="264"/>
      <c r="N214" s="140"/>
      <c r="O214" s="140"/>
    </row>
    <row r="215" spans="1:15" hidden="1" x14ac:dyDescent="0.35">
      <c r="A215" s="265"/>
      <c r="B215" s="157"/>
      <c r="C215" s="186"/>
      <c r="D215" s="153"/>
      <c r="E215" s="184" t="e">
        <f>VLOOKUP($B215,ListsReq!$AC$3:$AF$150,2,FALSE)</f>
        <v>#N/A</v>
      </c>
      <c r="F215" s="185" t="e">
        <f>IF($C$132=2020, VLOOKUP($B215,ListsReq!$AC$3:$AF$150,3,FALSE), IF($C$132=2019, VLOOKUP($B215,ListsReq!$AC$153:$AF$300,3,FALSE),""))</f>
        <v>#N/A</v>
      </c>
      <c r="G215" s="184" t="e">
        <f>VLOOKUP($B215,ListsReq!$AC$3:$AF$150,4,FALSE)</f>
        <v>#N/A</v>
      </c>
      <c r="H215" s="183" t="e">
        <f t="shared" si="6"/>
        <v>#N/A</v>
      </c>
      <c r="I215" s="152"/>
      <c r="J215" s="142"/>
      <c r="K215" s="142"/>
      <c r="L215" s="142"/>
      <c r="M215" s="264"/>
      <c r="N215" s="140"/>
      <c r="O215" s="140"/>
    </row>
    <row r="216" spans="1:15" hidden="1" x14ac:dyDescent="0.35">
      <c r="A216" s="265"/>
      <c r="B216" s="157"/>
      <c r="C216" s="186"/>
      <c r="D216" s="153"/>
      <c r="E216" s="184" t="e">
        <f>VLOOKUP($B216,ListsReq!$AC$3:$AF$150,2,FALSE)</f>
        <v>#N/A</v>
      </c>
      <c r="F216" s="185" t="e">
        <f>IF($C$132=2020, VLOOKUP($B216,ListsReq!$AC$3:$AF$150,3,FALSE), IF($C$132=2019, VLOOKUP($B216,ListsReq!$AC$153:$AF$300,3,FALSE),""))</f>
        <v>#N/A</v>
      </c>
      <c r="G216" s="184" t="e">
        <f>VLOOKUP($B216,ListsReq!$AC$3:$AF$150,4,FALSE)</f>
        <v>#N/A</v>
      </c>
      <c r="H216" s="183" t="e">
        <f t="shared" si="6"/>
        <v>#N/A</v>
      </c>
      <c r="I216" s="152"/>
      <c r="J216" s="142"/>
      <c r="K216" s="142"/>
      <c r="L216" s="142"/>
      <c r="M216" s="264"/>
      <c r="N216" s="140"/>
      <c r="O216" s="140"/>
    </row>
    <row r="217" spans="1:15" hidden="1" x14ac:dyDescent="0.35">
      <c r="A217" s="265"/>
      <c r="B217" s="157"/>
      <c r="C217" s="186"/>
      <c r="D217" s="153"/>
      <c r="E217" s="184" t="e">
        <f>VLOOKUP($B217,ListsReq!$AC$3:$AF$150,2,FALSE)</f>
        <v>#N/A</v>
      </c>
      <c r="F217" s="185" t="e">
        <f>IF($C$132=2020, VLOOKUP($B217,ListsReq!$AC$3:$AF$150,3,FALSE), IF($C$132=2019, VLOOKUP($B217,ListsReq!$AC$153:$AF$300,3,FALSE),""))</f>
        <v>#N/A</v>
      </c>
      <c r="G217" s="184" t="e">
        <f>VLOOKUP($B217,ListsReq!$AC$3:$AF$150,4,FALSE)</f>
        <v>#N/A</v>
      </c>
      <c r="H217" s="183" t="e">
        <f t="shared" si="6"/>
        <v>#N/A</v>
      </c>
      <c r="I217" s="152"/>
      <c r="J217" s="142"/>
      <c r="K217" s="142"/>
      <c r="L217" s="142"/>
      <c r="M217" s="264"/>
      <c r="N217" s="140"/>
      <c r="O217" s="140"/>
    </row>
    <row r="218" spans="1:15" hidden="1" x14ac:dyDescent="0.35">
      <c r="A218" s="265"/>
      <c r="B218" s="157"/>
      <c r="C218" s="186"/>
      <c r="D218" s="153"/>
      <c r="E218" s="184" t="e">
        <f>VLOOKUP($B218,ListsReq!$AC$3:$AF$150,2,FALSE)</f>
        <v>#N/A</v>
      </c>
      <c r="F218" s="185" t="e">
        <f>IF($C$132=2020, VLOOKUP($B218,ListsReq!$AC$3:$AF$150,3,FALSE), IF($C$132=2019, VLOOKUP($B218,ListsReq!$AC$153:$AF$300,3,FALSE),""))</f>
        <v>#N/A</v>
      </c>
      <c r="G218" s="184" t="e">
        <f>VLOOKUP($B218,ListsReq!$AC$3:$AF$150,4,FALSE)</f>
        <v>#N/A</v>
      </c>
      <c r="H218" s="183" t="e">
        <f t="shared" si="6"/>
        <v>#N/A</v>
      </c>
      <c r="I218" s="152"/>
      <c r="J218" s="142"/>
      <c r="K218" s="142"/>
      <c r="L218" s="142"/>
      <c r="M218" s="264"/>
      <c r="N218" s="140"/>
      <c r="O218" s="140"/>
    </row>
    <row r="219" spans="1:15" hidden="1" x14ac:dyDescent="0.35">
      <c r="A219" s="265"/>
      <c r="B219" s="157"/>
      <c r="C219" s="186"/>
      <c r="D219" s="153"/>
      <c r="E219" s="184" t="e">
        <f>VLOOKUP($B219,ListsReq!$AC$3:$AF$150,2,FALSE)</f>
        <v>#N/A</v>
      </c>
      <c r="F219" s="185" t="e">
        <f>IF($C$132=2020, VLOOKUP($B219,ListsReq!$AC$3:$AF$150,3,FALSE), IF($C$132=2019, VLOOKUP($B219,ListsReq!$AC$153:$AF$300,3,FALSE),""))</f>
        <v>#N/A</v>
      </c>
      <c r="G219" s="184" t="e">
        <f>VLOOKUP($B219,ListsReq!$AC$3:$AF$150,4,FALSE)</f>
        <v>#N/A</v>
      </c>
      <c r="H219" s="183" t="e">
        <f t="shared" si="6"/>
        <v>#N/A</v>
      </c>
      <c r="I219" s="152"/>
      <c r="J219" s="142"/>
      <c r="K219" s="142"/>
      <c r="L219" s="142"/>
      <c r="M219" s="264"/>
      <c r="N219" s="140"/>
      <c r="O219" s="140"/>
    </row>
    <row r="220" spans="1:15" hidden="1" x14ac:dyDescent="0.35">
      <c r="A220" s="265"/>
      <c r="B220" s="157"/>
      <c r="C220" s="186"/>
      <c r="D220" s="153"/>
      <c r="E220" s="184" t="e">
        <f>VLOOKUP($B220,ListsReq!$AC$3:$AF$150,2,FALSE)</f>
        <v>#N/A</v>
      </c>
      <c r="F220" s="185" t="e">
        <f>IF($C$132=2020, VLOOKUP($B220,ListsReq!$AC$3:$AF$150,3,FALSE), IF($C$132=2019, VLOOKUP($B220,ListsReq!$AC$153:$AF$300,3,FALSE),""))</f>
        <v>#N/A</v>
      </c>
      <c r="G220" s="184" t="e">
        <f>VLOOKUP($B220,ListsReq!$AC$3:$AF$150,4,FALSE)</f>
        <v>#N/A</v>
      </c>
      <c r="H220" s="183" t="e">
        <f t="shared" si="6"/>
        <v>#N/A</v>
      </c>
      <c r="I220" s="152"/>
      <c r="J220" s="142"/>
      <c r="K220" s="142"/>
      <c r="L220" s="142"/>
      <c r="M220" s="264"/>
      <c r="N220" s="140"/>
      <c r="O220" s="140"/>
    </row>
    <row r="221" spans="1:15" hidden="1" x14ac:dyDescent="0.35">
      <c r="A221" s="265"/>
      <c r="B221" s="157"/>
      <c r="C221" s="186"/>
      <c r="D221" s="153"/>
      <c r="E221" s="184" t="e">
        <f>VLOOKUP($B221,ListsReq!$AC$3:$AF$150,2,FALSE)</f>
        <v>#N/A</v>
      </c>
      <c r="F221" s="185" t="e">
        <f>IF($C$132=2020, VLOOKUP($B221,ListsReq!$AC$3:$AF$150,3,FALSE), IF($C$132=2019, VLOOKUP($B221,ListsReq!$AC$153:$AF$300,3,FALSE),""))</f>
        <v>#N/A</v>
      </c>
      <c r="G221" s="184" t="e">
        <f>VLOOKUP($B221,ListsReq!$AC$3:$AF$150,4,FALSE)</f>
        <v>#N/A</v>
      </c>
      <c r="H221" s="183" t="e">
        <f t="shared" si="6"/>
        <v>#N/A</v>
      </c>
      <c r="I221" s="152"/>
      <c r="J221" s="142"/>
      <c r="K221" s="142"/>
      <c r="L221" s="142"/>
      <c r="M221" s="264"/>
      <c r="N221" s="140"/>
      <c r="O221" s="140"/>
    </row>
    <row r="222" spans="1:15" hidden="1" x14ac:dyDescent="0.35">
      <c r="A222" s="265"/>
      <c r="B222" s="157"/>
      <c r="C222" s="186"/>
      <c r="D222" s="153"/>
      <c r="E222" s="184" t="e">
        <f>VLOOKUP($B222,ListsReq!$AC$3:$AF$150,2,FALSE)</f>
        <v>#N/A</v>
      </c>
      <c r="F222" s="185" t="e">
        <f>IF($C$132=2020, VLOOKUP($B222,ListsReq!$AC$3:$AF$150,3,FALSE), IF($C$132=2019, VLOOKUP($B222,ListsReq!$AC$153:$AF$300,3,FALSE),""))</f>
        <v>#N/A</v>
      </c>
      <c r="G222" s="184" t="e">
        <f>VLOOKUP($B222,ListsReq!$AC$3:$AF$150,4,FALSE)</f>
        <v>#N/A</v>
      </c>
      <c r="H222" s="183" t="e">
        <f t="shared" si="6"/>
        <v>#N/A</v>
      </c>
      <c r="I222" s="152"/>
      <c r="J222" s="142"/>
      <c r="K222" s="142"/>
      <c r="L222" s="142"/>
      <c r="M222" s="264"/>
      <c r="N222" s="140"/>
      <c r="O222" s="140"/>
    </row>
    <row r="223" spans="1:15" hidden="1" x14ac:dyDescent="0.35">
      <c r="A223" s="265"/>
      <c r="B223" s="157"/>
      <c r="C223" s="186"/>
      <c r="D223" s="153"/>
      <c r="E223" s="184" t="e">
        <f>VLOOKUP($B223,ListsReq!$AC$3:$AF$150,2,FALSE)</f>
        <v>#N/A</v>
      </c>
      <c r="F223" s="185" t="e">
        <f>IF($C$132=2020, VLOOKUP($B223,ListsReq!$AC$3:$AF$150,3,FALSE), IF($C$132=2019, VLOOKUP($B223,ListsReq!$AC$153:$AF$300,3,FALSE),""))</f>
        <v>#N/A</v>
      </c>
      <c r="G223" s="184" t="e">
        <f>VLOOKUP($B223,ListsReq!$AC$3:$AF$150,4,FALSE)</f>
        <v>#N/A</v>
      </c>
      <c r="H223" s="183" t="e">
        <f t="shared" si="6"/>
        <v>#N/A</v>
      </c>
      <c r="I223" s="152"/>
      <c r="J223" s="142"/>
      <c r="K223" s="142"/>
      <c r="L223" s="142"/>
      <c r="M223" s="264"/>
      <c r="N223" s="140"/>
      <c r="O223" s="140"/>
    </row>
    <row r="224" spans="1:15" hidden="1" x14ac:dyDescent="0.35">
      <c r="A224" s="265"/>
      <c r="B224" s="157"/>
      <c r="C224" s="186"/>
      <c r="D224" s="153"/>
      <c r="E224" s="184" t="e">
        <f>VLOOKUP($B224,ListsReq!$AC$3:$AF$150,2,FALSE)</f>
        <v>#N/A</v>
      </c>
      <c r="F224" s="185" t="e">
        <f>IF($C$132=2020, VLOOKUP($B224,ListsReq!$AC$3:$AF$150,3,FALSE), IF($C$132=2019, VLOOKUP($B224,ListsReq!$AC$153:$AF$300,3,FALSE),""))</f>
        <v>#N/A</v>
      </c>
      <c r="G224" s="184" t="e">
        <f>VLOOKUP($B224,ListsReq!$AC$3:$AF$150,4,FALSE)</f>
        <v>#N/A</v>
      </c>
      <c r="H224" s="183" t="e">
        <f t="shared" si="6"/>
        <v>#N/A</v>
      </c>
      <c r="I224" s="152"/>
      <c r="J224" s="142"/>
      <c r="K224" s="142"/>
      <c r="L224" s="142"/>
      <c r="M224" s="264"/>
      <c r="N224" s="140"/>
      <c r="O224" s="140"/>
    </row>
    <row r="225" spans="1:15" hidden="1" x14ac:dyDescent="0.35">
      <c r="A225" s="265"/>
      <c r="B225" s="157"/>
      <c r="C225" s="186"/>
      <c r="D225" s="153"/>
      <c r="E225" s="184" t="e">
        <f>VLOOKUP($B225,ListsReq!$AC$3:$AF$150,2,FALSE)</f>
        <v>#N/A</v>
      </c>
      <c r="F225" s="185" t="e">
        <f>IF($C$132=2020, VLOOKUP($B225,ListsReq!$AC$3:$AF$150,3,FALSE), IF($C$132=2019, VLOOKUP($B225,ListsReq!$AC$153:$AF$300,3,FALSE),""))</f>
        <v>#N/A</v>
      </c>
      <c r="G225" s="184" t="e">
        <f>VLOOKUP($B225,ListsReq!$AC$3:$AF$150,4,FALSE)</f>
        <v>#N/A</v>
      </c>
      <c r="H225" s="183" t="e">
        <f t="shared" si="6"/>
        <v>#N/A</v>
      </c>
      <c r="I225" s="152"/>
      <c r="J225" s="142"/>
      <c r="K225" s="142"/>
      <c r="L225" s="142"/>
      <c r="M225" s="264"/>
      <c r="N225" s="140"/>
      <c r="O225" s="140"/>
    </row>
    <row r="226" spans="1:15" hidden="1" x14ac:dyDescent="0.35">
      <c r="A226" s="265"/>
      <c r="B226" s="157"/>
      <c r="C226" s="186"/>
      <c r="D226" s="153"/>
      <c r="E226" s="184" t="e">
        <f>VLOOKUP($B226,ListsReq!$AC$3:$AF$150,2,FALSE)</f>
        <v>#N/A</v>
      </c>
      <c r="F226" s="185" t="e">
        <f>IF($C$132=2020, VLOOKUP($B226,ListsReq!$AC$3:$AF$150,3,FALSE), IF($C$132=2019, VLOOKUP($B226,ListsReq!$AC$153:$AF$300,3,FALSE),""))</f>
        <v>#N/A</v>
      </c>
      <c r="G226" s="184" t="e">
        <f>VLOOKUP($B226,ListsReq!$AC$3:$AF$150,4,FALSE)</f>
        <v>#N/A</v>
      </c>
      <c r="H226" s="183" t="e">
        <f t="shared" si="6"/>
        <v>#N/A</v>
      </c>
      <c r="I226" s="152"/>
      <c r="J226" s="142"/>
      <c r="K226" s="142"/>
      <c r="L226" s="142"/>
      <c r="M226" s="264"/>
      <c r="N226" s="140"/>
      <c r="O226" s="140"/>
    </row>
    <row r="227" spans="1:15" hidden="1" x14ac:dyDescent="0.35">
      <c r="A227" s="265"/>
      <c r="B227" s="157"/>
      <c r="C227" s="186"/>
      <c r="D227" s="153"/>
      <c r="E227" s="184" t="e">
        <f>VLOOKUP($B227,ListsReq!$AC$3:$AF$150,2,FALSE)</f>
        <v>#N/A</v>
      </c>
      <c r="F227" s="185" t="e">
        <f>IF($C$132=2020, VLOOKUP($B227,ListsReq!$AC$3:$AF$150,3,FALSE), IF($C$132=2019, VLOOKUP($B227,ListsReq!$AC$153:$AF$300,3,FALSE),""))</f>
        <v>#N/A</v>
      </c>
      <c r="G227" s="184" t="e">
        <f>VLOOKUP($B227,ListsReq!$AC$3:$AF$150,4,FALSE)</f>
        <v>#N/A</v>
      </c>
      <c r="H227" s="183" t="e">
        <f t="shared" si="6"/>
        <v>#N/A</v>
      </c>
      <c r="I227" s="152"/>
      <c r="J227" s="142"/>
      <c r="K227" s="142"/>
      <c r="L227" s="142"/>
      <c r="M227" s="264"/>
      <c r="N227" s="140"/>
      <c r="O227" s="140"/>
    </row>
    <row r="228" spans="1:15" hidden="1" x14ac:dyDescent="0.35">
      <c r="A228" s="265"/>
      <c r="B228" s="157"/>
      <c r="C228" s="186"/>
      <c r="D228" s="153"/>
      <c r="E228" s="184" t="e">
        <f>VLOOKUP($B228,ListsReq!$AC$3:$AF$150,2,FALSE)</f>
        <v>#N/A</v>
      </c>
      <c r="F228" s="185" t="e">
        <f>IF($C$132=2020, VLOOKUP($B228,ListsReq!$AC$3:$AF$150,3,FALSE), IF($C$132=2019, VLOOKUP($B228,ListsReq!$AC$153:$AF$300,3,FALSE),""))</f>
        <v>#N/A</v>
      </c>
      <c r="G228" s="184" t="e">
        <f>VLOOKUP($B228,ListsReq!$AC$3:$AF$150,4,FALSE)</f>
        <v>#N/A</v>
      </c>
      <c r="H228" s="183" t="e">
        <f t="shared" si="6"/>
        <v>#N/A</v>
      </c>
      <c r="I228" s="152"/>
      <c r="J228" s="142"/>
      <c r="K228" s="142"/>
      <c r="L228" s="142"/>
      <c r="M228" s="264"/>
      <c r="N228" s="140"/>
      <c r="O228" s="140"/>
    </row>
    <row r="229" spans="1:15" hidden="1" x14ac:dyDescent="0.35">
      <c r="A229" s="265"/>
      <c r="B229" s="157"/>
      <c r="C229" s="186"/>
      <c r="D229" s="153"/>
      <c r="E229" s="184" t="e">
        <f>VLOOKUP($B229,ListsReq!$AC$3:$AF$150,2,FALSE)</f>
        <v>#N/A</v>
      </c>
      <c r="F229" s="185" t="e">
        <f>IF($C$132=2020, VLOOKUP($B229,ListsReq!$AC$3:$AF$150,3,FALSE), IF($C$132=2019, VLOOKUP($B229,ListsReq!$AC$153:$AF$300,3,FALSE),""))</f>
        <v>#N/A</v>
      </c>
      <c r="G229" s="184" t="e">
        <f>VLOOKUP($B229,ListsReq!$AC$3:$AF$150,4,FALSE)</f>
        <v>#N/A</v>
      </c>
      <c r="H229" s="183" t="e">
        <f t="shared" si="6"/>
        <v>#N/A</v>
      </c>
      <c r="I229" s="152"/>
      <c r="J229" s="142"/>
      <c r="K229" s="142"/>
      <c r="L229" s="142"/>
      <c r="M229" s="264"/>
      <c r="N229" s="140"/>
      <c r="O229" s="140"/>
    </row>
    <row r="230" spans="1:15" hidden="1" x14ac:dyDescent="0.35">
      <c r="A230" s="265"/>
      <c r="B230" s="157"/>
      <c r="C230" s="186"/>
      <c r="D230" s="153"/>
      <c r="E230" s="184" t="e">
        <f>VLOOKUP($B230,ListsReq!$AC$3:$AF$150,2,FALSE)</f>
        <v>#N/A</v>
      </c>
      <c r="F230" s="185" t="e">
        <f>IF($C$132=2020, VLOOKUP($B230,ListsReq!$AC$3:$AF$150,3,FALSE), IF($C$132=2019, VLOOKUP($B230,ListsReq!$AC$153:$AF$300,3,FALSE),""))</f>
        <v>#N/A</v>
      </c>
      <c r="G230" s="184" t="e">
        <f>VLOOKUP($B230,ListsReq!$AC$3:$AF$150,4,FALSE)</f>
        <v>#N/A</v>
      </c>
      <c r="H230" s="183" t="e">
        <f t="shared" si="6"/>
        <v>#N/A</v>
      </c>
      <c r="I230" s="152"/>
      <c r="J230" s="142"/>
      <c r="K230" s="142"/>
      <c r="L230" s="142"/>
      <c r="M230" s="264"/>
      <c r="N230" s="140"/>
      <c r="O230" s="140"/>
    </row>
    <row r="231" spans="1:15" hidden="1" x14ac:dyDescent="0.35">
      <c r="A231" s="265"/>
      <c r="B231" s="157"/>
      <c r="C231" s="186"/>
      <c r="D231" s="153"/>
      <c r="E231" s="184" t="e">
        <f>VLOOKUP($B231,ListsReq!$AC$3:$AF$150,2,FALSE)</f>
        <v>#N/A</v>
      </c>
      <c r="F231" s="185" t="e">
        <f>IF($C$132=2020, VLOOKUP($B231,ListsReq!$AC$3:$AF$150,3,FALSE), IF($C$132=2019, VLOOKUP($B231,ListsReq!$AC$153:$AF$300,3,FALSE),""))</f>
        <v>#N/A</v>
      </c>
      <c r="G231" s="184" t="e">
        <f>VLOOKUP($B231,ListsReq!$AC$3:$AF$150,4,FALSE)</f>
        <v>#N/A</v>
      </c>
      <c r="H231" s="183" t="e">
        <f t="shared" si="6"/>
        <v>#N/A</v>
      </c>
      <c r="I231" s="152"/>
      <c r="J231" s="142"/>
      <c r="K231" s="142"/>
      <c r="L231" s="142"/>
      <c r="M231" s="264"/>
      <c r="N231" s="140"/>
      <c r="O231" s="140"/>
    </row>
    <row r="232" spans="1:15" hidden="1" x14ac:dyDescent="0.35">
      <c r="A232" s="265"/>
      <c r="B232" s="157"/>
      <c r="C232" s="186"/>
      <c r="D232" s="153"/>
      <c r="E232" s="184" t="e">
        <f>VLOOKUP($B232,ListsReq!$AC$3:$AF$150,2,FALSE)</f>
        <v>#N/A</v>
      </c>
      <c r="F232" s="185" t="e">
        <f>IF($C$132=2020, VLOOKUP($B232,ListsReq!$AC$3:$AF$150,3,FALSE), IF($C$132=2019, VLOOKUP($B232,ListsReq!$AC$153:$AF$300,3,FALSE),""))</f>
        <v>#N/A</v>
      </c>
      <c r="G232" s="184" t="e">
        <f>VLOOKUP($B232,ListsReq!$AC$3:$AF$150,4,FALSE)</f>
        <v>#N/A</v>
      </c>
      <c r="H232" s="183" t="e">
        <f t="shared" si="6"/>
        <v>#N/A</v>
      </c>
      <c r="I232" s="152"/>
      <c r="J232" s="142"/>
      <c r="K232" s="142"/>
      <c r="L232" s="142"/>
      <c r="M232" s="264"/>
      <c r="N232" s="140"/>
      <c r="O232" s="140"/>
    </row>
    <row r="233" spans="1:15" hidden="1" x14ac:dyDescent="0.35">
      <c r="A233" s="265"/>
      <c r="B233" s="157"/>
      <c r="C233" s="186"/>
      <c r="D233" s="153"/>
      <c r="E233" s="184" t="e">
        <f>VLOOKUP($B233,ListsReq!$AC$3:$AF$150,2,FALSE)</f>
        <v>#N/A</v>
      </c>
      <c r="F233" s="185" t="e">
        <f>IF($C$132=2020, VLOOKUP($B233,ListsReq!$AC$3:$AF$150,3,FALSE), IF($C$132=2019, VLOOKUP($B233,ListsReq!$AC$153:$AF$300,3,FALSE),""))</f>
        <v>#N/A</v>
      </c>
      <c r="G233" s="184" t="e">
        <f>VLOOKUP($B233,ListsReq!$AC$3:$AF$150,4,FALSE)</f>
        <v>#N/A</v>
      </c>
      <c r="H233" s="183" t="e">
        <f t="shared" si="6"/>
        <v>#N/A</v>
      </c>
      <c r="I233" s="152"/>
      <c r="J233" s="142"/>
      <c r="K233" s="142"/>
      <c r="L233" s="142"/>
      <c r="M233" s="264"/>
      <c r="N233" s="140"/>
      <c r="O233" s="140"/>
    </row>
    <row r="234" spans="1:15" hidden="1" x14ac:dyDescent="0.35">
      <c r="A234" s="265"/>
      <c r="B234" s="157"/>
      <c r="C234" s="186"/>
      <c r="D234" s="153"/>
      <c r="E234" s="184" t="e">
        <f>VLOOKUP($B234,ListsReq!$AC$3:$AF$150,2,FALSE)</f>
        <v>#N/A</v>
      </c>
      <c r="F234" s="185" t="e">
        <f>IF($C$132=2020, VLOOKUP($B234,ListsReq!$AC$3:$AF$150,3,FALSE), IF($C$132=2019, VLOOKUP($B234,ListsReq!$AC$153:$AF$300,3,FALSE),""))</f>
        <v>#N/A</v>
      </c>
      <c r="G234" s="184" t="e">
        <f>VLOOKUP($B234,ListsReq!$AC$3:$AF$150,4,FALSE)</f>
        <v>#N/A</v>
      </c>
      <c r="H234" s="183" t="e">
        <f t="shared" si="6"/>
        <v>#N/A</v>
      </c>
      <c r="I234" s="152"/>
      <c r="J234" s="142"/>
      <c r="K234" s="142"/>
      <c r="L234" s="142"/>
      <c r="M234" s="264"/>
      <c r="N234" s="140"/>
      <c r="O234" s="140"/>
    </row>
    <row r="235" spans="1:15" hidden="1" x14ac:dyDescent="0.35">
      <c r="A235" s="265"/>
      <c r="B235" s="157"/>
      <c r="C235" s="186"/>
      <c r="D235" s="153"/>
      <c r="E235" s="184" t="e">
        <f>VLOOKUP($B235,ListsReq!$AC$3:$AF$150,2,FALSE)</f>
        <v>#N/A</v>
      </c>
      <c r="F235" s="185" t="e">
        <f>IF($C$132=2020, VLOOKUP($B235,ListsReq!$AC$3:$AF$150,3,FALSE), IF($C$132=2019, VLOOKUP($B235,ListsReq!$AC$153:$AF$300,3,FALSE),""))</f>
        <v>#N/A</v>
      </c>
      <c r="G235" s="184" t="e">
        <f>VLOOKUP($B235,ListsReq!$AC$3:$AF$150,4,FALSE)</f>
        <v>#N/A</v>
      </c>
      <c r="H235" s="183" t="e">
        <f t="shared" si="6"/>
        <v>#N/A</v>
      </c>
      <c r="I235" s="152"/>
      <c r="J235" s="142"/>
      <c r="K235" s="142"/>
      <c r="L235" s="142"/>
      <c r="M235" s="264"/>
      <c r="N235" s="140"/>
      <c r="O235" s="140"/>
    </row>
    <row r="236" spans="1:15" hidden="1" x14ac:dyDescent="0.35">
      <c r="A236" s="265"/>
      <c r="B236" s="157"/>
      <c r="C236" s="186"/>
      <c r="D236" s="153"/>
      <c r="E236" s="184" t="e">
        <f>VLOOKUP($B236,ListsReq!$AC$3:$AF$150,2,FALSE)</f>
        <v>#N/A</v>
      </c>
      <c r="F236" s="185" t="e">
        <f>IF($C$132=2020, VLOOKUP($B236,ListsReq!$AC$3:$AF$150,3,FALSE), IF($C$132=2019, VLOOKUP($B236,ListsReq!$AC$153:$AF$300,3,FALSE),""))</f>
        <v>#N/A</v>
      </c>
      <c r="G236" s="184" t="e">
        <f>VLOOKUP($B236,ListsReq!$AC$3:$AF$150,4,FALSE)</f>
        <v>#N/A</v>
      </c>
      <c r="H236" s="183" t="e">
        <f t="shared" si="6"/>
        <v>#N/A</v>
      </c>
      <c r="I236" s="152"/>
      <c r="J236" s="142"/>
      <c r="K236" s="142"/>
      <c r="L236" s="142"/>
      <c r="M236" s="264"/>
      <c r="N236" s="140"/>
      <c r="O236" s="140"/>
    </row>
    <row r="237" spans="1:15" hidden="1" x14ac:dyDescent="0.35">
      <c r="A237" s="265"/>
      <c r="B237" s="157"/>
      <c r="C237" s="186"/>
      <c r="D237" s="153"/>
      <c r="E237" s="184" t="e">
        <f>VLOOKUP($B237,ListsReq!$AC$3:$AF$150,2,FALSE)</f>
        <v>#N/A</v>
      </c>
      <c r="F237" s="185" t="e">
        <f>IF($C$132=2020, VLOOKUP($B237,ListsReq!$AC$3:$AF$150,3,FALSE), IF($C$132=2019, VLOOKUP($B237,ListsReq!$AC$153:$AF$300,3,FALSE),""))</f>
        <v>#N/A</v>
      </c>
      <c r="G237" s="184" t="e">
        <f>VLOOKUP($B237,ListsReq!$AC$3:$AF$150,4,FALSE)</f>
        <v>#N/A</v>
      </c>
      <c r="H237" s="183" t="e">
        <f t="shared" si="6"/>
        <v>#N/A</v>
      </c>
      <c r="I237" s="152"/>
      <c r="J237" s="142"/>
      <c r="K237" s="142"/>
      <c r="L237" s="142"/>
      <c r="M237" s="264"/>
      <c r="N237" s="140"/>
      <c r="O237" s="140"/>
    </row>
    <row r="238" spans="1:15" hidden="1" x14ac:dyDescent="0.35">
      <c r="A238" s="265"/>
      <c r="B238" s="157"/>
      <c r="C238" s="186"/>
      <c r="D238" s="153"/>
      <c r="E238" s="184" t="e">
        <f>VLOOKUP($B238,ListsReq!$AC$3:$AF$150,2,FALSE)</f>
        <v>#N/A</v>
      </c>
      <c r="F238" s="185" t="e">
        <f>IF($C$132=2020, VLOOKUP($B238,ListsReq!$AC$3:$AF$150,3,FALSE), IF($C$132=2019, VLOOKUP($B238,ListsReq!$AC$153:$AF$300,3,FALSE),""))</f>
        <v>#N/A</v>
      </c>
      <c r="G238" s="184" t="e">
        <f>VLOOKUP($B238,ListsReq!$AC$3:$AF$150,4,FALSE)</f>
        <v>#N/A</v>
      </c>
      <c r="H238" s="183" t="e">
        <f t="shared" si="6"/>
        <v>#N/A</v>
      </c>
      <c r="I238" s="152"/>
      <c r="J238" s="142"/>
      <c r="K238" s="142"/>
      <c r="L238" s="142"/>
      <c r="M238" s="264"/>
      <c r="N238" s="140"/>
      <c r="O238" s="140"/>
    </row>
    <row r="239" spans="1:15" hidden="1" x14ac:dyDescent="0.35">
      <c r="A239" s="265"/>
      <c r="B239" s="157"/>
      <c r="C239" s="186"/>
      <c r="D239" s="153"/>
      <c r="E239" s="184" t="e">
        <f>VLOOKUP($B239,ListsReq!$AC$3:$AF$150,2,FALSE)</f>
        <v>#N/A</v>
      </c>
      <c r="F239" s="185" t="e">
        <f>IF($C$132=2020, VLOOKUP($B239,ListsReq!$AC$3:$AF$150,3,FALSE), IF($C$132=2019, VLOOKUP($B239,ListsReq!$AC$153:$AF$300,3,FALSE),""))</f>
        <v>#N/A</v>
      </c>
      <c r="G239" s="184" t="e">
        <f>VLOOKUP($B239,ListsReq!$AC$3:$AF$150,4,FALSE)</f>
        <v>#N/A</v>
      </c>
      <c r="H239" s="183" t="e">
        <f t="shared" si="6"/>
        <v>#N/A</v>
      </c>
      <c r="I239" s="152"/>
      <c r="J239" s="142"/>
      <c r="K239" s="142"/>
      <c r="L239" s="142"/>
      <c r="M239" s="264"/>
      <c r="N239" s="140"/>
      <c r="O239" s="140"/>
    </row>
    <row r="240" spans="1:15" ht="15" thickBot="1" x14ac:dyDescent="0.4">
      <c r="A240" s="265"/>
      <c r="B240" s="182"/>
      <c r="C240" s="181"/>
      <c r="D240" s="180"/>
      <c r="E240" s="179"/>
      <c r="F240" s="178"/>
      <c r="G240" s="178"/>
      <c r="H240" s="178"/>
      <c r="I240" s="145"/>
      <c r="J240" s="142"/>
      <c r="K240" s="142"/>
      <c r="L240" s="142"/>
      <c r="M240" s="264"/>
      <c r="N240" s="140"/>
      <c r="O240" s="140"/>
    </row>
    <row r="241" spans="1:29" x14ac:dyDescent="0.35">
      <c r="A241" s="265"/>
      <c r="B241" s="142"/>
      <c r="C241" s="142"/>
      <c r="D241" s="142"/>
      <c r="E241" s="142"/>
      <c r="F241" s="142"/>
      <c r="G241" s="142"/>
      <c r="H241" s="142"/>
      <c r="I241" s="142"/>
      <c r="J241" s="142"/>
      <c r="K241" s="142"/>
      <c r="L241" s="142"/>
      <c r="M241" s="264"/>
      <c r="N241" s="140"/>
    </row>
    <row r="242" spans="1:29" x14ac:dyDescent="0.35">
      <c r="A242" s="266" t="s">
        <v>241</v>
      </c>
      <c r="B242" s="404" t="s">
        <v>242</v>
      </c>
      <c r="C242" s="142"/>
      <c r="D242" s="142"/>
      <c r="E242" s="142"/>
      <c r="F242" s="142"/>
      <c r="G242" s="142"/>
      <c r="H242" s="142"/>
      <c r="I242" s="142"/>
      <c r="J242" s="142"/>
      <c r="K242" s="142"/>
      <c r="L242" s="142"/>
      <c r="M242" s="264"/>
      <c r="N242" s="140"/>
    </row>
    <row r="243" spans="1:29" ht="26.25" customHeight="1" thickBot="1" x14ac:dyDescent="0.4">
      <c r="A243" s="266"/>
      <c r="B243" s="177" t="s">
        <v>243</v>
      </c>
      <c r="C243" s="142"/>
      <c r="D243" s="142"/>
      <c r="E243" s="142"/>
      <c r="F243" s="142"/>
      <c r="G243" s="142"/>
      <c r="H243" s="142"/>
      <c r="I243" s="142"/>
      <c r="J243" s="142"/>
      <c r="K243" s="142"/>
      <c r="L243" s="142"/>
      <c r="M243" s="264"/>
      <c r="N243" s="140"/>
    </row>
    <row r="244" spans="1:29" ht="21.75" customHeight="1" thickBot="1" x14ac:dyDescent="0.4">
      <c r="A244" s="266"/>
      <c r="B244" s="314"/>
      <c r="C244" s="551" t="s">
        <v>244</v>
      </c>
      <c r="D244" s="552"/>
      <c r="E244" s="551" t="s">
        <v>245</v>
      </c>
      <c r="F244" s="552"/>
      <c r="G244" s="313"/>
      <c r="H244" s="142"/>
      <c r="I244" s="142"/>
      <c r="J244" s="142"/>
      <c r="K244" s="142"/>
      <c r="L244" s="142"/>
      <c r="M244" s="264"/>
      <c r="N244" s="140"/>
    </row>
    <row r="245" spans="1:29" ht="35.25" customHeight="1" x14ac:dyDescent="0.35">
      <c r="A245" s="266"/>
      <c r="B245" s="150" t="s">
        <v>246</v>
      </c>
      <c r="C245" s="149" t="s">
        <v>247</v>
      </c>
      <c r="D245" s="176" t="s">
        <v>248</v>
      </c>
      <c r="E245" s="149" t="s">
        <v>247</v>
      </c>
      <c r="F245" s="176" t="s">
        <v>248</v>
      </c>
      <c r="G245" s="176" t="s">
        <v>19</v>
      </c>
      <c r="H245" s="142"/>
      <c r="I245" s="142"/>
      <c r="J245" s="142"/>
      <c r="K245" s="142"/>
      <c r="L245" s="142"/>
      <c r="M245" s="264"/>
      <c r="N245" s="140"/>
    </row>
    <row r="246" spans="1:29" ht="58" x14ac:dyDescent="0.35">
      <c r="A246" s="266"/>
      <c r="B246" s="157" t="s">
        <v>249</v>
      </c>
      <c r="C246" s="156">
        <v>0</v>
      </c>
      <c r="D246" s="156">
        <v>779</v>
      </c>
      <c r="E246" s="156"/>
      <c r="F246" s="310"/>
      <c r="G246" s="194" t="s">
        <v>250</v>
      </c>
      <c r="H246" s="142"/>
      <c r="I246" s="142"/>
      <c r="J246" s="142"/>
      <c r="K246" s="142"/>
      <c r="L246" s="142"/>
      <c r="M246" s="264"/>
      <c r="N246" s="140"/>
      <c r="AC246" s="80" t="s">
        <v>251</v>
      </c>
    </row>
    <row r="247" spans="1:29" ht="43.5" x14ac:dyDescent="0.35">
      <c r="A247" s="266"/>
      <c r="B247" s="157" t="s">
        <v>249</v>
      </c>
      <c r="C247" s="156">
        <v>1553467</v>
      </c>
      <c r="D247" s="156">
        <v>0</v>
      </c>
      <c r="E247" s="156"/>
      <c r="F247" s="310"/>
      <c r="G247" s="194" t="s">
        <v>252</v>
      </c>
      <c r="H247" s="142"/>
      <c r="I247" s="142"/>
      <c r="J247" s="142"/>
      <c r="K247" s="142"/>
      <c r="L247" s="142"/>
      <c r="M247" s="264"/>
      <c r="N247" s="140"/>
    </row>
    <row r="248" spans="1:29" ht="72.5" x14ac:dyDescent="0.35">
      <c r="A248" s="266"/>
      <c r="B248" s="157" t="s">
        <v>253</v>
      </c>
      <c r="C248" s="156"/>
      <c r="D248" s="156"/>
      <c r="E248" s="156" t="s">
        <v>254</v>
      </c>
      <c r="F248" s="310">
        <v>0</v>
      </c>
      <c r="G248" s="194" t="s">
        <v>255</v>
      </c>
      <c r="H248" s="142"/>
      <c r="I248" s="142"/>
      <c r="J248" s="142"/>
      <c r="K248" s="142"/>
      <c r="L248" s="142"/>
      <c r="M248" s="264"/>
      <c r="N248" s="140"/>
      <c r="AC248" s="80" t="s">
        <v>256</v>
      </c>
    </row>
    <row r="249" spans="1:29" ht="177" customHeight="1" x14ac:dyDescent="0.35">
      <c r="A249" s="266"/>
      <c r="B249" s="463" t="s">
        <v>257</v>
      </c>
      <c r="C249" s="464"/>
      <c r="D249" s="464"/>
      <c r="E249" s="464">
        <v>9113465</v>
      </c>
      <c r="F249" s="465">
        <v>0</v>
      </c>
      <c r="G249" s="466" t="s">
        <v>1094</v>
      </c>
      <c r="H249" s="142"/>
      <c r="I249" s="142"/>
      <c r="J249" s="142"/>
      <c r="K249" s="142"/>
      <c r="L249" s="142"/>
      <c r="M249" s="264"/>
      <c r="N249" s="140"/>
    </row>
    <row r="250" spans="1:29" ht="72.5" x14ac:dyDescent="0.35">
      <c r="A250" s="266"/>
      <c r="B250" s="154" t="s">
        <v>257</v>
      </c>
      <c r="C250" s="153"/>
      <c r="D250" s="153"/>
      <c r="E250" s="153">
        <v>920979</v>
      </c>
      <c r="F250" s="311">
        <v>0</v>
      </c>
      <c r="G250" s="429" t="s">
        <v>258</v>
      </c>
      <c r="H250" s="142"/>
      <c r="I250" s="142"/>
      <c r="J250" s="142"/>
      <c r="K250" s="142"/>
      <c r="L250" s="142"/>
      <c r="M250" s="264"/>
      <c r="N250" s="140"/>
    </row>
    <row r="251" spans="1:29" x14ac:dyDescent="0.35">
      <c r="A251" s="266"/>
      <c r="B251" s="154" t="s">
        <v>259</v>
      </c>
      <c r="C251" s="153"/>
      <c r="D251" s="153"/>
      <c r="E251" s="153" t="s">
        <v>254</v>
      </c>
      <c r="F251" s="311">
        <v>0</v>
      </c>
      <c r="G251" s="429" t="s">
        <v>260</v>
      </c>
      <c r="H251" s="142"/>
      <c r="I251" s="142"/>
      <c r="J251" s="142"/>
      <c r="K251" s="142"/>
      <c r="L251" s="142"/>
      <c r="M251" s="264"/>
      <c r="N251" s="140"/>
      <c r="AC251" s="80" t="s">
        <v>260</v>
      </c>
    </row>
    <row r="252" spans="1:29" x14ac:dyDescent="0.35">
      <c r="A252" s="266"/>
      <c r="B252" s="154" t="s">
        <v>261</v>
      </c>
      <c r="C252" s="153"/>
      <c r="D252" s="153"/>
      <c r="E252" s="153" t="s">
        <v>254</v>
      </c>
      <c r="F252" s="311">
        <v>0</v>
      </c>
      <c r="G252" s="429" t="s">
        <v>260</v>
      </c>
      <c r="H252" s="142"/>
      <c r="I252" s="142"/>
      <c r="J252" s="142"/>
      <c r="K252" s="142"/>
      <c r="L252" s="142"/>
      <c r="M252" s="264"/>
      <c r="N252" s="140"/>
      <c r="AC252" s="80" t="s">
        <v>260</v>
      </c>
    </row>
    <row r="253" spans="1:29" ht="116.5" thickBot="1" x14ac:dyDescent="0.4">
      <c r="A253" s="266"/>
      <c r="B253" s="147" t="s">
        <v>262</v>
      </c>
      <c r="C253" s="146">
        <v>218946</v>
      </c>
      <c r="D253" s="146">
        <v>370573</v>
      </c>
      <c r="E253" s="146"/>
      <c r="F253" s="312"/>
      <c r="G253" s="193" t="s">
        <v>263</v>
      </c>
      <c r="H253" s="142"/>
      <c r="I253" s="142"/>
      <c r="J253" s="142"/>
      <c r="K253" s="142"/>
      <c r="L253" s="142"/>
      <c r="M253" s="264"/>
      <c r="N253" s="140"/>
      <c r="AC253" s="80" t="s">
        <v>264</v>
      </c>
    </row>
    <row r="254" spans="1:29" x14ac:dyDescent="0.35">
      <c r="A254" s="266"/>
      <c r="B254" s="142"/>
      <c r="C254" s="142"/>
      <c r="D254" s="142"/>
      <c r="E254" s="142"/>
      <c r="F254" s="142"/>
      <c r="G254" s="142"/>
      <c r="H254" s="142"/>
      <c r="I254" s="142"/>
      <c r="J254" s="142"/>
      <c r="K254" s="142"/>
      <c r="L254" s="142"/>
      <c r="M254" s="264"/>
      <c r="N254" s="140"/>
    </row>
    <row r="255" spans="1:29" ht="22.75" customHeight="1" x14ac:dyDescent="0.35">
      <c r="A255" s="261"/>
      <c r="B255" s="144" t="s">
        <v>265</v>
      </c>
      <c r="C255" s="144"/>
      <c r="D255" s="144"/>
      <c r="E255" s="144"/>
      <c r="F255" s="144"/>
      <c r="G255" s="144"/>
      <c r="H255" s="144"/>
      <c r="I255" s="144"/>
      <c r="J255" s="144"/>
      <c r="K255" s="144"/>
      <c r="L255" s="144"/>
      <c r="M255" s="262"/>
      <c r="N255" s="140"/>
    </row>
    <row r="256" spans="1:29" ht="19" customHeight="1" x14ac:dyDescent="0.35">
      <c r="A256" s="263" t="s">
        <v>266</v>
      </c>
      <c r="B256" s="175" t="s">
        <v>267</v>
      </c>
      <c r="C256" s="164"/>
      <c r="D256" s="142"/>
      <c r="E256" s="142"/>
      <c r="F256" s="142"/>
      <c r="G256" s="142"/>
      <c r="H256" s="142"/>
      <c r="I256" s="142"/>
      <c r="J256" s="142"/>
      <c r="K256" s="142"/>
      <c r="L256" s="142"/>
      <c r="M256" s="264"/>
      <c r="N256" s="140"/>
    </row>
    <row r="257" spans="1:14" ht="51" customHeight="1" thickBot="1" x14ac:dyDescent="0.4">
      <c r="A257" s="265"/>
      <c r="B257" s="504" t="s">
        <v>268</v>
      </c>
      <c r="C257" s="504"/>
      <c r="D257" s="504"/>
      <c r="E257" s="504"/>
      <c r="F257" s="142"/>
      <c r="G257" s="142"/>
      <c r="H257" s="142"/>
      <c r="I257" s="142"/>
      <c r="J257" s="142"/>
      <c r="K257" s="142"/>
      <c r="L257" s="142"/>
      <c r="M257" s="264"/>
      <c r="N257" s="140"/>
    </row>
    <row r="258" spans="1:14" ht="29.5" thickBot="1" x14ac:dyDescent="0.4">
      <c r="A258" s="265"/>
      <c r="B258" s="174" t="s">
        <v>269</v>
      </c>
      <c r="C258" s="173" t="s">
        <v>270</v>
      </c>
      <c r="D258" s="173" t="s">
        <v>271</v>
      </c>
      <c r="E258" s="173" t="s">
        <v>17</v>
      </c>
      <c r="F258" s="173" t="s">
        <v>272</v>
      </c>
      <c r="G258" s="173" t="s">
        <v>273</v>
      </c>
      <c r="H258" s="173" t="s">
        <v>274</v>
      </c>
      <c r="I258" s="173" t="s">
        <v>275</v>
      </c>
      <c r="J258" s="173" t="s">
        <v>276</v>
      </c>
      <c r="K258" s="315" t="s">
        <v>277</v>
      </c>
      <c r="L258" s="316" t="s">
        <v>19</v>
      </c>
      <c r="M258" s="264"/>
      <c r="N258" s="140"/>
    </row>
    <row r="259" spans="1:14" ht="102" thickBot="1" x14ac:dyDescent="0.4">
      <c r="A259" s="265"/>
      <c r="B259" s="172" t="s">
        <v>278</v>
      </c>
      <c r="C259" s="170" t="s">
        <v>279</v>
      </c>
      <c r="D259" s="171">
        <v>75</v>
      </c>
      <c r="E259" s="170" t="s">
        <v>280</v>
      </c>
      <c r="F259" s="170" t="s">
        <v>281</v>
      </c>
      <c r="G259" s="170" t="s">
        <v>164</v>
      </c>
      <c r="H259" s="171">
        <v>86155</v>
      </c>
      <c r="I259" s="170" t="s">
        <v>282</v>
      </c>
      <c r="J259" s="170">
        <v>2030</v>
      </c>
      <c r="K259" s="317" t="s">
        <v>283</v>
      </c>
      <c r="L259" s="431" t="s">
        <v>284</v>
      </c>
      <c r="M259" s="264"/>
      <c r="N259" s="140"/>
    </row>
    <row r="260" spans="1:14" ht="102" thickBot="1" x14ac:dyDescent="0.4">
      <c r="A260" s="265"/>
      <c r="B260" s="169" t="s">
        <v>278</v>
      </c>
      <c r="C260" s="167" t="s">
        <v>279</v>
      </c>
      <c r="D260" s="156">
        <v>100</v>
      </c>
      <c r="E260" s="167" t="s">
        <v>280</v>
      </c>
      <c r="F260" s="167" t="s">
        <v>281</v>
      </c>
      <c r="G260" s="167" t="s">
        <v>164</v>
      </c>
      <c r="H260" s="171">
        <v>86155</v>
      </c>
      <c r="I260" s="167" t="s">
        <v>282</v>
      </c>
      <c r="J260" s="167">
        <v>2045</v>
      </c>
      <c r="K260" s="318" t="s">
        <v>285</v>
      </c>
      <c r="L260" s="431" t="s">
        <v>284</v>
      </c>
      <c r="M260" s="264"/>
      <c r="N260" s="140"/>
    </row>
    <row r="261" spans="1:14" x14ac:dyDescent="0.35">
      <c r="A261" s="265"/>
      <c r="B261" s="169"/>
      <c r="C261" s="167"/>
      <c r="D261" s="156"/>
      <c r="E261" s="167"/>
      <c r="F261" s="167"/>
      <c r="G261" s="167"/>
      <c r="H261" s="171"/>
      <c r="I261" s="167"/>
      <c r="J261" s="167"/>
      <c r="K261" s="318"/>
      <c r="L261" s="194"/>
      <c r="M261" s="264"/>
      <c r="N261" s="140"/>
    </row>
    <row r="262" spans="1:14" ht="15" thickBot="1" x14ac:dyDescent="0.4">
      <c r="A262" s="265"/>
      <c r="B262" s="168"/>
      <c r="C262" s="166"/>
      <c r="D262" s="146"/>
      <c r="E262" s="166"/>
      <c r="F262" s="166"/>
      <c r="G262" s="166"/>
      <c r="H262" s="146"/>
      <c r="I262" s="166"/>
      <c r="J262" s="166"/>
      <c r="K262" s="319"/>
      <c r="L262" s="193"/>
      <c r="M262" s="264"/>
      <c r="N262" s="140"/>
    </row>
    <row r="263" spans="1:14" x14ac:dyDescent="0.35">
      <c r="A263" s="266"/>
      <c r="B263" s="142"/>
      <c r="C263" s="142"/>
      <c r="D263" s="142"/>
      <c r="E263" s="142"/>
      <c r="F263" s="142"/>
      <c r="G263" s="142"/>
      <c r="H263" s="142"/>
      <c r="I263" s="142"/>
      <c r="J263" s="142"/>
      <c r="K263" s="142"/>
      <c r="L263" s="142"/>
      <c r="M263" s="264"/>
      <c r="N263" s="140"/>
    </row>
    <row r="264" spans="1:14" ht="18.5" x14ac:dyDescent="0.35">
      <c r="A264" s="261"/>
      <c r="B264" s="144" t="s">
        <v>286</v>
      </c>
      <c r="C264" s="144"/>
      <c r="D264" s="144"/>
      <c r="E264" s="144"/>
      <c r="F264" s="144"/>
      <c r="G264" s="144"/>
      <c r="H264" s="144"/>
      <c r="I264" s="144"/>
      <c r="J264" s="144"/>
      <c r="K264" s="144"/>
      <c r="L264" s="144"/>
      <c r="M264" s="262"/>
      <c r="N264" s="140"/>
    </row>
    <row r="265" spans="1:14" ht="19.5" customHeight="1" x14ac:dyDescent="0.35">
      <c r="A265" s="263" t="s">
        <v>287</v>
      </c>
      <c r="B265" s="539" t="s">
        <v>288</v>
      </c>
      <c r="C265" s="540"/>
      <c r="D265" s="540"/>
      <c r="E265" s="540"/>
      <c r="F265" s="142"/>
      <c r="G265" s="142"/>
      <c r="H265" s="142"/>
      <c r="I265" s="142"/>
      <c r="J265" s="142"/>
      <c r="K265" s="142"/>
      <c r="L265" s="142"/>
      <c r="M265" s="264"/>
      <c r="N265" s="140"/>
    </row>
    <row r="266" spans="1:14" ht="56.25" customHeight="1" thickBot="1" x14ac:dyDescent="0.4">
      <c r="A266" s="266"/>
      <c r="B266" s="504" t="s">
        <v>289</v>
      </c>
      <c r="C266" s="504"/>
      <c r="D266" s="504"/>
      <c r="E266" s="504"/>
      <c r="F266" s="142"/>
      <c r="G266" s="142"/>
      <c r="H266" s="142"/>
      <c r="I266" s="142"/>
      <c r="J266" s="142"/>
      <c r="K266" s="142"/>
      <c r="L266" s="142"/>
      <c r="M266" s="264"/>
      <c r="N266" s="140"/>
    </row>
    <row r="267" spans="1:14" ht="31" x14ac:dyDescent="0.35">
      <c r="A267" s="266"/>
      <c r="B267" s="150" t="s">
        <v>290</v>
      </c>
      <c r="C267" s="149" t="s">
        <v>291</v>
      </c>
      <c r="D267" s="148" t="s">
        <v>19</v>
      </c>
      <c r="E267" s="406"/>
      <c r="F267" s="142"/>
      <c r="G267" s="142"/>
      <c r="H267" s="142"/>
      <c r="I267" s="142"/>
      <c r="J267" s="142"/>
      <c r="K267" s="142"/>
      <c r="L267" s="142"/>
      <c r="M267" s="264"/>
      <c r="N267" s="140"/>
    </row>
    <row r="268" spans="1:14" ht="58" x14ac:dyDescent="0.35">
      <c r="A268" s="266"/>
      <c r="B268" s="157" t="s">
        <v>292</v>
      </c>
      <c r="C268" s="156">
        <v>817</v>
      </c>
      <c r="D268" s="194" t="s">
        <v>968</v>
      </c>
      <c r="E268" s="410"/>
      <c r="F268" s="142"/>
      <c r="G268" s="142"/>
      <c r="H268" s="142"/>
      <c r="I268" s="142"/>
      <c r="J268" s="142"/>
      <c r="K268" s="142"/>
      <c r="L268" s="142"/>
      <c r="M268" s="264"/>
      <c r="N268" s="140"/>
    </row>
    <row r="269" spans="1:14" ht="58" x14ac:dyDescent="0.35">
      <c r="A269" s="266"/>
      <c r="B269" s="157" t="s">
        <v>292</v>
      </c>
      <c r="C269" s="156">
        <v>182</v>
      </c>
      <c r="D269" s="194" t="s">
        <v>960</v>
      </c>
      <c r="E269" s="410"/>
      <c r="F269" s="142"/>
      <c r="G269" s="142"/>
      <c r="H269" s="142"/>
      <c r="I269" s="142"/>
      <c r="J269" s="142"/>
      <c r="K269" s="142"/>
      <c r="L269" s="142"/>
      <c r="M269" s="264"/>
      <c r="N269" s="140"/>
    </row>
    <row r="270" spans="1:14" x14ac:dyDescent="0.35">
      <c r="A270" s="266"/>
      <c r="B270" s="157" t="s">
        <v>292</v>
      </c>
      <c r="C270" s="458">
        <v>2</v>
      </c>
      <c r="D270" s="456" t="s">
        <v>1086</v>
      </c>
      <c r="E270" s="410"/>
      <c r="F270" s="142"/>
      <c r="G270" s="142"/>
      <c r="H270" s="142"/>
      <c r="I270" s="142"/>
      <c r="J270" s="142"/>
      <c r="K270" s="142"/>
      <c r="L270" s="142"/>
      <c r="M270" s="264"/>
      <c r="N270" s="140"/>
    </row>
    <row r="271" spans="1:14" ht="29" x14ac:dyDescent="0.35">
      <c r="A271" s="266"/>
      <c r="B271" s="157" t="s">
        <v>292</v>
      </c>
      <c r="C271" s="458">
        <v>6</v>
      </c>
      <c r="D271" s="456" t="s">
        <v>1087</v>
      </c>
      <c r="E271" s="447"/>
      <c r="F271" s="142"/>
      <c r="G271" s="142"/>
      <c r="H271" s="142"/>
      <c r="I271" s="142"/>
      <c r="J271" s="142"/>
      <c r="K271" s="142"/>
      <c r="L271" s="142"/>
      <c r="M271" s="264"/>
      <c r="N271" s="140"/>
    </row>
    <row r="272" spans="1:14" ht="29" x14ac:dyDescent="0.35">
      <c r="A272" s="266"/>
      <c r="B272" s="157" t="s">
        <v>292</v>
      </c>
      <c r="C272" s="458">
        <v>3</v>
      </c>
      <c r="D272" s="456" t="s">
        <v>1090</v>
      </c>
      <c r="E272" s="447"/>
      <c r="F272" s="142"/>
      <c r="G272" s="142"/>
      <c r="H272" s="142"/>
      <c r="I272" s="142"/>
      <c r="J272" s="142"/>
      <c r="K272" s="142"/>
      <c r="L272" s="142"/>
      <c r="M272" s="264"/>
      <c r="N272" s="140"/>
    </row>
    <row r="273" spans="1:14" ht="29" x14ac:dyDescent="0.35">
      <c r="A273" s="266"/>
      <c r="B273" s="157" t="s">
        <v>292</v>
      </c>
      <c r="C273" s="458">
        <v>2</v>
      </c>
      <c r="D273" s="456" t="s">
        <v>1089</v>
      </c>
      <c r="E273" s="447"/>
      <c r="F273" s="142"/>
      <c r="G273" s="142"/>
      <c r="H273" s="142"/>
      <c r="I273" s="142"/>
      <c r="J273" s="142"/>
      <c r="K273" s="142"/>
      <c r="L273" s="142"/>
      <c r="M273" s="264"/>
      <c r="N273" s="140"/>
    </row>
    <row r="274" spans="1:14" x14ac:dyDescent="0.35">
      <c r="A274" s="266"/>
      <c r="B274" s="157" t="s">
        <v>292</v>
      </c>
      <c r="C274" s="458">
        <v>11</v>
      </c>
      <c r="D274" s="456" t="s">
        <v>1088</v>
      </c>
      <c r="E274" s="447"/>
      <c r="F274" s="142"/>
      <c r="G274" s="142"/>
      <c r="H274" s="142"/>
      <c r="I274" s="142"/>
      <c r="J274" s="142"/>
      <c r="K274" s="142"/>
      <c r="L274" s="142"/>
      <c r="M274" s="264"/>
      <c r="N274" s="140"/>
    </row>
    <row r="275" spans="1:14" x14ac:dyDescent="0.35">
      <c r="A275" s="266"/>
      <c r="B275" s="157" t="s">
        <v>293</v>
      </c>
      <c r="C275" s="156"/>
      <c r="D275" s="194"/>
      <c r="E275" s="406"/>
      <c r="F275" s="142"/>
      <c r="G275" s="142"/>
      <c r="H275" s="142"/>
      <c r="I275" s="142"/>
      <c r="J275" s="142"/>
      <c r="K275" s="142"/>
      <c r="L275" s="142"/>
      <c r="M275" s="264"/>
      <c r="N275" s="140"/>
    </row>
    <row r="276" spans="1:14" x14ac:dyDescent="0.35">
      <c r="A276" s="266"/>
      <c r="B276" s="157" t="s">
        <v>294</v>
      </c>
      <c r="C276" s="156"/>
      <c r="D276" s="194"/>
      <c r="E276" s="406"/>
      <c r="F276" s="142"/>
      <c r="G276" s="142"/>
      <c r="H276" s="142"/>
      <c r="I276" s="142"/>
      <c r="J276" s="142"/>
      <c r="K276" s="142"/>
      <c r="L276" s="142"/>
      <c r="M276" s="264"/>
      <c r="N276" s="140"/>
    </row>
    <row r="277" spans="1:14" ht="87" x14ac:dyDescent="0.35">
      <c r="A277" s="266"/>
      <c r="B277" s="157" t="s">
        <v>295</v>
      </c>
      <c r="C277" s="156">
        <v>20</v>
      </c>
      <c r="D277" s="194" t="s">
        <v>962</v>
      </c>
      <c r="E277" s="406"/>
      <c r="F277" s="142"/>
      <c r="G277" s="142"/>
      <c r="H277" s="142"/>
      <c r="I277" s="142"/>
      <c r="J277" s="142"/>
      <c r="K277" s="142"/>
      <c r="L277" s="142"/>
      <c r="M277" s="264"/>
      <c r="N277" s="140"/>
    </row>
    <row r="278" spans="1:14" ht="43.5" x14ac:dyDescent="0.35">
      <c r="A278" s="266"/>
      <c r="B278" s="157" t="s">
        <v>121</v>
      </c>
      <c r="C278" s="156">
        <v>1.75</v>
      </c>
      <c r="D278" s="194" t="s">
        <v>296</v>
      </c>
      <c r="E278" s="406"/>
      <c r="F278" s="142"/>
      <c r="G278" s="142"/>
      <c r="H278" s="142"/>
      <c r="I278" s="142"/>
      <c r="J278" s="142"/>
      <c r="K278" s="142"/>
      <c r="L278" s="142"/>
      <c r="M278" s="264"/>
      <c r="N278" s="140"/>
    </row>
    <row r="279" spans="1:14" ht="130.5" x14ac:dyDescent="0.35">
      <c r="A279" s="266"/>
      <c r="B279" s="412" t="s">
        <v>297</v>
      </c>
      <c r="C279" s="401">
        <v>24</v>
      </c>
      <c r="D279" s="194" t="s">
        <v>963</v>
      </c>
      <c r="E279" s="406"/>
      <c r="F279" s="142"/>
      <c r="G279" s="142"/>
      <c r="H279" s="142"/>
      <c r="I279" s="142"/>
      <c r="J279" s="142"/>
      <c r="K279" s="142"/>
      <c r="L279" s="142"/>
      <c r="M279" s="264"/>
      <c r="N279" s="140"/>
    </row>
    <row r="280" spans="1:14" ht="72.5" x14ac:dyDescent="0.35">
      <c r="A280" s="266"/>
      <c r="B280" s="157" t="s">
        <v>111</v>
      </c>
      <c r="C280" s="156">
        <v>303</v>
      </c>
      <c r="D280" s="194" t="s">
        <v>964</v>
      </c>
      <c r="E280" s="406"/>
      <c r="F280" s="142"/>
      <c r="G280" s="142"/>
      <c r="H280" s="142"/>
      <c r="I280" s="142"/>
      <c r="J280" s="142"/>
      <c r="K280" s="142"/>
      <c r="L280" s="142"/>
      <c r="M280" s="264"/>
      <c r="N280" s="140"/>
    </row>
    <row r="281" spans="1:14" ht="58" x14ac:dyDescent="0.35">
      <c r="A281" s="266"/>
      <c r="B281" s="157" t="s">
        <v>298</v>
      </c>
      <c r="C281" s="156">
        <v>172</v>
      </c>
      <c r="D281" s="194" t="s">
        <v>961</v>
      </c>
      <c r="E281" s="406"/>
      <c r="F281" s="142"/>
      <c r="G281" s="142"/>
      <c r="H281" s="142"/>
      <c r="I281" s="142"/>
      <c r="J281" s="142"/>
      <c r="K281" s="142"/>
      <c r="L281" s="142"/>
      <c r="M281" s="264"/>
      <c r="N281" s="140"/>
    </row>
    <row r="282" spans="1:14" x14ac:dyDescent="0.35">
      <c r="A282" s="266"/>
      <c r="B282" s="154" t="s">
        <v>299</v>
      </c>
      <c r="C282" s="153"/>
      <c r="D282" s="194"/>
      <c r="E282" s="406"/>
      <c r="F282" s="142"/>
      <c r="G282" s="142"/>
      <c r="H282" s="142"/>
      <c r="I282" s="142"/>
      <c r="J282" s="142"/>
      <c r="K282" s="142"/>
      <c r="L282" s="142"/>
      <c r="M282" s="264"/>
      <c r="N282" s="140"/>
    </row>
    <row r="283" spans="1:14" x14ac:dyDescent="0.35">
      <c r="A283" s="266"/>
      <c r="B283" s="154" t="s">
        <v>300</v>
      </c>
      <c r="C283" s="153"/>
      <c r="D283" s="194"/>
      <c r="E283" s="406"/>
      <c r="F283" s="142"/>
      <c r="G283" s="142"/>
      <c r="H283" s="142"/>
      <c r="I283" s="142"/>
      <c r="J283" s="142"/>
      <c r="K283" s="142"/>
      <c r="L283" s="142"/>
      <c r="M283" s="264"/>
      <c r="N283" s="140"/>
    </row>
    <row r="284" spans="1:14" ht="15" thickBot="1" x14ac:dyDescent="0.4">
      <c r="A284" s="266"/>
      <c r="B284" s="82" t="s">
        <v>162</v>
      </c>
      <c r="C284" s="151">
        <f>SUM(C268:C283)</f>
        <v>1543.75</v>
      </c>
      <c r="D284" s="432"/>
      <c r="E284" s="406"/>
      <c r="F284" s="142"/>
      <c r="G284" s="142"/>
      <c r="H284" s="142"/>
      <c r="I284" s="142"/>
      <c r="J284" s="142"/>
      <c r="K284" s="142"/>
      <c r="L284" s="142"/>
      <c r="M284" s="264"/>
      <c r="N284" s="140"/>
    </row>
    <row r="285" spans="1:14" x14ac:dyDescent="0.35">
      <c r="A285" s="266"/>
      <c r="B285" s="142"/>
      <c r="C285" s="142"/>
      <c r="D285" s="142"/>
      <c r="E285" s="142"/>
      <c r="F285" s="142"/>
      <c r="G285" s="142"/>
      <c r="H285" s="142"/>
      <c r="I285" s="142"/>
      <c r="J285" s="142"/>
      <c r="K285" s="142"/>
      <c r="L285" s="142"/>
      <c r="M285" s="264"/>
      <c r="N285" s="140"/>
    </row>
    <row r="286" spans="1:14" ht="16.5" customHeight="1" x14ac:dyDescent="0.35">
      <c r="A286" s="267" t="s">
        <v>301</v>
      </c>
      <c r="B286" s="549" t="s">
        <v>302</v>
      </c>
      <c r="C286" s="550"/>
      <c r="D286" s="550"/>
      <c r="E286" s="550"/>
      <c r="F286" s="142"/>
      <c r="G286" s="142"/>
      <c r="H286" s="142"/>
      <c r="I286" s="142"/>
      <c r="J286" s="142"/>
      <c r="K286" s="142"/>
      <c r="L286" s="142"/>
      <c r="M286" s="264"/>
      <c r="N286" s="140"/>
    </row>
    <row r="287" spans="1:14" ht="24" customHeight="1" thickBot="1" x14ac:dyDescent="0.4">
      <c r="A287" s="263"/>
      <c r="B287" s="541" t="s">
        <v>303</v>
      </c>
      <c r="C287" s="542"/>
      <c r="D287" s="542"/>
      <c r="E287" s="542"/>
      <c r="F287" s="142"/>
      <c r="G287" s="142"/>
      <c r="H287" s="142"/>
      <c r="I287" s="142"/>
      <c r="J287" s="142"/>
      <c r="K287" s="142"/>
      <c r="L287" s="142"/>
      <c r="M287" s="264"/>
      <c r="N287" s="140"/>
    </row>
    <row r="288" spans="1:14" ht="93" customHeight="1" x14ac:dyDescent="0.35">
      <c r="A288" s="265"/>
      <c r="B288" s="150" t="s">
        <v>304</v>
      </c>
      <c r="C288" s="189" t="s">
        <v>305</v>
      </c>
      <c r="D288" s="189" t="s">
        <v>306</v>
      </c>
      <c r="E288" s="413" t="s">
        <v>307</v>
      </c>
      <c r="F288" s="189" t="s">
        <v>308</v>
      </c>
      <c r="G288" s="189" t="s">
        <v>309</v>
      </c>
      <c r="H288" s="189" t="s">
        <v>310</v>
      </c>
      <c r="I288" s="189" t="s">
        <v>311</v>
      </c>
      <c r="J288" s="189" t="s">
        <v>312</v>
      </c>
      <c r="K288" s="189" t="s">
        <v>313</v>
      </c>
      <c r="L288" s="189" t="s">
        <v>314</v>
      </c>
      <c r="M288" s="414" t="s">
        <v>19</v>
      </c>
      <c r="N288" s="140"/>
    </row>
    <row r="289" spans="1:15" ht="159.5" x14ac:dyDescent="0.35">
      <c r="A289" s="265"/>
      <c r="B289" s="415" t="s">
        <v>959</v>
      </c>
      <c r="C289" s="416" t="s">
        <v>977</v>
      </c>
      <c r="D289" s="416" t="s">
        <v>783</v>
      </c>
      <c r="E289" s="417" t="s">
        <v>316</v>
      </c>
      <c r="F289" s="418">
        <v>1600000</v>
      </c>
      <c r="G289" s="416"/>
      <c r="H289" s="416">
        <v>5</v>
      </c>
      <c r="I289" s="416" t="s">
        <v>197</v>
      </c>
      <c r="J289" s="418">
        <v>1530</v>
      </c>
      <c r="K289" s="419">
        <v>60000</v>
      </c>
      <c r="L289" s="426"/>
      <c r="M289" s="433" t="s">
        <v>974</v>
      </c>
      <c r="N289" s="140"/>
    </row>
    <row r="290" spans="1:15" ht="58" x14ac:dyDescent="0.35">
      <c r="A290" s="265"/>
      <c r="B290" s="420" t="s">
        <v>969</v>
      </c>
      <c r="C290" s="416" t="s">
        <v>967</v>
      </c>
      <c r="D290" s="416" t="s">
        <v>779</v>
      </c>
      <c r="E290" s="417" t="s">
        <v>316</v>
      </c>
      <c r="F290" s="418"/>
      <c r="G290" s="416"/>
      <c r="H290" s="416"/>
      <c r="I290" s="416" t="s">
        <v>197</v>
      </c>
      <c r="J290" s="418">
        <v>182</v>
      </c>
      <c r="K290" s="419"/>
      <c r="L290" s="426" t="s">
        <v>972</v>
      </c>
      <c r="M290" s="433" t="s">
        <v>971</v>
      </c>
      <c r="N290" s="140"/>
    </row>
    <row r="291" spans="1:15" ht="72.5" x14ac:dyDescent="0.35">
      <c r="A291" s="265"/>
      <c r="B291" s="457" t="s">
        <v>1091</v>
      </c>
      <c r="C291" s="416" t="s">
        <v>967</v>
      </c>
      <c r="D291" s="416" t="s">
        <v>779</v>
      </c>
      <c r="E291" s="417" t="s">
        <v>316</v>
      </c>
      <c r="F291" s="418"/>
      <c r="G291" s="416"/>
      <c r="H291" s="416"/>
      <c r="I291" s="416" t="s">
        <v>223</v>
      </c>
      <c r="J291" s="418">
        <v>20</v>
      </c>
      <c r="K291" s="419"/>
      <c r="L291" s="426" t="s">
        <v>973</v>
      </c>
      <c r="M291" s="433" t="s">
        <v>970</v>
      </c>
      <c r="N291" s="140"/>
    </row>
    <row r="292" spans="1:15" ht="130.5" x14ac:dyDescent="0.35">
      <c r="A292" s="265"/>
      <c r="B292" s="420" t="s">
        <v>975</v>
      </c>
      <c r="C292" s="416" t="s">
        <v>977</v>
      </c>
      <c r="D292" s="416" t="s">
        <v>783</v>
      </c>
      <c r="E292" s="417" t="s">
        <v>316</v>
      </c>
      <c r="F292" s="418">
        <v>83400000</v>
      </c>
      <c r="G292" s="416"/>
      <c r="H292" s="416">
        <v>10</v>
      </c>
      <c r="I292" s="416" t="s">
        <v>209</v>
      </c>
      <c r="J292" s="418">
        <v>303</v>
      </c>
      <c r="K292" s="416"/>
      <c r="L292" s="426"/>
      <c r="M292" s="426" t="s">
        <v>978</v>
      </c>
      <c r="N292" s="140"/>
    </row>
    <row r="293" spans="1:15" ht="377" x14ac:dyDescent="0.35">
      <c r="A293" s="265"/>
      <c r="B293" s="457" t="s">
        <v>1092</v>
      </c>
      <c r="C293" s="416" t="s">
        <v>977</v>
      </c>
      <c r="D293" s="416" t="s">
        <v>783</v>
      </c>
      <c r="E293" s="417" t="s">
        <v>316</v>
      </c>
      <c r="F293" s="418">
        <v>180000</v>
      </c>
      <c r="G293" s="416"/>
      <c r="H293" s="416">
        <v>20</v>
      </c>
      <c r="I293" s="416" t="s">
        <v>202</v>
      </c>
      <c r="J293" s="458">
        <v>172</v>
      </c>
      <c r="K293" s="416">
        <v>5000</v>
      </c>
      <c r="L293" s="426"/>
      <c r="M293" s="433" t="s">
        <v>1080</v>
      </c>
      <c r="N293" s="140"/>
    </row>
    <row r="294" spans="1:15" ht="145" x14ac:dyDescent="0.35">
      <c r="A294" s="265"/>
      <c r="B294" s="420" t="s">
        <v>976</v>
      </c>
      <c r="C294" s="416" t="s">
        <v>977</v>
      </c>
      <c r="D294" s="416" t="s">
        <v>779</v>
      </c>
      <c r="E294" s="417" t="s">
        <v>316</v>
      </c>
      <c r="F294" s="418"/>
      <c r="G294" s="416"/>
      <c r="H294" s="416"/>
      <c r="I294" s="416" t="s">
        <v>211</v>
      </c>
      <c r="J294" s="458">
        <v>24</v>
      </c>
      <c r="K294" s="416"/>
      <c r="L294" s="426" t="s">
        <v>979</v>
      </c>
      <c r="M294" s="433"/>
      <c r="N294" s="140"/>
    </row>
    <row r="295" spans="1:15" ht="72.5" x14ac:dyDescent="0.35">
      <c r="A295" s="265"/>
      <c r="B295" s="457" t="s">
        <v>1093</v>
      </c>
      <c r="C295" s="459" t="s">
        <v>977</v>
      </c>
      <c r="D295" s="459" t="s">
        <v>783</v>
      </c>
      <c r="E295" s="460" t="s">
        <v>316</v>
      </c>
      <c r="F295" s="458"/>
      <c r="G295" s="459"/>
      <c r="H295" s="459"/>
      <c r="I295" s="459" t="s">
        <v>206</v>
      </c>
      <c r="J295" s="458">
        <v>2</v>
      </c>
      <c r="K295" s="459"/>
      <c r="L295" s="461"/>
      <c r="M295" s="462" t="s">
        <v>296</v>
      </c>
      <c r="N295" s="140"/>
    </row>
    <row r="296" spans="1:15" x14ac:dyDescent="0.35">
      <c r="A296" s="263"/>
      <c r="B296" s="165"/>
      <c r="C296" s="164"/>
      <c r="D296" s="142"/>
      <c r="E296" s="142"/>
      <c r="F296" s="142"/>
      <c r="G296" s="142"/>
      <c r="H296" s="142"/>
      <c r="I296" s="142"/>
      <c r="J296" s="142"/>
      <c r="K296" s="142"/>
      <c r="L296" s="142"/>
      <c r="M296" s="264"/>
      <c r="N296" s="140"/>
    </row>
    <row r="297" spans="1:15" x14ac:dyDescent="0.35">
      <c r="A297" s="263" t="s">
        <v>317</v>
      </c>
      <c r="B297" s="516" t="s">
        <v>318</v>
      </c>
      <c r="C297" s="517"/>
      <c r="D297" s="517"/>
      <c r="E297" s="517"/>
      <c r="F297" s="142"/>
      <c r="G297" s="142"/>
      <c r="H297" s="142"/>
      <c r="I297" s="142"/>
      <c r="J297" s="142"/>
      <c r="K297" s="142"/>
      <c r="L297" s="142"/>
      <c r="M297" s="264"/>
      <c r="N297" s="140"/>
    </row>
    <row r="298" spans="1:15" ht="33.75" customHeight="1" thickBot="1" x14ac:dyDescent="0.4">
      <c r="A298" s="266"/>
      <c r="B298" s="538" t="s">
        <v>319</v>
      </c>
      <c r="C298" s="538"/>
      <c r="D298" s="538"/>
      <c r="E298" s="538"/>
      <c r="F298" s="142"/>
      <c r="G298" s="142"/>
      <c r="H298" s="142"/>
      <c r="I298" s="142"/>
      <c r="J298" s="142"/>
      <c r="K298" s="142"/>
      <c r="L298" s="142"/>
      <c r="M298" s="264"/>
      <c r="N298" s="163"/>
    </row>
    <row r="299" spans="1:15" ht="31" x14ac:dyDescent="0.35">
      <c r="A299" s="266"/>
      <c r="B299" s="150" t="s">
        <v>290</v>
      </c>
      <c r="C299" s="149" t="s">
        <v>320</v>
      </c>
      <c r="D299" s="149" t="s">
        <v>321</v>
      </c>
      <c r="E299" s="148" t="s">
        <v>19</v>
      </c>
      <c r="F299" s="406"/>
      <c r="G299" s="142"/>
      <c r="H299" s="142"/>
      <c r="I299" s="142"/>
      <c r="J299" s="142"/>
      <c r="K299" s="142"/>
      <c r="L299" s="142"/>
      <c r="M299" s="264"/>
      <c r="N299" s="162"/>
      <c r="O299" s="140"/>
    </row>
    <row r="300" spans="1:15" ht="58" x14ac:dyDescent="0.35">
      <c r="A300" s="266"/>
      <c r="B300" s="157" t="s">
        <v>322</v>
      </c>
      <c r="C300" s="156"/>
      <c r="D300" s="156" t="s">
        <v>323</v>
      </c>
      <c r="E300" s="194" t="s">
        <v>324</v>
      </c>
      <c r="F300" s="406"/>
      <c r="G300" s="142"/>
      <c r="H300" s="142"/>
      <c r="I300" s="142"/>
      <c r="J300" s="142"/>
      <c r="K300" s="142"/>
      <c r="L300" s="142"/>
      <c r="M300" s="264"/>
      <c r="N300" s="162"/>
      <c r="O300" s="140"/>
    </row>
    <row r="301" spans="1:15" ht="29" x14ac:dyDescent="0.35">
      <c r="A301" s="266"/>
      <c r="B301" s="157" t="s">
        <v>322</v>
      </c>
      <c r="C301" s="156"/>
      <c r="D301" s="156" t="s">
        <v>325</v>
      </c>
      <c r="E301" s="194" t="s">
        <v>326</v>
      </c>
      <c r="F301" s="406"/>
      <c r="G301" s="142"/>
      <c r="H301" s="142"/>
      <c r="I301" s="142"/>
      <c r="J301" s="142"/>
      <c r="K301" s="142"/>
      <c r="L301" s="142"/>
      <c r="M301" s="264"/>
      <c r="N301" s="162"/>
      <c r="O301" s="140"/>
    </row>
    <row r="302" spans="1:15" x14ac:dyDescent="0.35">
      <c r="A302" s="266"/>
      <c r="B302" s="157" t="s">
        <v>327</v>
      </c>
      <c r="C302" s="156"/>
      <c r="D302" s="156"/>
      <c r="E302" s="194"/>
      <c r="F302" s="406"/>
      <c r="G302" s="142"/>
      <c r="H302" s="142"/>
      <c r="I302" s="142"/>
      <c r="J302" s="142"/>
      <c r="K302" s="142"/>
      <c r="L302" s="142"/>
      <c r="M302" s="264"/>
      <c r="N302" s="162"/>
      <c r="O302" s="140"/>
    </row>
    <row r="303" spans="1:15" x14ac:dyDescent="0.35">
      <c r="A303" s="266"/>
      <c r="B303" s="157" t="s">
        <v>328</v>
      </c>
      <c r="C303" s="156"/>
      <c r="D303" s="156"/>
      <c r="E303" s="194"/>
      <c r="F303" s="406"/>
      <c r="G303" s="142"/>
      <c r="H303" s="142"/>
      <c r="I303" s="142"/>
      <c r="J303" s="142"/>
      <c r="K303" s="142"/>
      <c r="L303" s="142"/>
      <c r="M303" s="264"/>
      <c r="N303" s="162"/>
      <c r="O303" s="140"/>
    </row>
    <row r="304" spans="1:15" x14ac:dyDescent="0.35">
      <c r="A304" s="266"/>
      <c r="B304" s="157" t="s">
        <v>298</v>
      </c>
      <c r="C304" s="156"/>
      <c r="D304" s="156"/>
      <c r="E304" s="194"/>
      <c r="F304" s="406"/>
      <c r="G304" s="142"/>
      <c r="H304" s="142"/>
      <c r="I304" s="142"/>
      <c r="J304" s="142"/>
      <c r="K304" s="142"/>
      <c r="L304" s="142"/>
      <c r="M304" s="264"/>
      <c r="N304" s="162"/>
      <c r="O304" s="140"/>
    </row>
    <row r="305" spans="1:15" x14ac:dyDescent="0.35">
      <c r="A305" s="266"/>
      <c r="B305" s="154" t="s">
        <v>299</v>
      </c>
      <c r="C305" s="153"/>
      <c r="D305" s="153"/>
      <c r="E305" s="429"/>
      <c r="F305" s="406"/>
      <c r="G305" s="142"/>
      <c r="H305" s="142"/>
      <c r="I305" s="142"/>
      <c r="J305" s="142"/>
      <c r="K305" s="142"/>
      <c r="L305" s="142"/>
      <c r="M305" s="264"/>
      <c r="N305" s="162"/>
      <c r="O305" s="140"/>
    </row>
    <row r="306" spans="1:15" x14ac:dyDescent="0.35">
      <c r="A306" s="266"/>
      <c r="B306" s="154" t="s">
        <v>300</v>
      </c>
      <c r="C306" s="153"/>
      <c r="D306" s="153"/>
      <c r="E306" s="429"/>
      <c r="F306" s="406"/>
      <c r="G306" s="142"/>
      <c r="H306" s="142"/>
      <c r="I306" s="142"/>
      <c r="J306" s="142"/>
      <c r="K306" s="142"/>
      <c r="L306" s="142"/>
      <c r="M306" s="264"/>
      <c r="N306" s="162"/>
      <c r="O306" s="140"/>
    </row>
    <row r="307" spans="1:15" ht="15" thickBot="1" x14ac:dyDescent="0.4">
      <c r="A307" s="266"/>
      <c r="B307" s="82" t="s">
        <v>162</v>
      </c>
      <c r="C307" s="151"/>
      <c r="D307" s="151">
        <f>(SUMIF(D300:D306,"Increase",C300:C306))-(SUMIF(D300:D306,"Decrease",C300:C306))</f>
        <v>0</v>
      </c>
      <c r="E307" s="432"/>
      <c r="F307" s="406"/>
      <c r="G307" s="142"/>
      <c r="H307" s="142"/>
      <c r="I307" s="142"/>
      <c r="J307" s="142"/>
      <c r="K307" s="142"/>
      <c r="L307" s="142"/>
      <c r="M307" s="264"/>
      <c r="N307" s="162"/>
      <c r="O307" s="140"/>
    </row>
    <row r="308" spans="1:15" x14ac:dyDescent="0.35">
      <c r="A308" s="266"/>
      <c r="B308" s="406"/>
      <c r="C308" s="406"/>
      <c r="D308" s="406"/>
      <c r="E308" s="406"/>
      <c r="F308" s="142"/>
      <c r="G308" s="142"/>
      <c r="H308" s="142"/>
      <c r="I308" s="142"/>
      <c r="J308" s="142"/>
      <c r="K308" s="142"/>
      <c r="L308" s="142"/>
      <c r="M308" s="264"/>
      <c r="N308" s="161"/>
    </row>
    <row r="309" spans="1:15" x14ac:dyDescent="0.35">
      <c r="A309" s="266" t="s">
        <v>329</v>
      </c>
      <c r="B309" s="406" t="s">
        <v>330</v>
      </c>
      <c r="C309" s="406"/>
      <c r="D309" s="406"/>
      <c r="E309" s="406"/>
      <c r="F309" s="142"/>
      <c r="G309" s="142"/>
      <c r="H309" s="142"/>
      <c r="I309" s="142"/>
      <c r="J309" s="142"/>
      <c r="K309" s="142"/>
      <c r="L309" s="142"/>
      <c r="M309" s="264"/>
      <c r="N309" s="140"/>
    </row>
    <row r="310" spans="1:15" ht="57.75" customHeight="1" thickBot="1" x14ac:dyDescent="0.4">
      <c r="A310" s="266"/>
      <c r="B310" s="504" t="s">
        <v>331</v>
      </c>
      <c r="C310" s="504"/>
      <c r="D310" s="504"/>
      <c r="E310" s="504"/>
      <c r="F310" s="142"/>
      <c r="G310" s="142"/>
      <c r="H310" s="142"/>
      <c r="I310" s="142"/>
      <c r="J310" s="142"/>
      <c r="K310" s="142"/>
      <c r="L310" s="142"/>
      <c r="M310" s="264"/>
      <c r="N310" s="140"/>
    </row>
    <row r="311" spans="1:15" ht="31" x14ac:dyDescent="0.35">
      <c r="A311" s="266"/>
      <c r="B311" s="150" t="s">
        <v>290</v>
      </c>
      <c r="C311" s="149" t="s">
        <v>291</v>
      </c>
      <c r="D311" s="148" t="s">
        <v>19</v>
      </c>
      <c r="E311" s="406"/>
      <c r="F311" s="142"/>
      <c r="G311" s="142"/>
      <c r="H311" s="142"/>
      <c r="I311" s="142"/>
      <c r="J311" s="142"/>
      <c r="K311" s="142"/>
      <c r="L311" s="142"/>
      <c r="M311" s="264"/>
      <c r="N311" s="140"/>
    </row>
    <row r="312" spans="1:15" s="158" customFormat="1" ht="58" x14ac:dyDescent="0.35">
      <c r="A312" s="268"/>
      <c r="B312" s="157" t="s">
        <v>292</v>
      </c>
      <c r="C312" s="156">
        <v>200</v>
      </c>
      <c r="D312" s="194" t="s">
        <v>987</v>
      </c>
      <c r="E312" s="160"/>
      <c r="F312" s="159"/>
      <c r="G312" s="159"/>
      <c r="H312" s="159"/>
      <c r="I312" s="159"/>
      <c r="J312" s="159"/>
      <c r="K312" s="159"/>
      <c r="L312" s="159"/>
      <c r="M312" s="269"/>
      <c r="N312" s="140"/>
    </row>
    <row r="313" spans="1:15" s="158" customFormat="1" ht="87" x14ac:dyDescent="0.35">
      <c r="A313" s="268"/>
      <c r="B313" s="157" t="s">
        <v>292</v>
      </c>
      <c r="C313" s="156">
        <v>163</v>
      </c>
      <c r="D313" s="194" t="s">
        <v>982</v>
      </c>
      <c r="E313" s="160"/>
      <c r="F313" s="159"/>
      <c r="G313" s="159"/>
      <c r="H313" s="159"/>
      <c r="I313" s="159"/>
      <c r="J313" s="159"/>
      <c r="K313" s="159"/>
      <c r="L313" s="159"/>
      <c r="M313" s="269"/>
      <c r="N313" s="140"/>
    </row>
    <row r="314" spans="1:15" s="158" customFormat="1" x14ac:dyDescent="0.35">
      <c r="A314" s="268"/>
      <c r="B314" s="157" t="s">
        <v>292</v>
      </c>
      <c r="C314" s="156">
        <v>200</v>
      </c>
      <c r="D314" s="194" t="s">
        <v>984</v>
      </c>
      <c r="E314" s="160"/>
      <c r="F314" s="159"/>
      <c r="G314" s="159"/>
      <c r="H314" s="159"/>
      <c r="I314" s="159"/>
      <c r="J314" s="159"/>
      <c r="K314" s="159"/>
      <c r="L314" s="159"/>
      <c r="M314" s="269"/>
      <c r="N314" s="140"/>
    </row>
    <row r="315" spans="1:15" s="158" customFormat="1" x14ac:dyDescent="0.35">
      <c r="A315" s="268"/>
      <c r="B315" s="157" t="s">
        <v>292</v>
      </c>
      <c r="C315" s="401" t="s">
        <v>332</v>
      </c>
      <c r="D315" s="194" t="s">
        <v>980</v>
      </c>
      <c r="E315" s="160"/>
      <c r="F315" s="159"/>
      <c r="G315" s="159"/>
      <c r="H315" s="159"/>
      <c r="I315" s="159"/>
      <c r="J315" s="159"/>
      <c r="K315" s="159"/>
      <c r="L315" s="159"/>
      <c r="M315" s="269"/>
      <c r="N315" s="140"/>
    </row>
    <row r="316" spans="1:15" s="158" customFormat="1" ht="43.5" x14ac:dyDescent="0.35">
      <c r="A316" s="268"/>
      <c r="B316" s="157" t="s">
        <v>292</v>
      </c>
      <c r="C316" s="401" t="s">
        <v>332</v>
      </c>
      <c r="D316" s="194" t="s">
        <v>333</v>
      </c>
      <c r="E316" s="160"/>
      <c r="F316" s="159"/>
      <c r="G316" s="159"/>
      <c r="H316" s="159"/>
      <c r="I316" s="159"/>
      <c r="J316" s="159"/>
      <c r="K316" s="159"/>
      <c r="L316" s="159"/>
      <c r="M316" s="269"/>
      <c r="N316" s="140"/>
    </row>
    <row r="317" spans="1:15" s="158" customFormat="1" x14ac:dyDescent="0.35">
      <c r="A317" s="268"/>
      <c r="B317" s="157" t="s">
        <v>293</v>
      </c>
      <c r="C317" s="156"/>
      <c r="D317" s="194"/>
      <c r="E317" s="160"/>
      <c r="F317" s="159"/>
      <c r="G317" s="159"/>
      <c r="H317" s="159"/>
      <c r="I317" s="159"/>
      <c r="J317" s="159"/>
      <c r="K317" s="159"/>
      <c r="L317" s="159"/>
      <c r="M317" s="269"/>
      <c r="N317" s="140"/>
    </row>
    <row r="318" spans="1:15" s="158" customFormat="1" x14ac:dyDescent="0.35">
      <c r="A318" s="268"/>
      <c r="B318" s="157" t="s">
        <v>294</v>
      </c>
      <c r="C318" s="156"/>
      <c r="D318" s="194"/>
      <c r="E318" s="160"/>
      <c r="F318" s="159"/>
      <c r="G318" s="159"/>
      <c r="H318" s="159"/>
      <c r="I318" s="159"/>
      <c r="J318" s="159"/>
      <c r="K318" s="159"/>
      <c r="L318" s="159"/>
      <c r="M318" s="269"/>
      <c r="N318" s="140"/>
    </row>
    <row r="319" spans="1:15" s="158" customFormat="1" ht="87" x14ac:dyDescent="0.35">
      <c r="A319" s="268"/>
      <c r="B319" s="157" t="s">
        <v>295</v>
      </c>
      <c r="C319" s="156">
        <v>20</v>
      </c>
      <c r="D319" s="194" t="s">
        <v>962</v>
      </c>
      <c r="E319" s="160"/>
      <c r="F319" s="159"/>
      <c r="G319" s="159"/>
      <c r="H319" s="159"/>
      <c r="I319" s="159"/>
      <c r="J319" s="159"/>
      <c r="K319" s="159"/>
      <c r="L319" s="159"/>
      <c r="M319" s="269"/>
      <c r="N319" s="140"/>
    </row>
    <row r="320" spans="1:15" s="158" customFormat="1" ht="58" x14ac:dyDescent="0.35">
      <c r="A320" s="268"/>
      <c r="B320" s="157" t="s">
        <v>121</v>
      </c>
      <c r="C320" s="156">
        <v>2</v>
      </c>
      <c r="D320" s="194" t="s">
        <v>981</v>
      </c>
      <c r="E320" s="160"/>
      <c r="F320" s="159"/>
      <c r="G320" s="159"/>
      <c r="H320" s="159"/>
      <c r="I320" s="159"/>
      <c r="J320" s="159"/>
      <c r="K320" s="159"/>
      <c r="L320" s="159"/>
      <c r="M320" s="269"/>
      <c r="N320" s="140"/>
    </row>
    <row r="321" spans="1:15" s="158" customFormat="1" ht="43.5" x14ac:dyDescent="0.35">
      <c r="A321" s="268"/>
      <c r="B321" s="157" t="s">
        <v>297</v>
      </c>
      <c r="C321" s="156"/>
      <c r="D321" s="194" t="s">
        <v>983</v>
      </c>
      <c r="E321" s="160"/>
      <c r="F321" s="159"/>
      <c r="G321" s="159"/>
      <c r="H321" s="159"/>
      <c r="I321" s="159"/>
      <c r="J321" s="159"/>
      <c r="K321" s="159"/>
      <c r="L321" s="159"/>
      <c r="M321" s="269"/>
      <c r="N321" s="140"/>
    </row>
    <row r="322" spans="1:15" s="158" customFormat="1" ht="145" x14ac:dyDescent="0.35">
      <c r="A322" s="268"/>
      <c r="B322" s="157" t="s">
        <v>334</v>
      </c>
      <c r="C322" s="156">
        <v>303</v>
      </c>
      <c r="D322" s="194" t="s">
        <v>985</v>
      </c>
      <c r="E322" s="160"/>
      <c r="F322" s="159"/>
      <c r="G322" s="159"/>
      <c r="H322" s="159"/>
      <c r="I322" s="159"/>
      <c r="J322" s="159"/>
      <c r="K322" s="159"/>
      <c r="L322" s="159"/>
      <c r="M322" s="269"/>
      <c r="N322" s="140"/>
    </row>
    <row r="323" spans="1:15" s="158" customFormat="1" ht="58" x14ac:dyDescent="0.35">
      <c r="A323" s="268"/>
      <c r="B323" s="157" t="s">
        <v>298</v>
      </c>
      <c r="C323" s="156">
        <v>172</v>
      </c>
      <c r="D323" s="194" t="s">
        <v>986</v>
      </c>
      <c r="E323" s="160"/>
      <c r="F323" s="159"/>
      <c r="G323" s="159"/>
      <c r="H323" s="159"/>
      <c r="I323" s="159"/>
      <c r="J323" s="159"/>
      <c r="K323" s="159"/>
      <c r="L323" s="159"/>
      <c r="M323" s="269"/>
      <c r="N323" s="140"/>
    </row>
    <row r="324" spans="1:15" s="158" customFormat="1" x14ac:dyDescent="0.35">
      <c r="A324" s="268"/>
      <c r="B324" s="154" t="s">
        <v>299</v>
      </c>
      <c r="C324" s="153"/>
      <c r="D324" s="429"/>
      <c r="E324" s="160"/>
      <c r="F324" s="159"/>
      <c r="G324" s="159"/>
      <c r="H324" s="159"/>
      <c r="I324" s="159"/>
      <c r="J324" s="159"/>
      <c r="K324" s="159"/>
      <c r="L324" s="159"/>
      <c r="M324" s="269"/>
      <c r="N324" s="140"/>
    </row>
    <row r="325" spans="1:15" s="158" customFormat="1" x14ac:dyDescent="0.35">
      <c r="A325" s="268"/>
      <c r="B325" s="154" t="s">
        <v>300</v>
      </c>
      <c r="C325" s="153"/>
      <c r="D325" s="429"/>
      <c r="E325" s="160"/>
      <c r="F325" s="159"/>
      <c r="G325" s="159"/>
      <c r="H325" s="159"/>
      <c r="I325" s="159"/>
      <c r="J325" s="159"/>
      <c r="K325" s="159"/>
      <c r="L325" s="159"/>
      <c r="M325" s="269"/>
      <c r="N325" s="140"/>
    </row>
    <row r="326" spans="1:15" ht="15" thickBot="1" x14ac:dyDescent="0.4">
      <c r="A326" s="266"/>
      <c r="B326" s="82" t="s">
        <v>162</v>
      </c>
      <c r="C326" s="151">
        <f>SUM(C312:C325)</f>
        <v>1060</v>
      </c>
      <c r="D326" s="432"/>
      <c r="E326" s="406"/>
      <c r="F326" s="142"/>
      <c r="G326" s="142"/>
      <c r="H326" s="142"/>
      <c r="I326" s="142"/>
      <c r="J326" s="142"/>
      <c r="K326" s="142"/>
      <c r="L326" s="142"/>
      <c r="M326" s="264"/>
      <c r="N326" s="140"/>
    </row>
    <row r="327" spans="1:15" ht="14.25" customHeight="1" x14ac:dyDescent="0.35">
      <c r="A327" s="266"/>
      <c r="B327" s="406"/>
      <c r="C327" s="406"/>
      <c r="D327" s="406"/>
      <c r="E327" s="406"/>
      <c r="F327" s="142"/>
      <c r="G327" s="142"/>
      <c r="H327" s="142"/>
      <c r="I327" s="142"/>
      <c r="J327" s="142"/>
      <c r="K327" s="142"/>
      <c r="L327" s="142"/>
      <c r="M327" s="264"/>
      <c r="N327" s="140"/>
    </row>
    <row r="328" spans="1:15" x14ac:dyDescent="0.35">
      <c r="A328" s="263" t="s">
        <v>335</v>
      </c>
      <c r="B328" s="516" t="s">
        <v>336</v>
      </c>
      <c r="C328" s="517"/>
      <c r="D328" s="517"/>
      <c r="E328" s="517"/>
      <c r="F328" s="142"/>
      <c r="G328" s="142"/>
      <c r="H328" s="142"/>
      <c r="I328" s="142"/>
      <c r="J328" s="142"/>
      <c r="K328" s="142"/>
      <c r="L328" s="142"/>
      <c r="M328" s="264"/>
      <c r="N328" s="140"/>
    </row>
    <row r="329" spans="1:15" ht="35.25" customHeight="1" thickBot="1" x14ac:dyDescent="0.4">
      <c r="A329" s="266"/>
      <c r="B329" s="504" t="s">
        <v>337</v>
      </c>
      <c r="C329" s="504"/>
      <c r="D329" s="504"/>
      <c r="E329" s="504"/>
      <c r="F329" s="142"/>
      <c r="G329" s="142"/>
      <c r="H329" s="142"/>
      <c r="I329" s="142"/>
      <c r="J329" s="142"/>
      <c r="K329" s="142"/>
      <c r="L329" s="142"/>
      <c r="M329" s="264"/>
      <c r="N329" s="140"/>
    </row>
    <row r="330" spans="1:15" ht="31" x14ac:dyDescent="0.35">
      <c r="A330" s="266"/>
      <c r="B330" s="150" t="s">
        <v>290</v>
      </c>
      <c r="C330" s="149" t="s">
        <v>320</v>
      </c>
      <c r="D330" s="149" t="s">
        <v>321</v>
      </c>
      <c r="E330" s="148" t="s">
        <v>19</v>
      </c>
      <c r="F330" s="406"/>
      <c r="G330" s="142"/>
      <c r="H330" s="142"/>
      <c r="I330" s="142"/>
      <c r="J330" s="142"/>
      <c r="K330" s="142"/>
      <c r="L330" s="142"/>
      <c r="M330" s="264"/>
      <c r="N330" s="140"/>
      <c r="O330" s="140"/>
    </row>
    <row r="331" spans="1:15" ht="87" x14ac:dyDescent="0.35">
      <c r="A331" s="266"/>
      <c r="B331" s="157" t="s">
        <v>322</v>
      </c>
      <c r="C331" s="156" t="s">
        <v>332</v>
      </c>
      <c r="D331" s="156" t="s">
        <v>323</v>
      </c>
      <c r="E331" s="194" t="s">
        <v>338</v>
      </c>
      <c r="F331" s="406"/>
      <c r="G331" s="142"/>
      <c r="H331" s="142"/>
      <c r="I331" s="142"/>
      <c r="J331" s="142"/>
      <c r="K331" s="142"/>
      <c r="L331" s="142"/>
      <c r="M331" s="264"/>
      <c r="N331" s="140"/>
      <c r="O331" s="140"/>
    </row>
    <row r="332" spans="1:15" ht="58" x14ac:dyDescent="0.35">
      <c r="A332" s="266"/>
      <c r="B332" s="157" t="s">
        <v>322</v>
      </c>
      <c r="C332" s="156" t="s">
        <v>332</v>
      </c>
      <c r="D332" s="156" t="s">
        <v>325</v>
      </c>
      <c r="E332" s="194" t="s">
        <v>339</v>
      </c>
      <c r="F332" s="406"/>
      <c r="G332" s="142"/>
      <c r="H332" s="142"/>
      <c r="I332" s="142"/>
      <c r="J332" s="142"/>
      <c r="K332" s="142"/>
      <c r="L332" s="142"/>
      <c r="M332" s="264"/>
      <c r="N332" s="140"/>
      <c r="O332" s="140"/>
    </row>
    <row r="333" spans="1:15" ht="58" x14ac:dyDescent="0.35">
      <c r="A333" s="266"/>
      <c r="B333" s="157" t="s">
        <v>327</v>
      </c>
      <c r="C333" s="156" t="s">
        <v>332</v>
      </c>
      <c r="D333" s="156" t="s">
        <v>325</v>
      </c>
      <c r="E333" s="194" t="s">
        <v>340</v>
      </c>
      <c r="F333" s="406"/>
      <c r="G333" s="142"/>
      <c r="H333" s="142"/>
      <c r="I333" s="142"/>
      <c r="J333" s="142"/>
      <c r="K333" s="142"/>
      <c r="L333" s="142"/>
      <c r="M333" s="264"/>
      <c r="N333" s="140"/>
      <c r="O333" s="140"/>
    </row>
    <row r="334" spans="1:15" ht="43.5" x14ac:dyDescent="0.35">
      <c r="A334" s="266"/>
      <c r="B334" s="157" t="s">
        <v>328</v>
      </c>
      <c r="C334" s="156" t="s">
        <v>332</v>
      </c>
      <c r="D334" s="156" t="s">
        <v>323</v>
      </c>
      <c r="E334" s="194" t="s">
        <v>988</v>
      </c>
      <c r="F334" s="406"/>
      <c r="G334" s="142"/>
      <c r="H334" s="142"/>
      <c r="I334" s="142"/>
      <c r="J334" s="142"/>
      <c r="K334" s="142"/>
      <c r="L334" s="142"/>
      <c r="M334" s="264"/>
      <c r="N334" s="140"/>
      <c r="O334" s="140"/>
    </row>
    <row r="335" spans="1:15" ht="145" x14ac:dyDescent="0.35">
      <c r="A335" s="266"/>
      <c r="B335" s="157" t="s">
        <v>298</v>
      </c>
      <c r="C335" s="156" t="s">
        <v>332</v>
      </c>
      <c r="D335" s="156" t="s">
        <v>323</v>
      </c>
      <c r="E335" s="194" t="s">
        <v>341</v>
      </c>
      <c r="F335" s="406"/>
      <c r="G335" s="142"/>
      <c r="H335" s="142"/>
      <c r="I335" s="142"/>
      <c r="J335" s="142"/>
      <c r="K335" s="142"/>
      <c r="L335" s="142"/>
      <c r="M335" s="264"/>
      <c r="N335" s="140"/>
      <c r="O335" s="140"/>
    </row>
    <row r="336" spans="1:15" ht="72.5" x14ac:dyDescent="0.35">
      <c r="A336" s="266"/>
      <c r="B336" s="154" t="s">
        <v>299</v>
      </c>
      <c r="C336" s="153" t="s">
        <v>332</v>
      </c>
      <c r="D336" s="153" t="s">
        <v>323</v>
      </c>
      <c r="E336" s="429" t="s">
        <v>966</v>
      </c>
      <c r="F336" s="406"/>
      <c r="G336" s="142"/>
      <c r="H336" s="142"/>
      <c r="I336" s="142"/>
      <c r="J336" s="142"/>
      <c r="K336" s="142"/>
      <c r="L336" s="142"/>
      <c r="M336" s="264"/>
      <c r="N336" s="140"/>
      <c r="O336" s="140"/>
    </row>
    <row r="337" spans="1:15" ht="58" x14ac:dyDescent="0.35">
      <c r="A337" s="266"/>
      <c r="B337" s="154" t="s">
        <v>300</v>
      </c>
      <c r="C337" s="153" t="s">
        <v>332</v>
      </c>
      <c r="D337" s="153" t="s">
        <v>323</v>
      </c>
      <c r="E337" s="429" t="s">
        <v>965</v>
      </c>
      <c r="F337" s="406"/>
      <c r="G337" s="142"/>
      <c r="H337" s="142"/>
      <c r="I337" s="142"/>
      <c r="J337" s="142"/>
      <c r="K337" s="142"/>
      <c r="L337" s="142"/>
      <c r="M337" s="264"/>
      <c r="N337" s="140"/>
      <c r="O337" s="140"/>
    </row>
    <row r="338" spans="1:15" ht="15" thickBot="1" x14ac:dyDescent="0.4">
      <c r="A338" s="266"/>
      <c r="B338" s="82" t="s">
        <v>162</v>
      </c>
      <c r="C338" s="151" t="s">
        <v>332</v>
      </c>
      <c r="D338" s="151">
        <f>(SUMIF(D331:D337,"Increase",C331:C337))-(SUMIF(D331:D337,"Decrease",C331:C337))</f>
        <v>0</v>
      </c>
      <c r="E338" s="432"/>
      <c r="F338" s="406"/>
      <c r="G338" s="142"/>
      <c r="H338" s="142"/>
      <c r="I338" s="142"/>
      <c r="J338" s="142"/>
      <c r="K338" s="142"/>
      <c r="L338" s="142"/>
      <c r="M338" s="264"/>
      <c r="N338" s="140"/>
      <c r="O338" s="140"/>
    </row>
    <row r="339" spans="1:15" x14ac:dyDescent="0.35">
      <c r="A339" s="266"/>
      <c r="B339" s="142"/>
      <c r="C339" s="142"/>
      <c r="D339" s="142"/>
      <c r="E339" s="142"/>
      <c r="F339" s="142"/>
      <c r="G339" s="142"/>
      <c r="H339" s="142"/>
      <c r="I339" s="142"/>
      <c r="J339" s="142"/>
      <c r="K339" s="142"/>
      <c r="L339" s="142"/>
      <c r="M339" s="264"/>
      <c r="N339" s="140"/>
      <c r="O339" s="140"/>
    </row>
    <row r="340" spans="1:15" x14ac:dyDescent="0.35">
      <c r="A340" s="263" t="s">
        <v>342</v>
      </c>
      <c r="B340" s="516" t="s">
        <v>343</v>
      </c>
      <c r="C340" s="517"/>
      <c r="D340" s="517"/>
      <c r="E340" s="517"/>
      <c r="F340" s="142"/>
      <c r="G340" s="142"/>
      <c r="H340" s="142"/>
      <c r="I340" s="142"/>
      <c r="J340" s="142"/>
      <c r="K340" s="142"/>
      <c r="L340" s="142"/>
      <c r="M340" s="264"/>
      <c r="N340" s="140"/>
    </row>
    <row r="341" spans="1:15" ht="32.25" customHeight="1" thickBot="1" x14ac:dyDescent="0.4">
      <c r="A341" s="266"/>
      <c r="B341" s="504" t="s">
        <v>344</v>
      </c>
      <c r="C341" s="504"/>
      <c r="D341" s="504"/>
      <c r="E341" s="504"/>
      <c r="F341" s="142"/>
      <c r="G341" s="142"/>
      <c r="H341" s="142"/>
      <c r="I341" s="142"/>
      <c r="J341" s="142"/>
      <c r="K341" s="142"/>
      <c r="L341" s="142"/>
      <c r="M341" s="264"/>
      <c r="N341" s="140"/>
    </row>
    <row r="342" spans="1:15" ht="31" x14ac:dyDescent="0.35">
      <c r="A342" s="266"/>
      <c r="B342" s="150" t="s">
        <v>345</v>
      </c>
      <c r="C342" s="149" t="s">
        <v>346</v>
      </c>
      <c r="D342" s="148" t="s">
        <v>19</v>
      </c>
      <c r="E342" s="406"/>
      <c r="F342" s="142"/>
      <c r="G342" s="142"/>
      <c r="H342" s="142"/>
      <c r="I342" s="142"/>
      <c r="J342" s="142"/>
      <c r="K342" s="142"/>
      <c r="L342" s="142"/>
      <c r="M342" s="264"/>
      <c r="N342" s="140"/>
    </row>
    <row r="343" spans="1:15" ht="131" thickBot="1" x14ac:dyDescent="0.4">
      <c r="A343" s="266"/>
      <c r="B343" s="147" t="s">
        <v>347</v>
      </c>
      <c r="C343" s="146">
        <f>H112-H121</f>
        <v>30403.104507264092</v>
      </c>
      <c r="D343" s="193" t="s">
        <v>989</v>
      </c>
      <c r="E343" s="406"/>
      <c r="F343" s="142"/>
      <c r="G343" s="142"/>
      <c r="H343" s="142"/>
      <c r="I343" s="142"/>
      <c r="J343" s="142"/>
      <c r="K343" s="142"/>
      <c r="L343" s="142"/>
      <c r="M343" s="264"/>
      <c r="N343" s="140"/>
    </row>
    <row r="344" spans="1:15" ht="17.25" customHeight="1" x14ac:dyDescent="0.35">
      <c r="A344" s="266"/>
      <c r="B344" s="406"/>
      <c r="C344" s="406"/>
      <c r="D344" s="406"/>
      <c r="E344" s="406"/>
      <c r="F344" s="142"/>
      <c r="G344" s="142"/>
      <c r="H344" s="142"/>
      <c r="I344" s="142"/>
      <c r="J344" s="142"/>
      <c r="K344" s="142"/>
      <c r="L344" s="142"/>
      <c r="M344" s="264"/>
      <c r="N344" s="140"/>
    </row>
    <row r="345" spans="1:15" ht="18.5" x14ac:dyDescent="0.35">
      <c r="A345" s="261"/>
      <c r="B345" s="144" t="s">
        <v>143</v>
      </c>
      <c r="C345" s="144"/>
      <c r="D345" s="144"/>
      <c r="E345" s="144"/>
      <c r="F345" s="144"/>
      <c r="G345" s="144"/>
      <c r="H345" s="144"/>
      <c r="I345" s="144"/>
      <c r="J345" s="144"/>
      <c r="K345" s="144"/>
      <c r="L345" s="144"/>
      <c r="M345" s="262"/>
      <c r="N345" s="140"/>
    </row>
    <row r="346" spans="1:15" x14ac:dyDescent="0.35">
      <c r="A346" s="263" t="s">
        <v>348</v>
      </c>
      <c r="B346" s="516" t="s">
        <v>145</v>
      </c>
      <c r="C346" s="517"/>
      <c r="D346" s="517"/>
      <c r="E346" s="517"/>
      <c r="F346" s="142"/>
      <c r="G346" s="142"/>
      <c r="H346" s="142"/>
      <c r="I346" s="142"/>
      <c r="J346" s="142"/>
      <c r="K346" s="142"/>
      <c r="L346" s="142"/>
      <c r="M346" s="264"/>
      <c r="N346" s="140"/>
    </row>
    <row r="347" spans="1:15" ht="30.75" customHeight="1" thickBot="1" x14ac:dyDescent="0.4">
      <c r="A347" s="266"/>
      <c r="B347" s="504" t="s">
        <v>349</v>
      </c>
      <c r="C347" s="504"/>
      <c r="D347" s="504"/>
      <c r="E347" s="504"/>
      <c r="F347" s="142"/>
      <c r="G347" s="142"/>
      <c r="H347" s="142"/>
      <c r="I347" s="142"/>
      <c r="J347" s="142"/>
      <c r="K347" s="142"/>
      <c r="L347" s="142"/>
      <c r="M347" s="264"/>
      <c r="N347" s="140"/>
    </row>
    <row r="348" spans="1:15" ht="168.5" customHeight="1" thickBot="1" x14ac:dyDescent="0.4">
      <c r="A348" s="266"/>
      <c r="B348" s="479" t="s">
        <v>350</v>
      </c>
      <c r="C348" s="546"/>
      <c r="D348" s="546"/>
      <c r="E348" s="547"/>
      <c r="F348" s="142"/>
      <c r="G348" s="142"/>
      <c r="H348" s="142"/>
      <c r="I348" s="142"/>
      <c r="J348" s="142"/>
      <c r="K348" s="142"/>
      <c r="L348" s="142"/>
      <c r="M348" s="264"/>
      <c r="N348" s="140"/>
    </row>
    <row r="349" spans="1:15" ht="17.25" customHeight="1" x14ac:dyDescent="0.35">
      <c r="A349" s="266"/>
      <c r="B349" s="406"/>
      <c r="C349" s="406"/>
      <c r="D349" s="406"/>
      <c r="E349" s="406"/>
      <c r="F349" s="142"/>
      <c r="G349" s="142"/>
      <c r="H349" s="142"/>
      <c r="I349" s="142"/>
      <c r="J349" s="142"/>
      <c r="K349" s="142"/>
      <c r="L349" s="142"/>
      <c r="M349" s="264"/>
      <c r="N349" s="140"/>
    </row>
    <row r="350" spans="1:15" ht="18.5" x14ac:dyDescent="0.35">
      <c r="A350" s="270" t="s">
        <v>351</v>
      </c>
      <c r="B350" s="141" t="s">
        <v>70</v>
      </c>
      <c r="C350" s="141"/>
      <c r="D350" s="141"/>
      <c r="E350" s="141"/>
      <c r="F350" s="141"/>
      <c r="G350" s="141"/>
      <c r="H350" s="141"/>
      <c r="I350" s="141"/>
      <c r="J350" s="141"/>
      <c r="K350" s="141"/>
      <c r="L350" s="141"/>
      <c r="M350" s="271"/>
      <c r="N350" s="140"/>
    </row>
    <row r="351" spans="1:15" ht="18.5" x14ac:dyDescent="0.35">
      <c r="A351" s="272"/>
      <c r="B351" s="111" t="s">
        <v>352</v>
      </c>
      <c r="C351" s="111"/>
      <c r="D351" s="111"/>
      <c r="E351" s="111"/>
      <c r="F351" s="111"/>
      <c r="G351" s="111"/>
      <c r="H351" s="111"/>
      <c r="I351" s="111"/>
      <c r="J351" s="111"/>
      <c r="K351" s="111"/>
      <c r="L351" s="111"/>
      <c r="M351" s="273"/>
      <c r="N351" s="140"/>
    </row>
    <row r="352" spans="1:15" ht="21.75" customHeight="1" x14ac:dyDescent="0.35">
      <c r="A352" s="274" t="s">
        <v>353</v>
      </c>
      <c r="B352" s="139" t="s">
        <v>354</v>
      </c>
      <c r="C352" s="138"/>
      <c r="D352" s="138"/>
      <c r="E352" s="138"/>
      <c r="F352" s="109"/>
      <c r="G352" s="109"/>
      <c r="H352" s="109"/>
      <c r="I352" s="109"/>
      <c r="J352" s="109"/>
      <c r="K352" s="109"/>
      <c r="L352" s="109"/>
      <c r="M352" s="275"/>
      <c r="N352" s="140"/>
    </row>
    <row r="353" spans="1:14" ht="23.25" customHeight="1" thickBot="1" x14ac:dyDescent="0.4">
      <c r="A353" s="276"/>
      <c r="B353" s="486" t="s">
        <v>355</v>
      </c>
      <c r="C353" s="487"/>
      <c r="D353" s="487"/>
      <c r="E353" s="487"/>
      <c r="F353" s="109"/>
      <c r="G353" s="109"/>
      <c r="H353" s="109"/>
      <c r="I353" s="109"/>
      <c r="J353" s="109"/>
      <c r="K353" s="109"/>
      <c r="L353" s="109"/>
      <c r="M353" s="275"/>
      <c r="N353" s="140"/>
    </row>
    <row r="354" spans="1:14" ht="131.5" customHeight="1" thickBot="1" x14ac:dyDescent="0.4">
      <c r="A354" s="276"/>
      <c r="B354" s="479" t="s">
        <v>356</v>
      </c>
      <c r="C354" s="480"/>
      <c r="D354" s="480"/>
      <c r="E354" s="481"/>
      <c r="F354" s="109"/>
      <c r="G354" s="109"/>
      <c r="H354" s="109"/>
      <c r="I354" s="109"/>
      <c r="J354" s="109"/>
      <c r="K354" s="109"/>
      <c r="L354" s="109"/>
      <c r="M354" s="275"/>
      <c r="N354" s="140"/>
    </row>
    <row r="355" spans="1:14" ht="22.75" customHeight="1" x14ac:dyDescent="0.35">
      <c r="A355" s="276" t="s">
        <v>357</v>
      </c>
      <c r="B355" s="544" t="s">
        <v>358</v>
      </c>
      <c r="C355" s="545"/>
      <c r="D355" s="545"/>
      <c r="E355" s="545"/>
      <c r="F355" s="109"/>
      <c r="G355" s="109"/>
      <c r="H355" s="109"/>
      <c r="I355" s="109"/>
      <c r="J355" s="109"/>
      <c r="K355" s="109"/>
      <c r="L355" s="109"/>
      <c r="M355" s="275"/>
      <c r="N355" s="140"/>
    </row>
    <row r="356" spans="1:14" ht="37" customHeight="1" thickBot="1" x14ac:dyDescent="0.4">
      <c r="A356" s="276"/>
      <c r="B356" s="548" t="s">
        <v>359</v>
      </c>
      <c r="C356" s="543"/>
      <c r="D356" s="543"/>
      <c r="E356" s="543"/>
      <c r="F356" s="109"/>
      <c r="G356" s="109"/>
      <c r="H356" s="109"/>
      <c r="I356" s="109"/>
      <c r="J356" s="109"/>
      <c r="K356" s="109"/>
      <c r="L356" s="109"/>
      <c r="M356" s="275"/>
      <c r="N356" s="140"/>
    </row>
    <row r="357" spans="1:14" ht="310.5" customHeight="1" thickBot="1" x14ac:dyDescent="0.4">
      <c r="A357" s="276"/>
      <c r="B357" s="507" t="s">
        <v>1085</v>
      </c>
      <c r="C357" s="508"/>
      <c r="D357" s="508"/>
      <c r="E357" s="509"/>
      <c r="F357" s="109"/>
      <c r="G357" s="109"/>
      <c r="H357" s="109"/>
      <c r="I357" s="109"/>
      <c r="J357" s="109"/>
      <c r="K357" s="109"/>
      <c r="L357" s="109"/>
      <c r="M357" s="275"/>
      <c r="N357" s="140"/>
    </row>
    <row r="358" spans="1:14" x14ac:dyDescent="0.35">
      <c r="A358" s="277"/>
      <c r="B358" s="137"/>
      <c r="C358" s="109"/>
      <c r="D358" s="109"/>
      <c r="E358" s="109"/>
      <c r="F358" s="109"/>
      <c r="G358" s="109"/>
      <c r="H358" s="109"/>
      <c r="I358" s="109"/>
      <c r="J358" s="109"/>
      <c r="K358" s="109"/>
      <c r="L358" s="109"/>
      <c r="M358" s="275"/>
      <c r="N358" s="140"/>
    </row>
    <row r="359" spans="1:14" ht="18.5" x14ac:dyDescent="0.35">
      <c r="A359" s="272"/>
      <c r="B359" s="111" t="s">
        <v>360</v>
      </c>
      <c r="C359" s="111"/>
      <c r="D359" s="111"/>
      <c r="E359" s="111"/>
      <c r="F359" s="111"/>
      <c r="G359" s="111"/>
      <c r="H359" s="111"/>
      <c r="I359" s="111"/>
      <c r="J359" s="111"/>
      <c r="K359" s="111"/>
      <c r="L359" s="111"/>
      <c r="M359" s="278"/>
      <c r="N359" s="140"/>
    </row>
    <row r="360" spans="1:14" ht="22.75" customHeight="1" x14ac:dyDescent="0.35">
      <c r="A360" s="276" t="s">
        <v>361</v>
      </c>
      <c r="B360" s="136" t="s">
        <v>362</v>
      </c>
      <c r="C360" s="109"/>
      <c r="D360" s="109"/>
      <c r="E360" s="109"/>
      <c r="F360" s="109"/>
      <c r="G360" s="109"/>
      <c r="H360" s="109"/>
      <c r="I360" s="109"/>
      <c r="J360" s="109"/>
      <c r="K360" s="109"/>
      <c r="L360" s="109"/>
      <c r="M360" s="275"/>
      <c r="N360" s="140"/>
    </row>
    <row r="361" spans="1:14" ht="33.75" customHeight="1" thickBot="1" x14ac:dyDescent="0.4">
      <c r="A361" s="279"/>
      <c r="B361" s="486" t="s">
        <v>363</v>
      </c>
      <c r="C361" s="487"/>
      <c r="D361" s="487"/>
      <c r="E361" s="487"/>
      <c r="F361" s="109"/>
      <c r="G361" s="109"/>
      <c r="H361" s="109"/>
      <c r="I361" s="109"/>
      <c r="J361" s="109"/>
      <c r="K361" s="109"/>
      <c r="L361" s="109"/>
      <c r="M361" s="275"/>
      <c r="N361" s="140"/>
    </row>
    <row r="362" spans="1:14" ht="409" customHeight="1" thickBot="1" x14ac:dyDescent="0.4">
      <c r="A362" s="279"/>
      <c r="B362" s="536" t="s">
        <v>364</v>
      </c>
      <c r="C362" s="537"/>
      <c r="D362" s="537"/>
      <c r="E362" s="537"/>
      <c r="F362" s="537"/>
      <c r="G362" s="109"/>
      <c r="H362" s="109"/>
      <c r="I362" s="109"/>
      <c r="J362" s="109"/>
      <c r="K362" s="109"/>
      <c r="L362" s="109"/>
      <c r="M362" s="275"/>
      <c r="N362" s="140"/>
    </row>
    <row r="363" spans="1:14" ht="42.75" customHeight="1" x14ac:dyDescent="0.35">
      <c r="A363" s="280" t="s">
        <v>365</v>
      </c>
      <c r="B363" s="510" t="s">
        <v>366</v>
      </c>
      <c r="C363" s="511"/>
      <c r="D363" s="511"/>
      <c r="E363" s="511"/>
      <c r="F363" s="109"/>
      <c r="G363" s="109"/>
      <c r="H363" s="109"/>
      <c r="I363" s="109"/>
      <c r="J363" s="109"/>
      <c r="K363" s="109"/>
      <c r="L363" s="109"/>
      <c r="M363" s="275"/>
      <c r="N363" s="140"/>
    </row>
    <row r="364" spans="1:14" ht="73.5" customHeight="1" x14ac:dyDescent="0.35">
      <c r="A364" s="281"/>
      <c r="B364" s="543" t="s">
        <v>367</v>
      </c>
      <c r="C364" s="543"/>
      <c r="D364" s="543"/>
      <c r="E364" s="543"/>
      <c r="F364" s="109"/>
      <c r="G364" s="109"/>
      <c r="H364" s="109"/>
      <c r="I364" s="109"/>
      <c r="J364" s="109"/>
      <c r="K364" s="109"/>
      <c r="L364" s="109"/>
      <c r="M364" s="275"/>
      <c r="N364" s="140"/>
    </row>
    <row r="365" spans="1:14" ht="48.75" customHeight="1" thickBot="1" x14ac:dyDescent="0.4">
      <c r="A365" s="282"/>
      <c r="B365" s="487" t="s">
        <v>368</v>
      </c>
      <c r="C365" s="487"/>
      <c r="D365" s="487"/>
      <c r="E365" s="487"/>
      <c r="F365" s="109"/>
      <c r="G365" s="109"/>
      <c r="H365" s="109"/>
      <c r="I365" s="109"/>
      <c r="J365" s="109"/>
      <c r="K365" s="109"/>
      <c r="L365" s="109"/>
      <c r="M365" s="275"/>
      <c r="N365" s="140"/>
    </row>
    <row r="366" spans="1:14" ht="32.25" customHeight="1" x14ac:dyDescent="0.35">
      <c r="A366" s="282"/>
      <c r="B366" s="135" t="s">
        <v>369</v>
      </c>
      <c r="C366" s="133" t="s">
        <v>370</v>
      </c>
      <c r="D366" s="133" t="s">
        <v>371</v>
      </c>
      <c r="E366" s="134" t="s">
        <v>372</v>
      </c>
      <c r="F366" s="133" t="s">
        <v>373</v>
      </c>
      <c r="G366" s="132" t="s">
        <v>19</v>
      </c>
      <c r="H366" s="109"/>
      <c r="I366" s="109"/>
      <c r="J366" s="109"/>
      <c r="K366" s="109"/>
      <c r="L366" s="109"/>
      <c r="M366" s="275"/>
      <c r="N366" s="140"/>
    </row>
    <row r="367" spans="1:14" ht="217.5" x14ac:dyDescent="0.35">
      <c r="A367" s="282"/>
      <c r="B367" s="131" t="s">
        <v>374</v>
      </c>
      <c r="C367" s="130" t="s">
        <v>375</v>
      </c>
      <c r="D367" s="125" t="s">
        <v>376</v>
      </c>
      <c r="E367" s="130" t="s">
        <v>377</v>
      </c>
      <c r="F367" s="396" t="s">
        <v>378</v>
      </c>
      <c r="G367" s="434"/>
      <c r="H367" s="109"/>
      <c r="I367" s="109"/>
      <c r="J367" s="109"/>
      <c r="K367" s="109"/>
      <c r="L367" s="109"/>
      <c r="M367" s="275"/>
      <c r="N367" s="140"/>
    </row>
    <row r="368" spans="1:14" ht="50.25" hidden="1" customHeight="1" x14ac:dyDescent="0.35">
      <c r="A368" s="282"/>
      <c r="B368" s="131" t="s">
        <v>374</v>
      </c>
      <c r="C368" s="130" t="s">
        <v>375</v>
      </c>
      <c r="D368" s="125" t="s">
        <v>376</v>
      </c>
      <c r="E368" s="130"/>
      <c r="F368" s="435" t="s">
        <v>379</v>
      </c>
      <c r="G368" s="436"/>
      <c r="H368" s="109"/>
      <c r="I368" s="109"/>
      <c r="J368" s="109"/>
      <c r="K368" s="109"/>
      <c r="L368" s="109"/>
      <c r="M368" s="275"/>
      <c r="N368" s="140"/>
    </row>
    <row r="369" spans="1:14" ht="50.25" hidden="1" customHeight="1" x14ac:dyDescent="0.35">
      <c r="A369" s="282"/>
      <c r="B369" s="131" t="s">
        <v>374</v>
      </c>
      <c r="C369" s="130" t="s">
        <v>375</v>
      </c>
      <c r="D369" s="125" t="s">
        <v>376</v>
      </c>
      <c r="E369" s="130"/>
      <c r="F369" s="125"/>
      <c r="G369" s="436"/>
      <c r="H369" s="109"/>
      <c r="I369" s="109"/>
      <c r="J369" s="109"/>
      <c r="K369" s="109"/>
      <c r="L369" s="109"/>
      <c r="M369" s="275"/>
      <c r="N369" s="140"/>
    </row>
    <row r="370" spans="1:14" ht="50.25" hidden="1" customHeight="1" x14ac:dyDescent="0.35">
      <c r="A370" s="282"/>
      <c r="B370" s="131" t="s">
        <v>374</v>
      </c>
      <c r="C370" s="130" t="s">
        <v>375</v>
      </c>
      <c r="D370" s="125" t="s">
        <v>376</v>
      </c>
      <c r="E370" s="130"/>
      <c r="F370" s="125"/>
      <c r="G370" s="436"/>
      <c r="H370" s="109"/>
      <c r="I370" s="109"/>
      <c r="J370" s="109"/>
      <c r="K370" s="109"/>
      <c r="L370" s="109"/>
      <c r="M370" s="275"/>
      <c r="N370" s="140"/>
    </row>
    <row r="371" spans="1:14" ht="29" x14ac:dyDescent="0.35">
      <c r="A371" s="282"/>
      <c r="B371" s="131" t="s">
        <v>374</v>
      </c>
      <c r="C371" s="130" t="s">
        <v>375</v>
      </c>
      <c r="D371" s="125" t="s">
        <v>376</v>
      </c>
      <c r="E371" s="130"/>
      <c r="F371" s="125"/>
      <c r="G371" s="436"/>
      <c r="H371" s="109"/>
      <c r="I371" s="109"/>
      <c r="J371" s="109"/>
      <c r="K371" s="109"/>
      <c r="L371" s="109"/>
      <c r="M371" s="275"/>
      <c r="N371" s="140"/>
    </row>
    <row r="372" spans="1:14" ht="319" x14ac:dyDescent="0.35">
      <c r="A372" s="282"/>
      <c r="B372" s="131" t="s">
        <v>374</v>
      </c>
      <c r="C372" s="130" t="s">
        <v>375</v>
      </c>
      <c r="D372" s="125" t="s">
        <v>376</v>
      </c>
      <c r="E372" s="130" t="s">
        <v>380</v>
      </c>
      <c r="F372" s="125" t="s">
        <v>381</v>
      </c>
      <c r="G372" s="436"/>
      <c r="H372" s="109"/>
      <c r="I372" s="109"/>
      <c r="J372" s="109"/>
      <c r="K372" s="109"/>
      <c r="L372" s="109"/>
      <c r="M372" s="275"/>
      <c r="N372" s="140"/>
    </row>
    <row r="373" spans="1:14" ht="116" x14ac:dyDescent="0.35">
      <c r="A373" s="282"/>
      <c r="B373" s="131" t="s">
        <v>382</v>
      </c>
      <c r="C373" s="130" t="s">
        <v>383</v>
      </c>
      <c r="D373" s="125" t="s">
        <v>376</v>
      </c>
      <c r="E373" s="130" t="s">
        <v>384</v>
      </c>
      <c r="F373" s="396" t="s">
        <v>385</v>
      </c>
      <c r="G373" s="434" t="s">
        <v>72</v>
      </c>
      <c r="H373" s="109"/>
      <c r="I373" s="109"/>
      <c r="J373" s="109"/>
      <c r="K373" s="109"/>
      <c r="L373" s="109"/>
      <c r="M373" s="275"/>
      <c r="N373" s="140"/>
    </row>
    <row r="374" spans="1:14" ht="36" hidden="1" customHeight="1" x14ac:dyDescent="0.35">
      <c r="A374" s="282"/>
      <c r="B374" s="131" t="s">
        <v>382</v>
      </c>
      <c r="C374" s="130" t="s">
        <v>383</v>
      </c>
      <c r="D374" s="125" t="s">
        <v>376</v>
      </c>
      <c r="E374" s="130"/>
      <c r="F374" s="125"/>
      <c r="G374" s="436"/>
      <c r="H374" s="109"/>
      <c r="I374" s="109"/>
      <c r="J374" s="109"/>
      <c r="K374" s="109"/>
      <c r="L374" s="109"/>
      <c r="M374" s="275"/>
      <c r="N374" s="140"/>
    </row>
    <row r="375" spans="1:14" ht="36" hidden="1" customHeight="1" x14ac:dyDescent="0.35">
      <c r="A375" s="282"/>
      <c r="B375" s="131" t="s">
        <v>382</v>
      </c>
      <c r="C375" s="130" t="s">
        <v>383</v>
      </c>
      <c r="D375" s="125" t="s">
        <v>376</v>
      </c>
      <c r="E375" s="130"/>
      <c r="F375" s="125"/>
      <c r="G375" s="436"/>
      <c r="H375" s="109"/>
      <c r="I375" s="109"/>
      <c r="J375" s="109"/>
      <c r="K375" s="109"/>
      <c r="L375" s="109"/>
      <c r="M375" s="275"/>
      <c r="N375" s="140"/>
    </row>
    <row r="376" spans="1:14" ht="36" hidden="1" customHeight="1" x14ac:dyDescent="0.35">
      <c r="A376" s="282"/>
      <c r="B376" s="131" t="s">
        <v>382</v>
      </c>
      <c r="C376" s="130" t="s">
        <v>383</v>
      </c>
      <c r="D376" s="125" t="s">
        <v>376</v>
      </c>
      <c r="E376" s="130"/>
      <c r="F376" s="125"/>
      <c r="G376" s="436"/>
      <c r="H376" s="109"/>
      <c r="I376" s="109"/>
      <c r="J376" s="109"/>
      <c r="K376" s="109"/>
      <c r="L376" s="109"/>
      <c r="M376" s="275"/>
      <c r="N376" s="140"/>
    </row>
    <row r="377" spans="1:14" ht="36" hidden="1" customHeight="1" x14ac:dyDescent="0.35">
      <c r="A377" s="282"/>
      <c r="B377" s="131" t="s">
        <v>382</v>
      </c>
      <c r="C377" s="130" t="s">
        <v>383</v>
      </c>
      <c r="D377" s="125" t="s">
        <v>376</v>
      </c>
      <c r="E377" s="130"/>
      <c r="F377" s="125"/>
      <c r="G377" s="436"/>
      <c r="H377" s="109"/>
      <c r="I377" s="109"/>
      <c r="J377" s="109"/>
      <c r="K377" s="109"/>
      <c r="L377" s="109"/>
      <c r="M377" s="275"/>
      <c r="N377" s="140"/>
    </row>
    <row r="378" spans="1:14" ht="36" hidden="1" customHeight="1" x14ac:dyDescent="0.35">
      <c r="A378" s="282"/>
      <c r="B378" s="131" t="s">
        <v>382</v>
      </c>
      <c r="C378" s="130" t="s">
        <v>383</v>
      </c>
      <c r="D378" s="125" t="s">
        <v>376</v>
      </c>
      <c r="E378" s="130"/>
      <c r="F378" s="125"/>
      <c r="G378" s="436"/>
      <c r="H378" s="109"/>
      <c r="I378" s="109"/>
      <c r="J378" s="109"/>
      <c r="K378" s="109"/>
      <c r="L378" s="109"/>
      <c r="M378" s="275"/>
      <c r="N378" s="140"/>
    </row>
    <row r="379" spans="1:14" ht="36" hidden="1" customHeight="1" x14ac:dyDescent="0.35">
      <c r="A379" s="282"/>
      <c r="B379" s="131" t="s">
        <v>382</v>
      </c>
      <c r="C379" s="130" t="s">
        <v>383</v>
      </c>
      <c r="D379" s="125" t="s">
        <v>376</v>
      </c>
      <c r="E379" s="130"/>
      <c r="F379" s="125"/>
      <c r="G379" s="436"/>
      <c r="H379" s="109"/>
      <c r="I379" s="109"/>
      <c r="J379" s="109"/>
      <c r="K379" s="109"/>
      <c r="L379" s="109"/>
      <c r="M379" s="275"/>
      <c r="N379" s="140"/>
    </row>
    <row r="380" spans="1:14" ht="36" hidden="1" customHeight="1" x14ac:dyDescent="0.35">
      <c r="A380" s="282"/>
      <c r="B380" s="131" t="s">
        <v>382</v>
      </c>
      <c r="C380" s="130" t="s">
        <v>383</v>
      </c>
      <c r="D380" s="125" t="s">
        <v>376</v>
      </c>
      <c r="E380" s="130"/>
      <c r="F380" s="125"/>
      <c r="G380" s="436"/>
      <c r="H380" s="109"/>
      <c r="I380" s="109"/>
      <c r="J380" s="109"/>
      <c r="K380" s="109"/>
      <c r="L380" s="109"/>
      <c r="M380" s="275"/>
      <c r="N380" s="140"/>
    </row>
    <row r="381" spans="1:14" ht="36" hidden="1" customHeight="1" x14ac:dyDescent="0.35">
      <c r="A381" s="282"/>
      <c r="B381" s="131" t="s">
        <v>382</v>
      </c>
      <c r="C381" s="130" t="s">
        <v>383</v>
      </c>
      <c r="D381" s="125" t="s">
        <v>376</v>
      </c>
      <c r="E381" s="130"/>
      <c r="F381" s="125"/>
      <c r="G381" s="436"/>
      <c r="H381" s="109"/>
      <c r="I381" s="109"/>
      <c r="J381" s="109"/>
      <c r="K381" s="109"/>
      <c r="L381" s="109"/>
      <c r="M381" s="275"/>
      <c r="N381" s="140"/>
    </row>
    <row r="382" spans="1:14" ht="36" hidden="1" customHeight="1" x14ac:dyDescent="0.35">
      <c r="A382" s="282"/>
      <c r="B382" s="131" t="s">
        <v>382</v>
      </c>
      <c r="C382" s="130" t="s">
        <v>383</v>
      </c>
      <c r="D382" s="125" t="s">
        <v>376</v>
      </c>
      <c r="E382" s="130"/>
      <c r="F382" s="125"/>
      <c r="G382" s="436"/>
      <c r="H382" s="109"/>
      <c r="I382" s="109"/>
      <c r="J382" s="109"/>
      <c r="K382" s="109"/>
      <c r="L382" s="109"/>
      <c r="M382" s="275"/>
      <c r="N382" s="140"/>
    </row>
    <row r="383" spans="1:14" ht="36" hidden="1" customHeight="1" x14ac:dyDescent="0.35">
      <c r="A383" s="282"/>
      <c r="B383" s="131" t="s">
        <v>382</v>
      </c>
      <c r="C383" s="130" t="s">
        <v>383</v>
      </c>
      <c r="D383" s="125" t="s">
        <v>376</v>
      </c>
      <c r="E383" s="130"/>
      <c r="F383" s="125"/>
      <c r="G383" s="436"/>
      <c r="H383" s="109"/>
      <c r="I383" s="109"/>
      <c r="J383" s="109"/>
      <c r="K383" s="109"/>
      <c r="L383" s="109"/>
      <c r="M383" s="275"/>
      <c r="N383" s="140"/>
    </row>
    <row r="384" spans="1:14" ht="36" hidden="1" customHeight="1" x14ac:dyDescent="0.35">
      <c r="A384" s="282"/>
      <c r="B384" s="131" t="s">
        <v>382</v>
      </c>
      <c r="C384" s="130" t="s">
        <v>383</v>
      </c>
      <c r="D384" s="125" t="s">
        <v>376</v>
      </c>
      <c r="E384" s="130"/>
      <c r="F384" s="125"/>
      <c r="G384" s="436"/>
      <c r="H384" s="109"/>
      <c r="I384" s="109"/>
      <c r="J384" s="109"/>
      <c r="K384" s="109"/>
      <c r="L384" s="109"/>
      <c r="M384" s="275"/>
      <c r="N384" s="140"/>
    </row>
    <row r="385" spans="1:14" ht="36" hidden="1" customHeight="1" x14ac:dyDescent="0.35">
      <c r="A385" s="282"/>
      <c r="B385" s="131" t="s">
        <v>382</v>
      </c>
      <c r="C385" s="130" t="s">
        <v>383</v>
      </c>
      <c r="D385" s="125" t="s">
        <v>376</v>
      </c>
      <c r="E385" s="130"/>
      <c r="F385" s="125"/>
      <c r="G385" s="436"/>
      <c r="H385" s="109"/>
      <c r="I385" s="109"/>
      <c r="J385" s="109"/>
      <c r="K385" s="109"/>
      <c r="L385" s="109"/>
      <c r="M385" s="275"/>
      <c r="N385" s="140"/>
    </row>
    <row r="386" spans="1:14" ht="36" hidden="1" customHeight="1" x14ac:dyDescent="0.35">
      <c r="A386" s="282"/>
      <c r="B386" s="131" t="s">
        <v>382</v>
      </c>
      <c r="C386" s="130" t="s">
        <v>383</v>
      </c>
      <c r="D386" s="125" t="s">
        <v>376</v>
      </c>
      <c r="E386" s="130"/>
      <c r="F386" s="125"/>
      <c r="G386" s="436"/>
      <c r="H386" s="109"/>
      <c r="I386" s="109"/>
      <c r="J386" s="109"/>
      <c r="K386" s="109"/>
      <c r="L386" s="109"/>
      <c r="M386" s="275"/>
      <c r="N386" s="140"/>
    </row>
    <row r="387" spans="1:14" ht="36" hidden="1" customHeight="1" x14ac:dyDescent="0.35">
      <c r="A387" s="282"/>
      <c r="B387" s="131" t="s">
        <v>382</v>
      </c>
      <c r="C387" s="130" t="s">
        <v>383</v>
      </c>
      <c r="D387" s="125" t="s">
        <v>376</v>
      </c>
      <c r="E387" s="130"/>
      <c r="F387" s="125"/>
      <c r="G387" s="436"/>
      <c r="H387" s="109"/>
      <c r="I387" s="109"/>
      <c r="J387" s="109"/>
      <c r="K387" s="109"/>
      <c r="L387" s="109"/>
      <c r="M387" s="275"/>
      <c r="N387" s="140"/>
    </row>
    <row r="388" spans="1:14" ht="261" x14ac:dyDescent="0.35">
      <c r="A388" s="282"/>
      <c r="B388" s="131" t="s">
        <v>382</v>
      </c>
      <c r="C388" s="130" t="s">
        <v>383</v>
      </c>
      <c r="D388" s="125" t="s">
        <v>376</v>
      </c>
      <c r="E388" s="130" t="s">
        <v>622</v>
      </c>
      <c r="F388" s="437" t="s">
        <v>955</v>
      </c>
      <c r="G388" s="434" t="s">
        <v>956</v>
      </c>
      <c r="H388" s="109"/>
      <c r="I388" s="109"/>
      <c r="J388" s="109"/>
      <c r="K388" s="109"/>
      <c r="L388" s="109"/>
      <c r="M388" s="275"/>
      <c r="N388" s="140"/>
    </row>
    <row r="389" spans="1:14" ht="145" x14ac:dyDescent="0.35">
      <c r="A389" s="282"/>
      <c r="B389" s="131" t="s">
        <v>382</v>
      </c>
      <c r="C389" s="130" t="s">
        <v>383</v>
      </c>
      <c r="D389" s="125" t="s">
        <v>376</v>
      </c>
      <c r="E389" s="130" t="s">
        <v>386</v>
      </c>
      <c r="F389" s="402" t="s">
        <v>387</v>
      </c>
      <c r="G389" s="434" t="s">
        <v>72</v>
      </c>
      <c r="H389" s="109"/>
      <c r="I389" s="109"/>
      <c r="J389" s="109"/>
      <c r="K389" s="109"/>
      <c r="L389" s="109"/>
      <c r="M389" s="275"/>
      <c r="N389" s="140"/>
    </row>
    <row r="390" spans="1:14" ht="409.5" x14ac:dyDescent="0.35">
      <c r="A390" s="282"/>
      <c r="B390" s="131" t="s">
        <v>382</v>
      </c>
      <c r="C390" s="130" t="s">
        <v>383</v>
      </c>
      <c r="D390" s="125" t="s">
        <v>376</v>
      </c>
      <c r="E390" s="130" t="s">
        <v>388</v>
      </c>
      <c r="F390" s="402" t="s">
        <v>389</v>
      </c>
      <c r="G390" s="434"/>
      <c r="H390" s="109"/>
      <c r="I390" s="109"/>
      <c r="J390" s="109"/>
      <c r="K390" s="109"/>
      <c r="L390" s="109"/>
      <c r="M390" s="275"/>
      <c r="N390" s="140"/>
    </row>
    <row r="391" spans="1:14" ht="36" customHeight="1" x14ac:dyDescent="0.35">
      <c r="A391" s="282"/>
      <c r="B391" s="131" t="s">
        <v>382</v>
      </c>
      <c r="C391" s="130" t="s">
        <v>383</v>
      </c>
      <c r="D391" s="125" t="s">
        <v>376</v>
      </c>
      <c r="E391" s="130" t="s">
        <v>390</v>
      </c>
      <c r="F391" s="396" t="s">
        <v>391</v>
      </c>
      <c r="G391" s="436"/>
      <c r="H391" s="109"/>
      <c r="I391" s="109"/>
      <c r="J391" s="109"/>
      <c r="K391" s="109"/>
      <c r="L391" s="109"/>
      <c r="M391" s="275"/>
      <c r="N391" s="140"/>
    </row>
    <row r="392" spans="1:14" ht="29" x14ac:dyDescent="0.35">
      <c r="A392" s="282"/>
      <c r="B392" s="131" t="s">
        <v>392</v>
      </c>
      <c r="C392" s="130" t="s">
        <v>393</v>
      </c>
      <c r="D392" s="125" t="s">
        <v>376</v>
      </c>
      <c r="E392" s="130"/>
      <c r="F392" s="438" t="s">
        <v>394</v>
      </c>
      <c r="G392" s="436"/>
      <c r="H392" s="109"/>
      <c r="I392" s="109"/>
      <c r="J392" s="109"/>
      <c r="K392" s="109"/>
      <c r="L392" s="109"/>
      <c r="M392" s="275"/>
      <c r="N392" s="140"/>
    </row>
    <row r="393" spans="1:14" ht="29.15" hidden="1" customHeight="1" x14ac:dyDescent="0.35">
      <c r="A393" s="282"/>
      <c r="B393" s="131" t="s">
        <v>392</v>
      </c>
      <c r="C393" s="130" t="s">
        <v>393</v>
      </c>
      <c r="D393" s="125" t="s">
        <v>376</v>
      </c>
      <c r="E393" s="130"/>
      <c r="F393" s="438" t="s">
        <v>395</v>
      </c>
      <c r="G393" s="436"/>
      <c r="H393" s="109"/>
      <c r="I393" s="109"/>
      <c r="J393" s="109"/>
      <c r="K393" s="109"/>
      <c r="L393" s="109"/>
      <c r="M393" s="275"/>
      <c r="N393" s="140"/>
    </row>
    <row r="394" spans="1:14" ht="29.15" hidden="1" customHeight="1" x14ac:dyDescent="0.35">
      <c r="A394" s="282"/>
      <c r="B394" s="131" t="s">
        <v>392</v>
      </c>
      <c r="C394" s="130" t="s">
        <v>393</v>
      </c>
      <c r="D394" s="125" t="s">
        <v>376</v>
      </c>
      <c r="E394" s="130"/>
      <c r="F394" s="438" t="s">
        <v>396</v>
      </c>
      <c r="G394" s="436"/>
      <c r="H394" s="109"/>
      <c r="I394" s="109"/>
      <c r="J394" s="109"/>
      <c r="K394" s="109"/>
      <c r="L394" s="109"/>
      <c r="M394" s="275"/>
      <c r="N394" s="140"/>
    </row>
    <row r="395" spans="1:14" ht="29.15" hidden="1" customHeight="1" x14ac:dyDescent="0.35">
      <c r="A395" s="282"/>
      <c r="B395" s="131" t="s">
        <v>392</v>
      </c>
      <c r="C395" s="130" t="s">
        <v>393</v>
      </c>
      <c r="D395" s="125" t="s">
        <v>376</v>
      </c>
      <c r="E395" s="130"/>
      <c r="F395" s="125"/>
      <c r="G395" s="436"/>
      <c r="H395" s="109"/>
      <c r="I395" s="109"/>
      <c r="J395" s="109"/>
      <c r="K395" s="109"/>
      <c r="L395" s="109"/>
      <c r="M395" s="275"/>
      <c r="N395" s="140"/>
    </row>
    <row r="396" spans="1:14" ht="29.15" hidden="1" customHeight="1" x14ac:dyDescent="0.35">
      <c r="A396" s="282"/>
      <c r="B396" s="131" t="s">
        <v>392</v>
      </c>
      <c r="C396" s="130" t="s">
        <v>393</v>
      </c>
      <c r="D396" s="125" t="s">
        <v>376</v>
      </c>
      <c r="E396" s="130"/>
      <c r="F396" s="125"/>
      <c r="G396" s="436"/>
      <c r="H396" s="109"/>
      <c r="I396" s="109"/>
      <c r="J396" s="109"/>
      <c r="K396" s="109"/>
      <c r="L396" s="109"/>
      <c r="M396" s="275"/>
      <c r="N396" s="140"/>
    </row>
    <row r="397" spans="1:14" ht="217.5" x14ac:dyDescent="0.35">
      <c r="A397" s="282"/>
      <c r="B397" s="131" t="s">
        <v>397</v>
      </c>
      <c r="C397" s="130" t="s">
        <v>398</v>
      </c>
      <c r="D397" s="125" t="s">
        <v>399</v>
      </c>
      <c r="E397" s="130" t="s">
        <v>400</v>
      </c>
      <c r="F397" s="125" t="s">
        <v>378</v>
      </c>
      <c r="G397" s="436"/>
      <c r="H397" s="109"/>
      <c r="I397" s="109"/>
      <c r="J397" s="109"/>
      <c r="K397" s="109"/>
      <c r="L397" s="109"/>
      <c r="M397" s="275"/>
      <c r="N397" s="140"/>
    </row>
    <row r="398" spans="1:14" ht="43.5" hidden="1" x14ac:dyDescent="0.35">
      <c r="A398" s="282"/>
      <c r="B398" s="131" t="s">
        <v>397</v>
      </c>
      <c r="C398" s="130" t="s">
        <v>398</v>
      </c>
      <c r="D398" s="125" t="s">
        <v>399</v>
      </c>
      <c r="E398" s="130"/>
      <c r="F398" s="125"/>
      <c r="G398" s="436"/>
      <c r="H398" s="109"/>
      <c r="I398" s="109"/>
      <c r="J398" s="109"/>
      <c r="K398" s="109"/>
      <c r="L398" s="109"/>
      <c r="M398" s="275"/>
      <c r="N398" s="140"/>
    </row>
    <row r="399" spans="1:14" ht="43.5" hidden="1" x14ac:dyDescent="0.35">
      <c r="A399" s="282"/>
      <c r="B399" s="131" t="s">
        <v>397</v>
      </c>
      <c r="C399" s="130" t="s">
        <v>398</v>
      </c>
      <c r="D399" s="125" t="s">
        <v>399</v>
      </c>
      <c r="E399" s="130"/>
      <c r="F399" s="125"/>
      <c r="G399" s="436"/>
      <c r="H399" s="109"/>
      <c r="I399" s="109"/>
      <c r="J399" s="109"/>
      <c r="K399" s="109"/>
      <c r="L399" s="109"/>
      <c r="M399" s="275"/>
      <c r="N399" s="140"/>
    </row>
    <row r="400" spans="1:14" ht="43.5" hidden="1" x14ac:dyDescent="0.35">
      <c r="A400" s="282"/>
      <c r="B400" s="131" t="s">
        <v>397</v>
      </c>
      <c r="C400" s="130" t="s">
        <v>398</v>
      </c>
      <c r="D400" s="125" t="s">
        <v>399</v>
      </c>
      <c r="E400" s="130"/>
      <c r="F400" s="125"/>
      <c r="G400" s="436"/>
      <c r="H400" s="109"/>
      <c r="I400" s="109"/>
      <c r="J400" s="109"/>
      <c r="K400" s="109"/>
      <c r="L400" s="109"/>
      <c r="M400" s="275"/>
      <c r="N400" s="140"/>
    </row>
    <row r="401" spans="1:14" ht="43.5" hidden="1" x14ac:dyDescent="0.35">
      <c r="A401" s="282"/>
      <c r="B401" s="131" t="s">
        <v>397</v>
      </c>
      <c r="C401" s="130" t="s">
        <v>398</v>
      </c>
      <c r="D401" s="125" t="s">
        <v>399</v>
      </c>
      <c r="E401" s="130"/>
      <c r="F401" s="125"/>
      <c r="G401" s="436"/>
      <c r="H401" s="109"/>
      <c r="I401" s="109"/>
      <c r="J401" s="109"/>
      <c r="K401" s="109"/>
      <c r="L401" s="109"/>
      <c r="M401" s="275"/>
      <c r="N401" s="140"/>
    </row>
    <row r="402" spans="1:14" ht="43.5" hidden="1" x14ac:dyDescent="0.35">
      <c r="A402" s="282"/>
      <c r="B402" s="131" t="s">
        <v>397</v>
      </c>
      <c r="C402" s="130" t="s">
        <v>398</v>
      </c>
      <c r="D402" s="125" t="s">
        <v>399</v>
      </c>
      <c r="E402" s="130"/>
      <c r="F402" s="125"/>
      <c r="G402" s="436"/>
      <c r="H402" s="109"/>
      <c r="I402" s="109"/>
      <c r="J402" s="109"/>
      <c r="K402" s="109"/>
      <c r="L402" s="109"/>
      <c r="M402" s="275"/>
      <c r="N402" s="140"/>
    </row>
    <row r="403" spans="1:14" ht="43.5" hidden="1" x14ac:dyDescent="0.35">
      <c r="A403" s="282"/>
      <c r="B403" s="131" t="s">
        <v>397</v>
      </c>
      <c r="C403" s="130" t="s">
        <v>398</v>
      </c>
      <c r="D403" s="125" t="s">
        <v>399</v>
      </c>
      <c r="E403" s="130"/>
      <c r="F403" s="125"/>
      <c r="G403" s="436"/>
      <c r="H403" s="109"/>
      <c r="I403" s="109"/>
      <c r="J403" s="109"/>
      <c r="K403" s="109"/>
      <c r="L403" s="109"/>
      <c r="M403" s="275"/>
      <c r="N403" s="140"/>
    </row>
    <row r="404" spans="1:14" ht="43.5" hidden="1" x14ac:dyDescent="0.35">
      <c r="A404" s="282"/>
      <c r="B404" s="131" t="s">
        <v>397</v>
      </c>
      <c r="C404" s="130" t="s">
        <v>398</v>
      </c>
      <c r="D404" s="125" t="s">
        <v>399</v>
      </c>
      <c r="E404" s="130"/>
      <c r="F404" s="125"/>
      <c r="G404" s="436"/>
      <c r="H404" s="109"/>
      <c r="I404" s="109"/>
      <c r="J404" s="109"/>
      <c r="K404" s="109"/>
      <c r="L404" s="109"/>
      <c r="M404" s="275"/>
      <c r="N404" s="140"/>
    </row>
    <row r="405" spans="1:14" ht="43.5" x14ac:dyDescent="0.35">
      <c r="A405" s="282"/>
      <c r="B405" s="131" t="s">
        <v>397</v>
      </c>
      <c r="C405" s="130" t="s">
        <v>398</v>
      </c>
      <c r="D405" s="125" t="s">
        <v>399</v>
      </c>
      <c r="E405" s="130"/>
      <c r="F405" s="125"/>
      <c r="G405" s="436"/>
      <c r="H405" s="109"/>
      <c r="I405" s="109"/>
      <c r="J405" s="109"/>
      <c r="K405" s="109"/>
      <c r="L405" s="109"/>
      <c r="M405" s="275"/>
      <c r="N405" s="140"/>
    </row>
    <row r="406" spans="1:14" ht="409.5" x14ac:dyDescent="0.35">
      <c r="A406" s="282"/>
      <c r="B406" s="131" t="s">
        <v>401</v>
      </c>
      <c r="C406" s="130" t="s">
        <v>402</v>
      </c>
      <c r="D406" s="125" t="s">
        <v>399</v>
      </c>
      <c r="E406" s="130" t="s">
        <v>403</v>
      </c>
      <c r="F406" s="402" t="s">
        <v>404</v>
      </c>
      <c r="G406" s="436"/>
      <c r="H406" s="109"/>
      <c r="I406" s="109"/>
      <c r="J406" s="109"/>
      <c r="K406" s="109"/>
      <c r="L406" s="109"/>
      <c r="M406" s="275"/>
      <c r="N406" s="140"/>
    </row>
    <row r="407" spans="1:14" ht="43.5" hidden="1" x14ac:dyDescent="0.35">
      <c r="A407" s="282"/>
      <c r="B407" s="131" t="s">
        <v>401</v>
      </c>
      <c r="C407" s="130" t="s">
        <v>402</v>
      </c>
      <c r="D407" s="125" t="s">
        <v>399</v>
      </c>
      <c r="E407" s="130"/>
      <c r="F407" s="125"/>
      <c r="G407" s="436"/>
      <c r="H407" s="109"/>
      <c r="I407" s="109"/>
      <c r="J407" s="109"/>
      <c r="K407" s="109"/>
      <c r="L407" s="109"/>
      <c r="M407" s="275"/>
      <c r="N407" s="140"/>
    </row>
    <row r="408" spans="1:14" ht="43.5" hidden="1" x14ac:dyDescent="0.35">
      <c r="A408" s="282"/>
      <c r="B408" s="131" t="s">
        <v>401</v>
      </c>
      <c r="C408" s="130" t="s">
        <v>402</v>
      </c>
      <c r="D408" s="125" t="s">
        <v>399</v>
      </c>
      <c r="E408" s="130"/>
      <c r="F408" s="125"/>
      <c r="G408" s="436"/>
      <c r="H408" s="109"/>
      <c r="I408" s="109"/>
      <c r="J408" s="109"/>
      <c r="K408" s="109"/>
      <c r="L408" s="109"/>
      <c r="M408" s="275"/>
      <c r="N408" s="140"/>
    </row>
    <row r="409" spans="1:14" ht="43.5" hidden="1" x14ac:dyDescent="0.35">
      <c r="A409" s="282"/>
      <c r="B409" s="131" t="s">
        <v>401</v>
      </c>
      <c r="C409" s="130" t="s">
        <v>402</v>
      </c>
      <c r="D409" s="125" t="s">
        <v>399</v>
      </c>
      <c r="E409" s="130"/>
      <c r="F409" s="125"/>
      <c r="G409" s="436"/>
      <c r="H409" s="109"/>
      <c r="I409" s="109"/>
      <c r="J409" s="109"/>
      <c r="K409" s="109"/>
      <c r="L409" s="109"/>
      <c r="M409" s="275"/>
      <c r="N409" s="140"/>
    </row>
    <row r="410" spans="1:14" ht="43.5" hidden="1" x14ac:dyDescent="0.35">
      <c r="A410" s="282"/>
      <c r="B410" s="131" t="s">
        <v>401</v>
      </c>
      <c r="C410" s="130" t="s">
        <v>402</v>
      </c>
      <c r="D410" s="125" t="s">
        <v>399</v>
      </c>
      <c r="E410" s="130"/>
      <c r="F410" s="125"/>
      <c r="G410" s="436"/>
      <c r="H410" s="109"/>
      <c r="I410" s="109"/>
      <c r="J410" s="109"/>
      <c r="K410" s="109"/>
      <c r="L410" s="109"/>
      <c r="M410" s="275"/>
      <c r="N410" s="140"/>
    </row>
    <row r="411" spans="1:14" ht="43.5" hidden="1" x14ac:dyDescent="0.35">
      <c r="A411" s="282"/>
      <c r="B411" s="131" t="s">
        <v>401</v>
      </c>
      <c r="C411" s="130" t="s">
        <v>402</v>
      </c>
      <c r="D411" s="125" t="s">
        <v>399</v>
      </c>
      <c r="E411" s="130"/>
      <c r="F411" s="125"/>
      <c r="G411" s="436"/>
      <c r="H411" s="109"/>
      <c r="I411" s="109"/>
      <c r="J411" s="109"/>
      <c r="K411" s="109"/>
      <c r="L411" s="109"/>
      <c r="M411" s="275"/>
      <c r="N411" s="140"/>
    </row>
    <row r="412" spans="1:14" ht="43.5" hidden="1" x14ac:dyDescent="0.35">
      <c r="A412" s="282"/>
      <c r="B412" s="131" t="s">
        <v>401</v>
      </c>
      <c r="C412" s="130" t="s">
        <v>402</v>
      </c>
      <c r="D412" s="125" t="s">
        <v>399</v>
      </c>
      <c r="E412" s="130"/>
      <c r="F412" s="125"/>
      <c r="G412" s="436"/>
      <c r="H412" s="109"/>
      <c r="I412" s="109"/>
      <c r="J412" s="109"/>
      <c r="K412" s="109"/>
      <c r="L412" s="109"/>
      <c r="M412" s="275"/>
      <c r="N412" s="140"/>
    </row>
    <row r="413" spans="1:14" ht="43.5" hidden="1" x14ac:dyDescent="0.35">
      <c r="A413" s="282"/>
      <c r="B413" s="131" t="s">
        <v>401</v>
      </c>
      <c r="C413" s="130" t="s">
        <v>402</v>
      </c>
      <c r="D413" s="125" t="s">
        <v>399</v>
      </c>
      <c r="E413" s="130"/>
      <c r="F413" s="125"/>
      <c r="G413" s="436"/>
      <c r="H413" s="109"/>
      <c r="I413" s="109"/>
      <c r="J413" s="109"/>
      <c r="K413" s="109"/>
      <c r="L413" s="109"/>
      <c r="M413" s="275"/>
      <c r="N413" s="140"/>
    </row>
    <row r="414" spans="1:14" ht="43.5" hidden="1" x14ac:dyDescent="0.35">
      <c r="A414" s="282"/>
      <c r="B414" s="131" t="s">
        <v>401</v>
      </c>
      <c r="C414" s="130" t="s">
        <v>402</v>
      </c>
      <c r="D414" s="125" t="s">
        <v>399</v>
      </c>
      <c r="E414" s="130"/>
      <c r="F414" s="125"/>
      <c r="G414" s="436"/>
      <c r="H414" s="109"/>
      <c r="I414" s="109"/>
      <c r="J414" s="109"/>
      <c r="K414" s="109"/>
      <c r="L414" s="109"/>
      <c r="M414" s="275"/>
      <c r="N414" s="140"/>
    </row>
    <row r="415" spans="1:14" ht="58" x14ac:dyDescent="0.35">
      <c r="A415" s="282"/>
      <c r="B415" s="131" t="s">
        <v>405</v>
      </c>
      <c r="C415" s="130" t="s">
        <v>406</v>
      </c>
      <c r="D415" s="125" t="s">
        <v>399</v>
      </c>
      <c r="E415" s="130" t="s">
        <v>407</v>
      </c>
      <c r="F415" s="402" t="s">
        <v>408</v>
      </c>
      <c r="G415" s="436"/>
      <c r="H415" s="109"/>
      <c r="I415" s="109"/>
      <c r="J415" s="109"/>
      <c r="K415" s="109"/>
      <c r="L415" s="109"/>
      <c r="M415" s="275"/>
      <c r="N415" s="140"/>
    </row>
    <row r="416" spans="1:14" ht="43.5" hidden="1" customHeight="1" x14ac:dyDescent="0.35">
      <c r="A416" s="282"/>
      <c r="B416" s="131" t="s">
        <v>405</v>
      </c>
      <c r="C416" s="130" t="s">
        <v>406</v>
      </c>
      <c r="D416" s="125" t="s">
        <v>399</v>
      </c>
      <c r="E416" s="130"/>
      <c r="F416" s="125"/>
      <c r="G416" s="436"/>
      <c r="H416" s="109"/>
      <c r="I416" s="109"/>
      <c r="J416" s="109"/>
      <c r="K416" s="109"/>
      <c r="L416" s="109"/>
      <c r="M416" s="275"/>
      <c r="N416" s="140"/>
    </row>
    <row r="417" spans="1:17" ht="43.5" hidden="1" customHeight="1" x14ac:dyDescent="0.35">
      <c r="A417" s="282"/>
      <c r="B417" s="131" t="s">
        <v>405</v>
      </c>
      <c r="C417" s="130" t="s">
        <v>406</v>
      </c>
      <c r="D417" s="125" t="s">
        <v>399</v>
      </c>
      <c r="E417" s="130"/>
      <c r="F417" s="125"/>
      <c r="G417" s="436"/>
      <c r="H417" s="109"/>
      <c r="I417" s="109"/>
      <c r="J417" s="109"/>
      <c r="K417" s="109"/>
      <c r="L417" s="109"/>
      <c r="M417" s="275"/>
      <c r="N417" s="140"/>
    </row>
    <row r="418" spans="1:17" ht="43.5" x14ac:dyDescent="0.35">
      <c r="A418" s="282"/>
      <c r="B418" s="131" t="s">
        <v>405</v>
      </c>
      <c r="C418" s="130" t="s">
        <v>406</v>
      </c>
      <c r="D418" s="125" t="s">
        <v>399</v>
      </c>
      <c r="E418" s="130"/>
      <c r="F418" s="125"/>
      <c r="G418" s="436"/>
      <c r="H418" s="109"/>
      <c r="I418" s="109"/>
      <c r="J418" s="109"/>
      <c r="K418" s="109"/>
      <c r="L418" s="109"/>
      <c r="M418" s="275"/>
      <c r="N418" s="117"/>
      <c r="O418" s="116"/>
      <c r="P418" s="116"/>
      <c r="Q418" s="116"/>
    </row>
    <row r="419" spans="1:17" ht="43.5" x14ac:dyDescent="0.35">
      <c r="A419" s="282"/>
      <c r="B419" s="131" t="s">
        <v>409</v>
      </c>
      <c r="C419" s="130" t="s">
        <v>410</v>
      </c>
      <c r="D419" s="125" t="s">
        <v>411</v>
      </c>
      <c r="E419" s="130"/>
      <c r="F419" s="125" t="s">
        <v>394</v>
      </c>
      <c r="G419" s="436"/>
      <c r="H419" s="109"/>
      <c r="I419" s="109"/>
      <c r="J419" s="109"/>
      <c r="K419" s="109"/>
      <c r="L419" s="109"/>
      <c r="M419" s="275"/>
      <c r="N419" s="237"/>
      <c r="O419" s="116"/>
      <c r="P419" s="116"/>
      <c r="Q419" s="116"/>
    </row>
    <row r="420" spans="1:17" ht="409.5" x14ac:dyDescent="0.35">
      <c r="A420" s="282"/>
      <c r="B420" s="131" t="s">
        <v>412</v>
      </c>
      <c r="C420" s="130" t="s">
        <v>413</v>
      </c>
      <c r="D420" s="125" t="s">
        <v>411</v>
      </c>
      <c r="E420" s="395" t="s">
        <v>414</v>
      </c>
      <c r="F420" s="397" t="s">
        <v>415</v>
      </c>
      <c r="G420" s="434" t="s">
        <v>416</v>
      </c>
      <c r="H420" s="109"/>
      <c r="I420" s="109"/>
      <c r="J420" s="109"/>
      <c r="K420" s="109"/>
      <c r="L420" s="109"/>
      <c r="M420" s="275"/>
      <c r="N420" s="21"/>
      <c r="O420" s="117"/>
      <c r="P420" s="116"/>
      <c r="Q420" s="116"/>
    </row>
    <row r="421" spans="1:17" ht="43.5" hidden="1" x14ac:dyDescent="0.35">
      <c r="A421" s="282"/>
      <c r="B421" s="131" t="s">
        <v>412</v>
      </c>
      <c r="C421" s="130" t="s">
        <v>413</v>
      </c>
      <c r="D421" s="125" t="s">
        <v>411</v>
      </c>
      <c r="E421" s="130"/>
      <c r="F421" s="439"/>
      <c r="G421" s="440"/>
      <c r="H421" s="109"/>
      <c r="I421" s="109"/>
      <c r="J421" s="109"/>
      <c r="K421" s="109"/>
      <c r="L421" s="109"/>
      <c r="M421" s="275"/>
      <c r="N421" s="21"/>
      <c r="O421" s="117"/>
      <c r="P421" s="116"/>
      <c r="Q421" s="116"/>
    </row>
    <row r="422" spans="1:17" ht="43.5" hidden="1" x14ac:dyDescent="0.35">
      <c r="A422" s="282"/>
      <c r="B422" s="131" t="s">
        <v>412</v>
      </c>
      <c r="C422" s="130" t="s">
        <v>413</v>
      </c>
      <c r="D422" s="125" t="s">
        <v>411</v>
      </c>
      <c r="E422" s="130"/>
      <c r="F422" s="439"/>
      <c r="G422" s="440"/>
      <c r="H422" s="109"/>
      <c r="I422" s="109"/>
      <c r="J422" s="109"/>
      <c r="K422" s="109"/>
      <c r="L422" s="109"/>
      <c r="M422" s="275"/>
      <c r="N422" s="21"/>
      <c r="O422" s="117"/>
      <c r="P422" s="116"/>
      <c r="Q422" s="116"/>
    </row>
    <row r="423" spans="1:17" ht="43.5" hidden="1" x14ac:dyDescent="0.35">
      <c r="A423" s="282"/>
      <c r="B423" s="131" t="s">
        <v>412</v>
      </c>
      <c r="C423" s="130" t="s">
        <v>413</v>
      </c>
      <c r="D423" s="125" t="s">
        <v>411</v>
      </c>
      <c r="E423" s="130"/>
      <c r="F423" s="439"/>
      <c r="G423" s="440"/>
      <c r="H423" s="109"/>
      <c r="I423" s="109"/>
      <c r="J423" s="109"/>
      <c r="K423" s="109"/>
      <c r="L423" s="109"/>
      <c r="M423" s="275"/>
      <c r="N423" s="21"/>
      <c r="O423" s="117"/>
      <c r="P423" s="116"/>
      <c r="Q423" s="116"/>
    </row>
    <row r="424" spans="1:17" ht="83.25" customHeight="1" thickBot="1" x14ac:dyDescent="0.4">
      <c r="A424" s="282"/>
      <c r="B424" s="122" t="s">
        <v>417</v>
      </c>
      <c r="C424" s="120" t="s">
        <v>418</v>
      </c>
      <c r="D424" s="121" t="s">
        <v>411</v>
      </c>
      <c r="E424" s="120"/>
      <c r="F424" s="121" t="s">
        <v>394</v>
      </c>
      <c r="G424" s="441"/>
      <c r="H424" s="109"/>
      <c r="I424" s="109"/>
      <c r="J424" s="109"/>
      <c r="K424" s="109"/>
      <c r="L424" s="109"/>
      <c r="M424" s="275"/>
      <c r="N424" s="21"/>
      <c r="O424" s="117"/>
      <c r="P424" s="116"/>
      <c r="Q424" s="116"/>
    </row>
    <row r="425" spans="1:17" ht="75.75" hidden="1" customHeight="1" thickBot="1" x14ac:dyDescent="0.4">
      <c r="A425" s="282"/>
      <c r="B425" s="129" t="s">
        <v>417</v>
      </c>
      <c r="C425" s="127" t="s">
        <v>418</v>
      </c>
      <c r="D425" s="128" t="s">
        <v>411</v>
      </c>
      <c r="E425" s="127"/>
      <c r="F425" s="127"/>
      <c r="G425" s="126"/>
      <c r="H425" s="109"/>
      <c r="I425" s="109"/>
      <c r="J425" s="109"/>
      <c r="K425" s="109"/>
      <c r="L425" s="109"/>
      <c r="M425" s="275"/>
      <c r="N425" s="21"/>
      <c r="O425" s="117"/>
      <c r="P425" s="116"/>
      <c r="Q425" s="116"/>
    </row>
    <row r="426" spans="1:17" ht="82.5" hidden="1" customHeight="1" thickBot="1" x14ac:dyDescent="0.4">
      <c r="A426" s="282"/>
      <c r="B426" s="122" t="s">
        <v>417</v>
      </c>
      <c r="C426" s="124" t="s">
        <v>418</v>
      </c>
      <c r="D426" s="125" t="s">
        <v>411</v>
      </c>
      <c r="E426" s="124"/>
      <c r="F426" s="124"/>
      <c r="G426" s="123"/>
      <c r="H426" s="109"/>
      <c r="I426" s="109"/>
      <c r="J426" s="109"/>
      <c r="K426" s="109"/>
      <c r="L426" s="109"/>
      <c r="M426" s="275"/>
      <c r="N426" s="21"/>
      <c r="O426" s="117"/>
      <c r="P426" s="116"/>
      <c r="Q426" s="116"/>
    </row>
    <row r="427" spans="1:17" ht="85.75" hidden="1" customHeight="1" thickBot="1" x14ac:dyDescent="0.4">
      <c r="A427" s="282"/>
      <c r="B427" s="122" t="s">
        <v>417</v>
      </c>
      <c r="C427" s="120" t="s">
        <v>418</v>
      </c>
      <c r="D427" s="121" t="s">
        <v>411</v>
      </c>
      <c r="E427" s="120"/>
      <c r="F427" s="120"/>
      <c r="G427" s="119"/>
      <c r="H427" s="109"/>
      <c r="I427" s="109"/>
      <c r="J427" s="109"/>
      <c r="K427" s="109"/>
      <c r="L427" s="109"/>
      <c r="M427" s="275"/>
      <c r="N427" s="118"/>
      <c r="O427" s="117"/>
      <c r="P427" s="116"/>
      <c r="Q427" s="116"/>
    </row>
    <row r="428" spans="1:17" x14ac:dyDescent="0.35">
      <c r="A428" s="282"/>
      <c r="B428" s="109"/>
      <c r="C428" s="109"/>
      <c r="D428" s="109"/>
      <c r="E428" s="109"/>
      <c r="F428" s="109"/>
      <c r="G428" s="109"/>
      <c r="H428" s="109"/>
      <c r="I428" s="109"/>
      <c r="J428" s="109"/>
      <c r="K428" s="109"/>
      <c r="L428" s="109"/>
      <c r="M428" s="275"/>
      <c r="N428" s="238"/>
    </row>
    <row r="429" spans="1:17" ht="18.5" x14ac:dyDescent="0.35">
      <c r="A429" s="272"/>
      <c r="B429" s="111" t="s">
        <v>419</v>
      </c>
      <c r="C429" s="111"/>
      <c r="D429" s="111"/>
      <c r="E429" s="111"/>
      <c r="F429" s="111"/>
      <c r="G429" s="111"/>
      <c r="H429" s="111"/>
      <c r="I429" s="111"/>
      <c r="J429" s="111"/>
      <c r="K429" s="111"/>
      <c r="L429" s="111"/>
      <c r="M429" s="278"/>
      <c r="N429" s="140"/>
    </row>
    <row r="430" spans="1:17" ht="24" customHeight="1" x14ac:dyDescent="0.35">
      <c r="A430" s="277" t="s">
        <v>420</v>
      </c>
      <c r="B430" s="114" t="s">
        <v>421</v>
      </c>
      <c r="C430" s="109"/>
      <c r="D430" s="109"/>
      <c r="E430" s="109"/>
      <c r="F430" s="109"/>
      <c r="G430" s="109"/>
      <c r="H430" s="109"/>
      <c r="I430" s="109"/>
      <c r="J430" s="109"/>
      <c r="K430" s="109"/>
      <c r="L430" s="109"/>
      <c r="M430" s="275"/>
      <c r="N430" s="140"/>
    </row>
    <row r="431" spans="1:17" ht="64" customHeight="1" thickBot="1" x14ac:dyDescent="0.4">
      <c r="A431" s="277"/>
      <c r="B431" s="514" t="s">
        <v>422</v>
      </c>
      <c r="C431" s="515"/>
      <c r="D431" s="515"/>
      <c r="E431" s="515"/>
      <c r="F431" s="109"/>
      <c r="G431" s="109"/>
      <c r="H431" s="109"/>
      <c r="I431" s="109"/>
      <c r="J431" s="109"/>
      <c r="K431" s="109"/>
      <c r="L431" s="109"/>
      <c r="M431" s="275"/>
      <c r="N431" s="140"/>
    </row>
    <row r="432" spans="1:17" ht="166" customHeight="1" thickBot="1" x14ac:dyDescent="0.4">
      <c r="A432" s="277"/>
      <c r="B432" s="479" t="s">
        <v>423</v>
      </c>
      <c r="C432" s="480"/>
      <c r="D432" s="480"/>
      <c r="E432" s="481"/>
      <c r="F432" s="109"/>
      <c r="G432" s="109"/>
      <c r="H432" s="109"/>
      <c r="I432" s="109"/>
      <c r="J432" s="109"/>
      <c r="K432" s="109"/>
      <c r="L432" s="109"/>
      <c r="M432" s="275"/>
      <c r="N432" s="140"/>
    </row>
    <row r="433" spans="1:14" ht="24.75" customHeight="1" x14ac:dyDescent="0.35">
      <c r="A433" s="277" t="s">
        <v>424</v>
      </c>
      <c r="B433" s="113" t="s">
        <v>425</v>
      </c>
      <c r="C433" s="112"/>
      <c r="D433" s="112"/>
      <c r="E433" s="112"/>
      <c r="F433" s="109"/>
      <c r="G433" s="109"/>
      <c r="H433" s="109"/>
      <c r="I433" s="109"/>
      <c r="J433" s="109"/>
      <c r="K433" s="109"/>
      <c r="L433" s="109"/>
      <c r="M433" s="275"/>
      <c r="N433" s="140"/>
    </row>
    <row r="434" spans="1:14" ht="34.5" customHeight="1" thickBot="1" x14ac:dyDescent="0.4">
      <c r="A434" s="277"/>
      <c r="B434" s="512" t="s">
        <v>426</v>
      </c>
      <c r="C434" s="513"/>
      <c r="D434" s="513"/>
      <c r="E434" s="513"/>
      <c r="F434" s="109"/>
      <c r="G434" s="109"/>
      <c r="H434" s="109"/>
      <c r="I434" s="109"/>
      <c r="J434" s="109"/>
      <c r="K434" s="109"/>
      <c r="L434" s="109"/>
      <c r="M434" s="275"/>
      <c r="N434" s="140"/>
    </row>
    <row r="435" spans="1:14" ht="324" customHeight="1" thickBot="1" x14ac:dyDescent="0.4">
      <c r="A435" s="277"/>
      <c r="B435" s="479" t="s">
        <v>427</v>
      </c>
      <c r="C435" s="480"/>
      <c r="D435" s="480"/>
      <c r="E435" s="481"/>
      <c r="F435" s="109"/>
      <c r="G435" s="109"/>
      <c r="H435" s="109"/>
      <c r="I435" s="109"/>
      <c r="J435" s="109"/>
      <c r="K435" s="109"/>
      <c r="L435" s="109"/>
      <c r="M435" s="275"/>
      <c r="N435" s="140"/>
    </row>
    <row r="436" spans="1:14" x14ac:dyDescent="0.35">
      <c r="A436" s="282"/>
      <c r="B436" s="109"/>
      <c r="C436" s="109"/>
      <c r="D436" s="109"/>
      <c r="E436" s="109"/>
      <c r="F436" s="109"/>
      <c r="G436" s="109"/>
      <c r="H436" s="109"/>
      <c r="I436" s="109"/>
      <c r="J436" s="109"/>
      <c r="K436" s="109"/>
      <c r="L436" s="109"/>
      <c r="M436" s="275"/>
      <c r="N436" s="140"/>
    </row>
    <row r="437" spans="1:14" ht="18.5" x14ac:dyDescent="0.35">
      <c r="A437" s="272"/>
      <c r="B437" s="111" t="s">
        <v>428</v>
      </c>
      <c r="C437" s="111"/>
      <c r="D437" s="111"/>
      <c r="E437" s="111"/>
      <c r="F437" s="111"/>
      <c r="G437" s="111"/>
      <c r="H437" s="111"/>
      <c r="I437" s="111"/>
      <c r="J437" s="111"/>
      <c r="K437" s="111"/>
      <c r="L437" s="111"/>
      <c r="M437" s="278"/>
      <c r="N437" s="140"/>
    </row>
    <row r="438" spans="1:14" ht="21.75" customHeight="1" x14ac:dyDescent="0.35">
      <c r="A438" s="277" t="s">
        <v>429</v>
      </c>
      <c r="B438" s="484" t="s">
        <v>430</v>
      </c>
      <c r="C438" s="485"/>
      <c r="D438" s="485"/>
      <c r="E438" s="485"/>
      <c r="F438" s="109"/>
      <c r="G438" s="109"/>
      <c r="H438" s="109"/>
      <c r="I438" s="109"/>
      <c r="J438" s="109"/>
      <c r="K438" s="109"/>
      <c r="L438" s="109"/>
      <c r="M438" s="275"/>
      <c r="N438" s="140"/>
    </row>
    <row r="439" spans="1:14" ht="20.25" customHeight="1" thickBot="1" x14ac:dyDescent="0.4">
      <c r="A439" s="277"/>
      <c r="B439" s="505" t="s">
        <v>431</v>
      </c>
      <c r="C439" s="506"/>
      <c r="D439" s="506"/>
      <c r="E439" s="506"/>
      <c r="F439" s="109"/>
      <c r="G439" s="109"/>
      <c r="H439" s="109"/>
      <c r="I439" s="109"/>
      <c r="J439" s="109"/>
      <c r="K439" s="109"/>
      <c r="L439" s="109"/>
      <c r="M439" s="275"/>
      <c r="N439" s="140"/>
    </row>
    <row r="440" spans="1:14" ht="116.5" customHeight="1" x14ac:dyDescent="0.35">
      <c r="A440" s="277"/>
      <c r="B440" s="479" t="s">
        <v>432</v>
      </c>
      <c r="C440" s="480"/>
      <c r="D440" s="480"/>
      <c r="E440" s="481"/>
      <c r="F440" s="109"/>
      <c r="G440" s="109"/>
      <c r="H440" s="109"/>
      <c r="I440" s="109"/>
      <c r="J440" s="109"/>
      <c r="K440" s="109"/>
      <c r="L440" s="109"/>
      <c r="M440" s="275"/>
      <c r="N440" s="140"/>
    </row>
    <row r="441" spans="1:14" ht="16.5" customHeight="1" x14ac:dyDescent="0.35">
      <c r="A441" s="282"/>
      <c r="B441" s="109"/>
      <c r="C441" s="109"/>
      <c r="D441" s="109"/>
      <c r="E441" s="109"/>
      <c r="F441" s="109"/>
      <c r="G441" s="109"/>
      <c r="H441" s="109"/>
      <c r="I441" s="109"/>
      <c r="J441" s="109"/>
      <c r="K441" s="109"/>
      <c r="L441" s="109"/>
      <c r="M441" s="275"/>
      <c r="N441" s="140"/>
    </row>
    <row r="442" spans="1:14" ht="18.5" x14ac:dyDescent="0.35">
      <c r="A442" s="272"/>
      <c r="B442" s="111" t="s">
        <v>143</v>
      </c>
      <c r="C442" s="111"/>
      <c r="D442" s="111"/>
      <c r="E442" s="111"/>
      <c r="F442" s="111"/>
      <c r="G442" s="111"/>
      <c r="H442" s="111"/>
      <c r="I442" s="111"/>
      <c r="J442" s="111"/>
      <c r="K442" s="111"/>
      <c r="L442" s="111"/>
      <c r="M442" s="278"/>
      <c r="N442" s="140"/>
    </row>
    <row r="443" spans="1:14" ht="24.75" customHeight="1" x14ac:dyDescent="0.35">
      <c r="A443" s="277" t="s">
        <v>433</v>
      </c>
      <c r="B443" s="484" t="s">
        <v>145</v>
      </c>
      <c r="C443" s="485"/>
      <c r="D443" s="485"/>
      <c r="E443" s="485"/>
      <c r="F443" s="109"/>
      <c r="G443" s="109"/>
      <c r="H443" s="109"/>
      <c r="I443" s="109"/>
      <c r="J443" s="109"/>
      <c r="K443" s="109"/>
      <c r="L443" s="109"/>
      <c r="M443" s="275"/>
      <c r="N443" s="140"/>
    </row>
    <row r="444" spans="1:14" ht="33" customHeight="1" thickBot="1" x14ac:dyDescent="0.4">
      <c r="A444" s="277"/>
      <c r="B444" s="486" t="s">
        <v>434</v>
      </c>
      <c r="C444" s="487"/>
      <c r="D444" s="487"/>
      <c r="E444" s="487"/>
      <c r="F444" s="109"/>
      <c r="G444" s="109"/>
      <c r="H444" s="109"/>
      <c r="I444" s="109"/>
      <c r="J444" s="109"/>
      <c r="K444" s="109"/>
      <c r="L444" s="109"/>
      <c r="M444" s="275"/>
      <c r="N444" s="140"/>
    </row>
    <row r="445" spans="1:14" ht="63" customHeight="1" thickBot="1" x14ac:dyDescent="0.4">
      <c r="A445" s="277"/>
      <c r="B445" s="488" t="s">
        <v>435</v>
      </c>
      <c r="C445" s="489"/>
      <c r="D445" s="489"/>
      <c r="E445" s="490"/>
      <c r="F445" s="109"/>
      <c r="G445" s="109"/>
      <c r="H445" s="109"/>
      <c r="I445" s="109"/>
      <c r="J445" s="109"/>
      <c r="K445" s="109"/>
      <c r="L445" s="109"/>
      <c r="M445" s="275"/>
      <c r="N445" s="140"/>
    </row>
    <row r="446" spans="1:14" x14ac:dyDescent="0.35">
      <c r="A446" s="277"/>
      <c r="B446" s="110"/>
      <c r="C446" s="109"/>
      <c r="D446" s="109"/>
      <c r="E446" s="109"/>
      <c r="F446" s="109"/>
      <c r="G446" s="109"/>
      <c r="H446" s="109"/>
      <c r="I446" s="109"/>
      <c r="J446" s="109"/>
      <c r="K446" s="109"/>
      <c r="L446" s="109"/>
      <c r="M446" s="275"/>
      <c r="N446" s="140"/>
    </row>
    <row r="447" spans="1:14" ht="18.5" x14ac:dyDescent="0.35">
      <c r="A447" s="283" t="s">
        <v>436</v>
      </c>
      <c r="B447" s="108" t="s">
        <v>437</v>
      </c>
      <c r="C447" s="108"/>
      <c r="D447" s="107"/>
      <c r="E447" s="107"/>
      <c r="F447" s="107"/>
      <c r="G447" s="107"/>
      <c r="H447" s="107"/>
      <c r="I447" s="107"/>
      <c r="J447" s="107"/>
      <c r="K447" s="107"/>
      <c r="L447" s="107"/>
      <c r="M447" s="284"/>
      <c r="N447" s="140"/>
    </row>
    <row r="448" spans="1:14" ht="22.75" customHeight="1" x14ac:dyDescent="0.35">
      <c r="A448" s="285" t="s">
        <v>438</v>
      </c>
      <c r="B448" s="105" t="s">
        <v>439</v>
      </c>
      <c r="C448" s="102"/>
      <c r="D448" s="104"/>
      <c r="E448" s="104"/>
      <c r="F448" s="104"/>
      <c r="G448" s="104"/>
      <c r="H448" s="104"/>
      <c r="I448" s="104"/>
      <c r="J448" s="104"/>
      <c r="K448" s="104"/>
      <c r="L448" s="104"/>
      <c r="M448" s="286"/>
      <c r="N448" s="140"/>
    </row>
    <row r="449" spans="1:14" ht="31.75" customHeight="1" thickBot="1" x14ac:dyDescent="0.4">
      <c r="A449" s="285"/>
      <c r="B449" s="496" t="s">
        <v>440</v>
      </c>
      <c r="C449" s="497"/>
      <c r="D449" s="497"/>
      <c r="E449" s="497"/>
      <c r="F449" s="104"/>
      <c r="G449" s="104"/>
      <c r="H449" s="104"/>
      <c r="I449" s="104"/>
      <c r="J449" s="104"/>
      <c r="K449" s="104"/>
      <c r="L449" s="104"/>
      <c r="M449" s="286"/>
      <c r="N449" s="140"/>
    </row>
    <row r="450" spans="1:14" ht="409.5" customHeight="1" x14ac:dyDescent="0.35">
      <c r="A450" s="285"/>
      <c r="B450" s="498" t="s">
        <v>1079</v>
      </c>
      <c r="C450" s="499"/>
      <c r="D450" s="499"/>
      <c r="E450" s="499"/>
      <c r="F450" s="499"/>
      <c r="G450" s="499"/>
      <c r="H450" s="499"/>
      <c r="I450" s="499"/>
      <c r="J450" s="499"/>
      <c r="K450" s="499"/>
      <c r="L450" s="499"/>
      <c r="M450" s="500"/>
      <c r="N450" s="140"/>
    </row>
    <row r="451" spans="1:14" ht="22.75" customHeight="1" x14ac:dyDescent="0.35">
      <c r="A451" s="285" t="s">
        <v>441</v>
      </c>
      <c r="B451" s="105" t="s">
        <v>442</v>
      </c>
      <c r="C451" s="102"/>
      <c r="D451" s="104"/>
      <c r="E451" s="104"/>
      <c r="F451" s="104"/>
      <c r="G451" s="104"/>
      <c r="H451" s="104"/>
      <c r="I451" s="104"/>
      <c r="J451" s="104"/>
      <c r="K451" s="104"/>
      <c r="L451" s="104"/>
      <c r="M451" s="286"/>
      <c r="N451" s="140"/>
    </row>
    <row r="452" spans="1:14" ht="30.75" customHeight="1" thickBot="1" x14ac:dyDescent="0.4">
      <c r="A452" s="285"/>
      <c r="B452" s="496" t="s">
        <v>443</v>
      </c>
      <c r="C452" s="497"/>
      <c r="D452" s="497"/>
      <c r="E452" s="497"/>
      <c r="F452" s="104"/>
      <c r="G452" s="104"/>
      <c r="H452" s="104"/>
      <c r="I452" s="104"/>
      <c r="J452" s="104"/>
      <c r="K452" s="104"/>
      <c r="L452" s="104"/>
      <c r="M452" s="286"/>
      <c r="N452" s="140"/>
    </row>
    <row r="453" spans="1:14" ht="409" customHeight="1" x14ac:dyDescent="0.35">
      <c r="A453" s="285"/>
      <c r="B453" s="498" t="s">
        <v>1077</v>
      </c>
      <c r="C453" s="499"/>
      <c r="D453" s="499"/>
      <c r="E453" s="499"/>
      <c r="F453" s="499"/>
      <c r="G453" s="499"/>
      <c r="H453" s="499"/>
      <c r="I453" s="499"/>
      <c r="J453" s="499"/>
      <c r="K453" s="499"/>
      <c r="L453" s="499"/>
      <c r="M453" s="500"/>
      <c r="N453" s="140"/>
    </row>
    <row r="454" spans="1:14" ht="19" customHeight="1" x14ac:dyDescent="0.35">
      <c r="A454" s="287"/>
      <c r="B454" s="104"/>
      <c r="C454" s="104"/>
      <c r="D454" s="104"/>
      <c r="E454" s="104"/>
      <c r="F454" s="104"/>
      <c r="G454" s="104"/>
      <c r="H454" s="104"/>
      <c r="I454" s="104"/>
      <c r="J454" s="104"/>
      <c r="K454" s="104"/>
      <c r="L454" s="104"/>
      <c r="M454" s="286"/>
      <c r="N454" s="140"/>
    </row>
    <row r="455" spans="1:14" ht="18.5" x14ac:dyDescent="0.35">
      <c r="A455" s="288"/>
      <c r="B455" s="106" t="s">
        <v>143</v>
      </c>
      <c r="C455" s="106"/>
      <c r="D455" s="106"/>
      <c r="E455" s="106"/>
      <c r="F455" s="106"/>
      <c r="G455" s="106"/>
      <c r="H455" s="106"/>
      <c r="I455" s="106"/>
      <c r="J455" s="106"/>
      <c r="K455" s="106"/>
      <c r="L455" s="106"/>
      <c r="M455" s="289"/>
      <c r="N455" s="140"/>
    </row>
    <row r="456" spans="1:14" ht="24.75" customHeight="1" x14ac:dyDescent="0.35">
      <c r="A456" s="287" t="s">
        <v>444</v>
      </c>
      <c r="B456" s="105" t="s">
        <v>145</v>
      </c>
      <c r="C456" s="105"/>
      <c r="D456" s="105"/>
      <c r="E456" s="105"/>
      <c r="F456" s="104"/>
      <c r="G456" s="104"/>
      <c r="H456" s="104"/>
      <c r="I456" s="104"/>
      <c r="J456" s="104"/>
      <c r="K456" s="104"/>
      <c r="L456" s="104"/>
      <c r="M456" s="286"/>
      <c r="N456" s="140"/>
    </row>
    <row r="457" spans="1:14" ht="33.75" customHeight="1" thickBot="1" x14ac:dyDescent="0.4">
      <c r="A457" s="287"/>
      <c r="B457" s="494" t="s">
        <v>445</v>
      </c>
      <c r="C457" s="495"/>
      <c r="D457" s="495"/>
      <c r="E457" s="495"/>
      <c r="F457" s="104"/>
      <c r="G457" s="104"/>
      <c r="H457" s="104"/>
      <c r="I457" s="104"/>
      <c r="J457" s="104"/>
      <c r="K457" s="104"/>
      <c r="L457" s="104"/>
      <c r="M457" s="286"/>
      <c r="N457" s="140"/>
    </row>
    <row r="458" spans="1:14" ht="409" customHeight="1" x14ac:dyDescent="0.35">
      <c r="A458" s="287"/>
      <c r="B458" s="498" t="s">
        <v>1078</v>
      </c>
      <c r="C458" s="499"/>
      <c r="D458" s="499"/>
      <c r="E458" s="499"/>
      <c r="F458" s="499"/>
      <c r="G458" s="499"/>
      <c r="H458" s="499"/>
      <c r="I458" s="499"/>
      <c r="J458" s="499"/>
      <c r="K458" s="499"/>
      <c r="L458" s="499"/>
      <c r="M458" s="500"/>
      <c r="N458" s="140"/>
    </row>
    <row r="459" spans="1:14" x14ac:dyDescent="0.35">
      <c r="A459" s="285"/>
      <c r="B459" s="103"/>
      <c r="C459" s="102"/>
      <c r="D459" s="102"/>
      <c r="E459" s="102"/>
      <c r="F459" s="101"/>
      <c r="G459" s="101"/>
      <c r="H459" s="101"/>
      <c r="I459" s="101"/>
      <c r="J459" s="101"/>
      <c r="K459" s="101"/>
      <c r="L459" s="101"/>
      <c r="M459" s="290"/>
      <c r="N459" s="140"/>
    </row>
    <row r="460" spans="1:14" ht="18.5" x14ac:dyDescent="0.35">
      <c r="A460" s="291" t="s">
        <v>446</v>
      </c>
      <c r="B460" s="100" t="s">
        <v>447</v>
      </c>
      <c r="C460" s="100"/>
      <c r="D460" s="100"/>
      <c r="E460" s="100"/>
      <c r="F460" s="100"/>
      <c r="G460" s="100"/>
      <c r="H460" s="100"/>
      <c r="I460" s="100"/>
      <c r="J460" s="100"/>
      <c r="K460" s="100"/>
      <c r="L460" s="100"/>
      <c r="M460" s="292"/>
      <c r="N460" s="140"/>
    </row>
    <row r="461" spans="1:14" ht="25.5" customHeight="1" x14ac:dyDescent="0.35">
      <c r="A461" s="243" t="s">
        <v>448</v>
      </c>
      <c r="B461" s="99" t="s">
        <v>449</v>
      </c>
      <c r="C461" s="88"/>
      <c r="D461" s="81"/>
      <c r="E461" s="81"/>
      <c r="F461" s="81"/>
      <c r="G461" s="81"/>
      <c r="H461" s="81"/>
      <c r="I461" s="81"/>
      <c r="J461" s="81"/>
      <c r="K461" s="81"/>
      <c r="L461" s="81"/>
      <c r="M461" s="241"/>
      <c r="N461" s="140"/>
    </row>
    <row r="462" spans="1:14" ht="19" customHeight="1" thickBot="1" x14ac:dyDescent="0.4">
      <c r="A462" s="243"/>
      <c r="B462" s="98" t="s">
        <v>450</v>
      </c>
      <c r="C462" s="97"/>
      <c r="D462" s="81"/>
      <c r="E462" s="81"/>
      <c r="F462" s="81"/>
      <c r="G462" s="81"/>
      <c r="H462" s="81"/>
      <c r="I462" s="81"/>
      <c r="J462" s="81"/>
      <c r="K462" s="81"/>
      <c r="L462" s="81"/>
      <c r="M462" s="241"/>
      <c r="N462" s="140"/>
    </row>
    <row r="463" spans="1:14" ht="33" customHeight="1" thickBot="1" x14ac:dyDescent="0.4">
      <c r="A463" s="242"/>
      <c r="B463" s="491" t="s">
        <v>1081</v>
      </c>
      <c r="C463" s="492"/>
      <c r="D463" s="492"/>
      <c r="E463" s="493"/>
      <c r="F463" s="81"/>
      <c r="G463" s="81"/>
      <c r="H463" s="81"/>
      <c r="I463" s="81"/>
      <c r="J463" s="81"/>
      <c r="K463" s="81"/>
      <c r="L463" s="81"/>
      <c r="M463" s="241"/>
      <c r="N463" s="140"/>
    </row>
    <row r="464" spans="1:14" ht="25.5" customHeight="1" x14ac:dyDescent="0.35">
      <c r="A464" s="243" t="s">
        <v>451</v>
      </c>
      <c r="B464" s="99" t="s">
        <v>452</v>
      </c>
      <c r="C464" s="88"/>
      <c r="D464" s="81"/>
      <c r="E464" s="81"/>
      <c r="F464" s="81"/>
      <c r="G464" s="81"/>
      <c r="H464" s="81"/>
      <c r="I464" s="81"/>
      <c r="J464" s="81"/>
      <c r="K464" s="81"/>
      <c r="L464" s="81"/>
      <c r="M464" s="241"/>
      <c r="N464" s="140"/>
    </row>
    <row r="465" spans="1:14" ht="19" customHeight="1" thickBot="1" x14ac:dyDescent="0.4">
      <c r="A465" s="243"/>
      <c r="B465" s="98" t="s">
        <v>453</v>
      </c>
      <c r="C465" s="97"/>
      <c r="D465" s="81"/>
      <c r="E465" s="81"/>
      <c r="F465" s="81"/>
      <c r="G465" s="81"/>
      <c r="H465" s="81"/>
      <c r="I465" s="81"/>
      <c r="J465" s="81"/>
      <c r="K465" s="81"/>
      <c r="L465" s="81"/>
      <c r="M465" s="241"/>
      <c r="N465" s="140"/>
    </row>
    <row r="466" spans="1:14" ht="33" customHeight="1" thickBot="1" x14ac:dyDescent="0.4">
      <c r="A466" s="242"/>
      <c r="B466" s="479" t="s">
        <v>454</v>
      </c>
      <c r="C466" s="480"/>
      <c r="D466" s="480"/>
      <c r="E466" s="481"/>
      <c r="F466" s="81"/>
      <c r="G466" s="81"/>
      <c r="H466" s="81"/>
      <c r="I466" s="81"/>
      <c r="J466" s="81"/>
      <c r="K466" s="81"/>
      <c r="L466" s="81"/>
      <c r="M466" s="241"/>
      <c r="N466" s="140"/>
    </row>
    <row r="467" spans="1:14" ht="26.25" customHeight="1" x14ac:dyDescent="0.35">
      <c r="A467" s="243" t="s">
        <v>455</v>
      </c>
      <c r="B467" s="96" t="s">
        <v>456</v>
      </c>
      <c r="C467" s="88"/>
      <c r="D467" s="81"/>
      <c r="E467" s="81"/>
      <c r="F467" s="81"/>
      <c r="G467" s="81"/>
      <c r="H467" s="81"/>
      <c r="I467" s="81"/>
      <c r="J467" s="81"/>
      <c r="K467" s="81"/>
      <c r="L467" s="81"/>
      <c r="M467" s="241"/>
      <c r="N467" s="140"/>
    </row>
    <row r="468" spans="1:14" ht="21.75" customHeight="1" thickBot="1" x14ac:dyDescent="0.4">
      <c r="A468" s="242"/>
      <c r="B468" s="95" t="s">
        <v>457</v>
      </c>
      <c r="C468" s="94"/>
      <c r="D468" s="81"/>
      <c r="E468" s="81"/>
      <c r="F468" s="81"/>
      <c r="G468" s="81"/>
      <c r="H468" s="81"/>
      <c r="I468" s="81"/>
      <c r="J468" s="81"/>
      <c r="K468" s="81"/>
      <c r="L468" s="81"/>
      <c r="M468" s="241"/>
      <c r="N468" s="140"/>
    </row>
    <row r="469" spans="1:14" ht="30.75" customHeight="1" thickBot="1" x14ac:dyDescent="0.4">
      <c r="A469" s="242"/>
      <c r="B469" s="479" t="s">
        <v>394</v>
      </c>
      <c r="C469" s="480"/>
      <c r="D469" s="480"/>
      <c r="E469" s="481"/>
      <c r="F469" s="81"/>
      <c r="G469" s="81"/>
      <c r="H469" s="81"/>
      <c r="I469" s="81"/>
      <c r="J469" s="81"/>
      <c r="K469" s="81"/>
      <c r="L469" s="81"/>
      <c r="M469" s="241"/>
      <c r="N469" s="140"/>
    </row>
    <row r="470" spans="1:14" ht="30.75" customHeight="1" x14ac:dyDescent="0.35">
      <c r="A470" s="242" t="s">
        <v>458</v>
      </c>
      <c r="B470" s="93" t="s">
        <v>459</v>
      </c>
      <c r="C470" s="81"/>
      <c r="D470" s="81"/>
      <c r="E470" s="81"/>
      <c r="F470" s="81"/>
      <c r="G470" s="81"/>
      <c r="H470" s="81"/>
      <c r="I470" s="81"/>
      <c r="J470" s="81"/>
      <c r="K470" s="81"/>
      <c r="L470" s="81"/>
      <c r="M470" s="241"/>
      <c r="N470" s="140"/>
    </row>
    <row r="471" spans="1:14" ht="24" customHeight="1" thickBot="1" x14ac:dyDescent="0.4">
      <c r="A471" s="242"/>
      <c r="B471" s="92" t="s">
        <v>460</v>
      </c>
      <c r="C471" s="91"/>
      <c r="D471" s="91"/>
      <c r="E471" s="91"/>
      <c r="F471" s="90"/>
      <c r="G471" s="90"/>
      <c r="H471" s="90"/>
      <c r="I471" s="90"/>
      <c r="J471" s="90"/>
      <c r="K471" s="81"/>
      <c r="L471" s="81"/>
      <c r="M471" s="241"/>
      <c r="N471" s="140"/>
    </row>
    <row r="472" spans="1:14" ht="38.25" customHeight="1" thickBot="1" x14ac:dyDescent="0.4">
      <c r="A472" s="242"/>
      <c r="B472" s="479" t="s">
        <v>394</v>
      </c>
      <c r="C472" s="480"/>
      <c r="D472" s="480"/>
      <c r="E472" s="481"/>
      <c r="F472" s="90"/>
      <c r="G472" s="90"/>
      <c r="H472" s="90"/>
      <c r="I472" s="90"/>
      <c r="J472" s="90"/>
      <c r="K472" s="81"/>
      <c r="L472" s="81"/>
      <c r="M472" s="241"/>
      <c r="N472" s="140"/>
    </row>
    <row r="473" spans="1:14" ht="24" customHeight="1" x14ac:dyDescent="0.35">
      <c r="A473" s="243" t="s">
        <v>461</v>
      </c>
      <c r="B473" s="89" t="s">
        <v>462</v>
      </c>
      <c r="C473" s="88"/>
      <c r="D473" s="81"/>
      <c r="E473" s="81"/>
      <c r="F473" s="81"/>
      <c r="G473" s="81"/>
      <c r="H473" s="81"/>
      <c r="I473" s="81"/>
      <c r="J473" s="81"/>
      <c r="K473" s="81"/>
      <c r="L473" s="81"/>
      <c r="M473" s="241"/>
      <c r="N473" s="140"/>
    </row>
    <row r="474" spans="1:14" ht="39.75" customHeight="1" thickBot="1" x14ac:dyDescent="0.4">
      <c r="A474" s="243"/>
      <c r="B474" s="482" t="s">
        <v>463</v>
      </c>
      <c r="C474" s="483"/>
      <c r="D474" s="483"/>
      <c r="E474" s="483"/>
      <c r="F474" s="81"/>
      <c r="G474" s="81"/>
      <c r="H474" s="81"/>
      <c r="I474" s="81"/>
      <c r="J474" s="81"/>
      <c r="K474" s="81"/>
      <c r="L474" s="81"/>
      <c r="M474" s="241"/>
      <c r="N474" s="140"/>
    </row>
    <row r="475" spans="1:14" x14ac:dyDescent="0.35">
      <c r="A475" s="242"/>
      <c r="B475" s="87" t="s">
        <v>464</v>
      </c>
      <c r="C475" s="86" t="s">
        <v>465</v>
      </c>
      <c r="D475" s="81"/>
      <c r="E475" s="81"/>
      <c r="F475" s="81"/>
      <c r="G475" s="81"/>
      <c r="H475" s="81"/>
      <c r="I475" s="81"/>
      <c r="J475" s="81"/>
      <c r="K475" s="81"/>
      <c r="L475" s="81"/>
      <c r="M475" s="241"/>
      <c r="N475" s="140"/>
    </row>
    <row r="476" spans="1:14" x14ac:dyDescent="0.35">
      <c r="A476" s="242"/>
      <c r="B476" s="85" t="s">
        <v>466</v>
      </c>
      <c r="C476" s="84" t="s">
        <v>467</v>
      </c>
      <c r="D476" s="81"/>
      <c r="E476" s="81"/>
      <c r="F476" s="81"/>
      <c r="G476" s="81"/>
      <c r="H476" s="81"/>
      <c r="I476" s="81"/>
      <c r="J476" s="81"/>
      <c r="K476" s="81"/>
      <c r="L476" s="81"/>
      <c r="M476" s="241"/>
      <c r="N476" s="140"/>
    </row>
    <row r="477" spans="1:14" ht="15" thickBot="1" x14ac:dyDescent="0.4">
      <c r="A477" s="243"/>
      <c r="B477" s="82" t="s">
        <v>468</v>
      </c>
      <c r="C477" s="450">
        <v>44158</v>
      </c>
      <c r="D477" s="81"/>
      <c r="E477" s="81"/>
      <c r="F477" s="81"/>
      <c r="G477" s="81"/>
      <c r="H477" s="81"/>
      <c r="I477" s="81"/>
      <c r="J477" s="81"/>
      <c r="K477" s="81"/>
      <c r="L477" s="81"/>
      <c r="M477" s="241"/>
      <c r="N477" s="140"/>
    </row>
    <row r="478" spans="1:14" ht="67.75" customHeight="1" thickBot="1" x14ac:dyDescent="0.4">
      <c r="A478" s="293"/>
      <c r="B478" s="294"/>
      <c r="C478" s="294"/>
      <c r="D478" s="294"/>
      <c r="E478" s="294"/>
      <c r="F478" s="294"/>
      <c r="G478" s="294"/>
      <c r="H478" s="294"/>
      <c r="I478" s="294"/>
      <c r="J478" s="294"/>
      <c r="K478" s="294"/>
      <c r="L478" s="294"/>
      <c r="M478" s="295"/>
      <c r="N478" s="140"/>
    </row>
    <row r="479" spans="1:14" x14ac:dyDescent="0.35">
      <c r="A479" s="115"/>
      <c r="B479" s="115"/>
      <c r="C479" s="115"/>
      <c r="D479" s="115"/>
      <c r="E479" s="115"/>
      <c r="F479" s="115"/>
      <c r="G479" s="115"/>
      <c r="H479" s="115"/>
      <c r="I479" s="115"/>
      <c r="J479" s="115"/>
      <c r="K479" s="115"/>
      <c r="L479" s="115"/>
      <c r="M479" s="115"/>
    </row>
  </sheetData>
  <dataConsolidate/>
  <mergeCells count="90">
    <mergeCell ref="B102:E102"/>
    <mergeCell ref="B103:E103"/>
    <mergeCell ref="B57:E57"/>
    <mergeCell ref="B56:E56"/>
    <mergeCell ref="B95:E95"/>
    <mergeCell ref="B98:E98"/>
    <mergeCell ref="B94:E94"/>
    <mergeCell ref="B297:E297"/>
    <mergeCell ref="B298:E298"/>
    <mergeCell ref="B130:E130"/>
    <mergeCell ref="B286:E286"/>
    <mergeCell ref="C244:D244"/>
    <mergeCell ref="E244:F244"/>
    <mergeCell ref="B362:F362"/>
    <mergeCell ref="B450:M450"/>
    <mergeCell ref="B110:E110"/>
    <mergeCell ref="B131:E131"/>
    <mergeCell ref="B265:E265"/>
    <mergeCell ref="B257:E257"/>
    <mergeCell ref="B287:E287"/>
    <mergeCell ref="B266:E266"/>
    <mergeCell ref="B310:E310"/>
    <mergeCell ref="B365:E365"/>
    <mergeCell ref="B364:E364"/>
    <mergeCell ref="B346:E346"/>
    <mergeCell ref="B355:E355"/>
    <mergeCell ref="B348:E348"/>
    <mergeCell ref="B356:E356"/>
    <mergeCell ref="B347:E347"/>
    <mergeCell ref="B353:E353"/>
    <mergeCell ref="B340:E340"/>
    <mergeCell ref="B329:E329"/>
    <mergeCell ref="A1:I1"/>
    <mergeCell ref="B40:E40"/>
    <mergeCell ref="B33:E33"/>
    <mergeCell ref="B12:E12"/>
    <mergeCell ref="B31:E31"/>
    <mergeCell ref="B36:E36"/>
    <mergeCell ref="B38:E38"/>
    <mergeCell ref="B39:E39"/>
    <mergeCell ref="B37:E37"/>
    <mergeCell ref="B32:K32"/>
    <mergeCell ref="B46:E46"/>
    <mergeCell ref="C52:E52"/>
    <mergeCell ref="B109:E109"/>
    <mergeCell ref="B55:E55"/>
    <mergeCell ref="B108:E108"/>
    <mergeCell ref="B440:E440"/>
    <mergeCell ref="B438:E438"/>
    <mergeCell ref="B341:E341"/>
    <mergeCell ref="B439:E439"/>
    <mergeCell ref="B357:E357"/>
    <mergeCell ref="B363:E363"/>
    <mergeCell ref="B361:E361"/>
    <mergeCell ref="B435:E435"/>
    <mergeCell ref="B434:E434"/>
    <mergeCell ref="B432:E432"/>
    <mergeCell ref="B431:E431"/>
    <mergeCell ref="B58:E58"/>
    <mergeCell ref="B328:E328"/>
    <mergeCell ref="B354:E354"/>
    <mergeCell ref="B474:E474"/>
    <mergeCell ref="B466:E466"/>
    <mergeCell ref="B443:E443"/>
    <mergeCell ref="B444:E444"/>
    <mergeCell ref="B445:E445"/>
    <mergeCell ref="B463:E463"/>
    <mergeCell ref="B469:E469"/>
    <mergeCell ref="B457:E457"/>
    <mergeCell ref="B449:E449"/>
    <mergeCell ref="B452:E452"/>
    <mergeCell ref="B472:E472"/>
    <mergeCell ref="B453:M453"/>
    <mergeCell ref="B458:M458"/>
    <mergeCell ref="F52:H52"/>
    <mergeCell ref="F53:H53"/>
    <mergeCell ref="F54:H54"/>
    <mergeCell ref="B41:E41"/>
    <mergeCell ref="F48:H48"/>
    <mergeCell ref="F49:H49"/>
    <mergeCell ref="F50:H50"/>
    <mergeCell ref="F51:H51"/>
    <mergeCell ref="C53:E53"/>
    <mergeCell ref="C51:E51"/>
    <mergeCell ref="C54:E54"/>
    <mergeCell ref="B43:E43"/>
    <mergeCell ref="B42:E42"/>
    <mergeCell ref="C50:E50"/>
    <mergeCell ref="C49:E49"/>
    <mergeCell ref="C48:E48"/>
  </mergeCells>
  <phoneticPr fontId="23" type="noConversion"/>
  <dataValidations count="31">
    <dataValidation type="list" allowBlank="1" showInputMessage="1" showErrorMessage="1" sqref="E415:E418" xr:uid="{00000000-0002-0000-0000-000000000000}">
      <formula1>ObjectiveB3</formula1>
    </dataValidation>
    <dataValidation type="list" allowBlank="1" showInputMessage="1" showErrorMessage="1" sqref="E373:E391" xr:uid="{00000000-0002-0000-0000-000001000000}">
      <formula1>ObjectiveN2</formula1>
    </dataValidation>
    <dataValidation type="list" allowBlank="1" showInputMessage="1" showErrorMessage="1" sqref="E406:E414" xr:uid="{00000000-0002-0000-0000-000002000000}">
      <formula1>ObjectiveB2</formula1>
    </dataValidation>
    <dataValidation type="list" allowBlank="1" showInputMessage="1" showErrorMessage="1" sqref="B29" xr:uid="{00000000-0002-0000-0000-000003000000}">
      <formula1>yeartype2</formula1>
    </dataValidation>
    <dataValidation type="list" allowBlank="1" showInputMessage="1" showErrorMessage="1" sqref="E424:E427" xr:uid="{00000000-0002-0000-0000-000005000000}">
      <formula1>ObjectiveS3</formula1>
    </dataValidation>
    <dataValidation type="list" allowBlank="1" showInputMessage="1" showErrorMessage="1" sqref="E419" xr:uid="{00000000-0002-0000-0000-000006000000}">
      <formula1>ObjectiveS1</formula1>
    </dataValidation>
    <dataValidation type="list" allowBlank="1" showInputMessage="1" showErrorMessage="1" sqref="E397:E405" xr:uid="{00000000-0002-0000-0000-000007000000}">
      <formula1>ObjectiveB1</formula1>
    </dataValidation>
    <dataValidation type="list" allowBlank="1" showInputMessage="1" showErrorMessage="1" sqref="E392:E396" xr:uid="{00000000-0002-0000-0000-000008000000}">
      <formula1>ObjectiveN3</formula1>
    </dataValidation>
    <dataValidation type="list" allowBlank="1" showInputMessage="1" showErrorMessage="1" sqref="E367:E372" xr:uid="{00000000-0002-0000-0000-000009000000}">
      <formula1>ObjectiveN1</formula1>
    </dataValidation>
    <dataValidation type="list" allowBlank="1" showInputMessage="1" showErrorMessage="1" sqref="D300:D306 D331:D337" xr:uid="{00000000-0002-0000-0000-00000A000000}">
      <formula1>direction</formula1>
    </dataValidation>
    <dataValidation type="decimal" allowBlank="1" showInputMessage="1" showErrorMessage="1" sqref="C241:C243 D164:D240 D135:D162" xr:uid="{00000000-0002-0000-0000-00000C000000}">
      <formula1>0</formula1>
      <formula2>100000000000</formula2>
    </dataValidation>
    <dataValidation type="list" allowBlank="1" showInputMessage="1" showErrorMessage="1" sqref="D112:D127" xr:uid="{00000000-0002-0000-0000-00000D000000}">
      <formula1>yeartype</formula1>
    </dataValidation>
    <dataValidation type="date" allowBlank="1" showInputMessage="1" showErrorMessage="1" sqref="C477" xr:uid="{00000000-0002-0000-0000-00000F000000}">
      <formula1>1</formula1>
      <formula2>73051</formula2>
    </dataValidation>
    <dataValidation type="decimal" allowBlank="1" showInputMessage="1" showErrorMessage="1" sqref="F289:H295 J289:J295 D259:D262 C270:C274" xr:uid="{00000000-0002-0000-0000-000013000000}">
      <formula1>0.1</formula1>
      <formula2>100000000</formula2>
    </dataValidation>
    <dataValidation type="decimal" allowBlank="1" showInputMessage="1" showErrorMessage="1" sqref="E242:E243" xr:uid="{00000000-0002-0000-0000-000016000000}">
      <formula1>0.000000001</formula1>
      <formula2>1000000000</formula2>
    </dataValidation>
    <dataValidation type="list" allowBlank="1" showInputMessage="1" showErrorMessage="1" sqref="F242:F243" xr:uid="{00000000-0002-0000-0000-000017000000}">
      <formula1>unitCO2E</formula1>
    </dataValidation>
    <dataValidation type="whole" allowBlank="1" showInputMessage="1" showErrorMessage="1" sqref="H112:H127" xr:uid="{00000000-0002-0000-0000-000018000000}">
      <formula1>0</formula1>
      <formula2>100000000000</formula2>
    </dataValidation>
    <dataValidation type="list" allowBlank="1" showInputMessage="1" showErrorMessage="1" sqref="C112 D289:D295 J259:J262 G259:G262" xr:uid="{00000000-0002-0000-0000-000019000000}">
      <formula1>year</formula1>
    </dataValidation>
    <dataValidation type="whole" allowBlank="1" showInputMessage="1" showErrorMessage="1" sqref="B104 B433 B436 B459 B430 B428 B446 B296 B25:C25 B33 C29"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C132" xr:uid="{00000000-0002-0000-0000-00001E000000}">
      <formula1>$D$132:$E$132</formula1>
    </dataValidation>
    <dataValidation type="list" allowBlank="1" showInputMessage="1" showErrorMessage="1" sqref="C135:C240" xr:uid="{00000000-0002-0000-0000-00000B000000}">
      <formula1>Scope</formula1>
    </dataValidation>
    <dataValidation type="decimal" allowBlank="1" showInputMessage="1" showErrorMessage="1" sqref="H135:H239" xr:uid="{00000000-0002-0000-0000-00000E000000}">
      <formula1>0.001</formula1>
      <formula2>1000000000</formula2>
    </dataValidation>
    <dataValidation type="list" allowBlank="1" showInputMessage="1" showErrorMessage="1" sqref="E289:E295" xr:uid="{00000000-0002-0000-0000-00001D000000}">
      <formula1>Estimated</formula1>
    </dataValidation>
    <dataValidation type="list" allowBlank="1" showInputMessage="1" showErrorMessage="1" sqref="B14:B20" xr:uid="{00000000-0002-0000-0000-000004000000}">
      <formula1>metric</formula1>
    </dataValidation>
    <dataValidation type="list" allowBlank="1" showInputMessage="1" showErrorMessage="1" sqref="F259:F262" xr:uid="{00000000-0002-0000-0000-000010000000}">
      <formula1>targetboundary</formula1>
    </dataValidation>
    <dataValidation type="list" allowBlank="1" showInputMessage="1" showErrorMessage="1" sqref="C259:C262" xr:uid="{00000000-0002-0000-0000-000011000000}">
      <formula1>targettype</formula1>
    </dataValidation>
    <dataValidation type="list" allowBlank="1" showInputMessage="1" showErrorMessage="1" sqref="E259:E262" xr:uid="{00000000-0002-0000-0000-000012000000}">
      <formula1>unitCO2C</formula1>
    </dataValidation>
    <dataValidation type="decimal" allowBlank="1" showInputMessage="1" showErrorMessage="1" sqref="H259:H262" xr:uid="{00000000-0002-0000-0000-000014000000}">
      <formula1>0</formula1>
      <formula2>10000000000000</formula2>
    </dataValidation>
    <dataValidation type="list" allowBlank="1" showInputMessage="1" showErrorMessage="1" sqref="I259:I262" xr:uid="{00000000-0002-0000-0000-000015000000}">
      <formula1>unitCO2D</formula1>
    </dataValidation>
  </dataValidations>
  <hyperlinks>
    <hyperlink ref="G420" r:id="rId1" xr:uid="{B9E3F50C-0570-493E-9D8F-828D1914A9A8}"/>
    <hyperlink ref="G389" r:id="rId2" xr:uid="{FC6ADE2C-8548-4887-A451-0191DD050665}"/>
    <hyperlink ref="G373" r:id="rId3" xr:uid="{AA54CED4-9344-4D20-BD57-3FB32C35481B}"/>
    <hyperlink ref="F49" r:id="rId4" xr:uid="{4D26B135-7B75-404E-8315-FD044D053B3B}"/>
    <hyperlink ref="F50" r:id="rId5" xr:uid="{78AB052F-8C23-485C-B1AB-C5E7AC6993DD}"/>
    <hyperlink ref="F51" r:id="rId6" xr:uid="{518475E2-0E4A-4293-BDF5-E66FC43122CB}"/>
    <hyperlink ref="F52" r:id="rId7" xr:uid="{7708B673-9AC7-467B-8F8A-5F0BE2ABF4B0}"/>
    <hyperlink ref="D66" r:id="rId8" xr:uid="{71B0DEEB-F6F0-461C-B197-76A806BB80B8}"/>
    <hyperlink ref="D68" r:id="rId9" xr:uid="{D3270FE9-A99C-4659-917A-2BA2728BA1EB}"/>
    <hyperlink ref="D72" r:id="rId10" xr:uid="{1C602FB7-3B2D-4EBF-9F9C-34F73B787952}"/>
    <hyperlink ref="D75" r:id="rId11" xr:uid="{F737AC94-FCB4-493C-A60F-E357201C38D4}"/>
    <hyperlink ref="D78" r:id="rId12" xr:uid="{D3F96B90-BF7B-4B0F-9102-8D27F5E69928}"/>
    <hyperlink ref="D80" r:id="rId13" xr:uid="{B3BCC07F-AD8B-4CA6-A59D-88CFA380669E}"/>
    <hyperlink ref="D82" r:id="rId14" xr:uid="{21E5489B-3E6C-48B8-846A-067CA26F8CD6}"/>
    <hyperlink ref="D85" r:id="rId15" xr:uid="{C2354D70-2AE6-4D63-8DE6-2D3EE8C28232}"/>
    <hyperlink ref="D87" r:id="rId16" xr:uid="{23F7A260-B414-4FA0-8F91-D7E77D9AEA82}"/>
    <hyperlink ref="D62" r:id="rId17" xr:uid="{63DC2A44-6AAE-4792-A901-F09469DB3069}"/>
    <hyperlink ref="D61" r:id="rId18" xr:uid="{E63D0EDA-E40A-48A7-BF9C-97D633460FAE}"/>
    <hyperlink ref="D73" r:id="rId19" xr:uid="{68AC78A2-50B9-4937-B282-DBC0BDC1CDAA}"/>
    <hyperlink ref="D76" r:id="rId20" xr:uid="{E78C4647-F025-430A-81F2-C67F462917E7}"/>
    <hyperlink ref="D79" r:id="rId21" xr:uid="{188FA241-B965-4C27-8342-AA7D301380C1}"/>
    <hyperlink ref="D81" r:id="rId22" xr:uid="{C070DA05-8330-4B9C-9C00-BBE9AC24E7A4}"/>
    <hyperlink ref="D83" r:id="rId23" xr:uid="{CD18BB36-CAAC-4D3F-96F9-7ACCA88E8FD4}"/>
    <hyperlink ref="D86" r:id="rId24" xr:uid="{71AF2500-5F56-468C-8D17-D44117D48106}"/>
    <hyperlink ref="D88" r:id="rId25" xr:uid="{876E36C9-B86F-49D9-9E34-CACB4E3EFA2F}"/>
    <hyperlink ref="D64" r:id="rId26" xr:uid="{F8DE56A4-F9FF-4604-B74C-7219ED0232F9}"/>
    <hyperlink ref="D65" r:id="rId27" xr:uid="{C298EFA5-0343-43D2-94F4-ECDFD9656EB6}"/>
    <hyperlink ref="D63" r:id="rId28" xr:uid="{9A0BE7ED-F649-40D6-B258-F092D2821B47}"/>
    <hyperlink ref="D77" r:id="rId29" xr:uid="{9E63691D-EAD8-4DB7-87C3-3612DFD05DF0}"/>
    <hyperlink ref="D84" r:id="rId30" xr:uid="{BA002B46-C57C-4C30-9F18-18DF4DE173AE}"/>
    <hyperlink ref="G388" r:id="rId31" xr:uid="{F943E190-9553-468B-B169-C6A48C09EB8C}"/>
    <hyperlink ref="D69" r:id="rId32" xr:uid="{2D328710-0BEC-4A19-BCEC-82C85C126C90}"/>
  </hyperlinks>
  <pageMargins left="0.7" right="0.7" top="0.75" bottom="0.75" header="0.3" footer="0.3"/>
  <pageSetup paperSize="9" orientation="portrait" r:id="rId3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B135:B239</xm:sqref>
        </x14:dataValidation>
        <x14:dataValidation type="list" allowBlank="1" showInputMessage="1" showErrorMessage="1" xr:uid="{00000000-0002-0000-0000-000020000000}">
          <x14:formula1>
            <xm:f>ListsReq!$AC$3:$AC$64</xm:f>
          </x14:formula1>
          <xm:sqref>I289:I295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E14" sqref="AE14"/>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54296875" customWidth="1"/>
    <col min="32" max="32" width="16.1796875" customWidth="1"/>
    <col min="33" max="33" width="35.17968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469</v>
      </c>
      <c r="C2" s="24" t="s">
        <v>157</v>
      </c>
      <c r="D2" s="24"/>
      <c r="E2" s="24"/>
      <c r="F2" s="24"/>
      <c r="G2" s="24"/>
      <c r="H2" s="24"/>
      <c r="I2" s="24"/>
      <c r="J2" s="24"/>
      <c r="K2" s="24"/>
      <c r="L2" s="24"/>
      <c r="M2" s="24"/>
      <c r="N2" s="24"/>
      <c r="O2" s="24"/>
      <c r="P2" s="24"/>
      <c r="Q2" s="24"/>
      <c r="R2" s="24"/>
      <c r="S2" s="24" t="s">
        <v>470</v>
      </c>
      <c r="T2" s="24"/>
      <c r="U2" s="24" t="s">
        <v>471</v>
      </c>
      <c r="V2" s="24" t="s">
        <v>472</v>
      </c>
      <c r="W2" s="24" t="s">
        <v>473</v>
      </c>
      <c r="X2" s="24"/>
      <c r="Y2" s="24" t="s">
        <v>474</v>
      </c>
      <c r="Z2" s="24"/>
      <c r="AA2" s="24" t="s">
        <v>475</v>
      </c>
      <c r="AB2" s="24"/>
      <c r="AC2" s="338" t="s">
        <v>476</v>
      </c>
      <c r="AD2" s="338" t="s">
        <v>17</v>
      </c>
      <c r="AE2" s="338" t="s">
        <v>195</v>
      </c>
      <c r="AF2" s="338" t="s">
        <v>17</v>
      </c>
      <c r="AG2" s="24" t="s">
        <v>477</v>
      </c>
      <c r="AH2" s="24" t="s">
        <v>478</v>
      </c>
      <c r="AI2" s="24" t="s">
        <v>479</v>
      </c>
      <c r="AJ2" s="24" t="s">
        <v>480</v>
      </c>
      <c r="AK2" s="24"/>
      <c r="AL2" s="24" t="s">
        <v>481</v>
      </c>
      <c r="AM2" s="24"/>
      <c r="AN2" s="24" t="s">
        <v>482</v>
      </c>
      <c r="AO2" s="24" t="s">
        <v>316</v>
      </c>
      <c r="AP2" s="24" t="s">
        <v>483</v>
      </c>
      <c r="AQ2" s="24" t="s">
        <v>193</v>
      </c>
      <c r="AR2" s="24" t="s">
        <v>484</v>
      </c>
      <c r="AS2" s="24" t="s">
        <v>485</v>
      </c>
      <c r="AT2" s="24" t="s">
        <v>486</v>
      </c>
      <c r="AU2" s="24" t="s">
        <v>487</v>
      </c>
      <c r="AV2" s="24" t="s">
        <v>488</v>
      </c>
      <c r="AW2" s="24" t="s">
        <v>489</v>
      </c>
      <c r="AX2" s="24" t="s">
        <v>490</v>
      </c>
      <c r="AY2" s="24" t="s">
        <v>491</v>
      </c>
      <c r="AZ2" s="24" t="s">
        <v>492</v>
      </c>
      <c r="BA2" s="24" t="s">
        <v>493</v>
      </c>
      <c r="BB2" s="24" t="s">
        <v>494</v>
      </c>
      <c r="BC2" s="24" t="s">
        <v>495</v>
      </c>
      <c r="BD2" s="24" t="s">
        <v>496</v>
      </c>
    </row>
    <row r="3" spans="1:56" ht="16.5" x14ac:dyDescent="0.35">
      <c r="B3" t="s">
        <v>282</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165</v>
      </c>
      <c r="U3" t="s">
        <v>282</v>
      </c>
      <c r="V3" t="s">
        <v>280</v>
      </c>
      <c r="W3" t="s">
        <v>497</v>
      </c>
      <c r="Y3" t="s">
        <v>498</v>
      </c>
      <c r="AA3" t="s">
        <v>499</v>
      </c>
      <c r="AC3" s="187" t="s">
        <v>197</v>
      </c>
      <c r="AD3" s="167" t="s">
        <v>500</v>
      </c>
      <c r="AE3" s="339">
        <v>0.23313999999999999</v>
      </c>
      <c r="AF3" s="330" t="s">
        <v>501</v>
      </c>
      <c r="AG3" t="s">
        <v>502</v>
      </c>
      <c r="AH3" t="s">
        <v>500</v>
      </c>
      <c r="AI3" t="s">
        <v>503</v>
      </c>
      <c r="AJ3" t="s">
        <v>504</v>
      </c>
      <c r="AL3" t="s">
        <v>505</v>
      </c>
      <c r="AN3" t="s">
        <v>506</v>
      </c>
      <c r="AO3" t="s">
        <v>316</v>
      </c>
      <c r="AP3" t="s">
        <v>506</v>
      </c>
      <c r="AQ3" t="s">
        <v>159</v>
      </c>
      <c r="AR3" t="s">
        <v>325</v>
      </c>
      <c r="AS3" t="s">
        <v>507</v>
      </c>
      <c r="AT3" t="s">
        <v>508</v>
      </c>
      <c r="AU3" t="s">
        <v>509</v>
      </c>
      <c r="AV3" t="s">
        <v>510</v>
      </c>
      <c r="AW3" t="s">
        <v>511</v>
      </c>
      <c r="AX3" t="s">
        <v>512</v>
      </c>
      <c r="AY3" t="s">
        <v>513</v>
      </c>
      <c r="AZ3" t="s">
        <v>514</v>
      </c>
      <c r="BA3" t="s">
        <v>515</v>
      </c>
      <c r="BB3" t="s">
        <v>516</v>
      </c>
      <c r="BC3" t="s">
        <v>517</v>
      </c>
      <c r="BD3" t="s">
        <v>518</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519</v>
      </c>
      <c r="U4" t="s">
        <v>520</v>
      </c>
      <c r="V4" t="s">
        <v>521</v>
      </c>
      <c r="W4" t="s">
        <v>279</v>
      </c>
      <c r="Y4" t="s">
        <v>522</v>
      </c>
      <c r="AA4" t="s">
        <v>523</v>
      </c>
      <c r="AC4" s="187" t="s">
        <v>199</v>
      </c>
      <c r="AD4" s="167" t="s">
        <v>500</v>
      </c>
      <c r="AE4" s="340">
        <v>2.0049999999999998E-2</v>
      </c>
      <c r="AF4" s="330" t="s">
        <v>501</v>
      </c>
      <c r="AG4" t="s">
        <v>293</v>
      </c>
      <c r="AH4" t="s">
        <v>524</v>
      </c>
      <c r="AI4" t="s">
        <v>525</v>
      </c>
      <c r="AJ4" t="s">
        <v>526</v>
      </c>
      <c r="AL4" t="s">
        <v>527</v>
      </c>
      <c r="AN4" t="s">
        <v>528</v>
      </c>
      <c r="AO4" t="s">
        <v>529</v>
      </c>
      <c r="AP4" t="s">
        <v>530</v>
      </c>
      <c r="AQ4" t="s">
        <v>160</v>
      </c>
      <c r="AR4" t="s">
        <v>323</v>
      </c>
      <c r="AS4" t="s">
        <v>531</v>
      </c>
      <c r="AT4" t="s">
        <v>384</v>
      </c>
      <c r="AU4" t="s">
        <v>532</v>
      </c>
      <c r="AV4" t="s">
        <v>533</v>
      </c>
      <c r="AW4" t="s">
        <v>534</v>
      </c>
      <c r="AX4" t="s">
        <v>535</v>
      </c>
      <c r="AY4" t="s">
        <v>536</v>
      </c>
      <c r="AZ4" t="s">
        <v>414</v>
      </c>
      <c r="BA4" t="s">
        <v>537</v>
      </c>
      <c r="BB4" t="s">
        <v>538</v>
      </c>
      <c r="BC4" t="s">
        <v>539</v>
      </c>
      <c r="BD4" t="s">
        <v>540</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541</v>
      </c>
      <c r="U5" t="s">
        <v>542</v>
      </c>
      <c r="V5" t="s">
        <v>543</v>
      </c>
      <c r="W5" t="s">
        <v>544</v>
      </c>
      <c r="Y5" t="s">
        <v>545</v>
      </c>
      <c r="AA5" t="s">
        <v>546</v>
      </c>
      <c r="AC5" s="187" t="s">
        <v>200</v>
      </c>
      <c r="AD5" s="167" t="s">
        <v>500</v>
      </c>
      <c r="AE5" s="341">
        <v>0.18387000000000001</v>
      </c>
      <c r="AF5" s="187" t="s">
        <v>501</v>
      </c>
      <c r="AG5" t="s">
        <v>547</v>
      </c>
      <c r="AH5" t="s">
        <v>548</v>
      </c>
      <c r="AI5" t="s">
        <v>549</v>
      </c>
      <c r="AJ5" t="s">
        <v>10</v>
      </c>
      <c r="AL5" t="s">
        <v>550</v>
      </c>
      <c r="AN5" t="s">
        <v>551</v>
      </c>
      <c r="AP5" t="s">
        <v>552</v>
      </c>
      <c r="AQ5" t="s">
        <v>161</v>
      </c>
      <c r="AS5" t="s">
        <v>553</v>
      </c>
      <c r="AT5" t="s">
        <v>554</v>
      </c>
      <c r="AU5" t="s">
        <v>555</v>
      </c>
      <c r="AV5" t="s">
        <v>556</v>
      </c>
      <c r="AW5" t="s">
        <v>557</v>
      </c>
      <c r="AX5" t="s">
        <v>407</v>
      </c>
      <c r="AY5" t="s">
        <v>558</v>
      </c>
      <c r="AZ5" t="s">
        <v>559</v>
      </c>
      <c r="BA5" t="s">
        <v>560</v>
      </c>
      <c r="BB5" t="s">
        <v>561</v>
      </c>
      <c r="BC5" t="s">
        <v>562</v>
      </c>
      <c r="BD5" t="s">
        <v>563</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281</v>
      </c>
      <c r="V6" t="s">
        <v>564</v>
      </c>
      <c r="Y6" t="s">
        <v>92</v>
      </c>
      <c r="AA6" t="s">
        <v>332</v>
      </c>
      <c r="AC6" s="328" t="s">
        <v>218</v>
      </c>
      <c r="AD6" s="167" t="s">
        <v>565</v>
      </c>
      <c r="AE6" s="341">
        <v>2.7577600000000002</v>
      </c>
      <c r="AF6" s="187" t="s">
        <v>566</v>
      </c>
      <c r="AG6" t="s">
        <v>567</v>
      </c>
      <c r="AH6" t="s">
        <v>568</v>
      </c>
      <c r="AI6" t="s">
        <v>569</v>
      </c>
      <c r="AJ6" t="s">
        <v>570</v>
      </c>
      <c r="AL6" t="s">
        <v>571</v>
      </c>
      <c r="AN6" t="s">
        <v>572</v>
      </c>
      <c r="AS6" t="s">
        <v>573</v>
      </c>
      <c r="AT6" t="s">
        <v>574</v>
      </c>
      <c r="AU6" t="s">
        <v>575</v>
      </c>
      <c r="AV6" t="s">
        <v>576</v>
      </c>
      <c r="AW6" t="s">
        <v>577</v>
      </c>
      <c r="AX6" t="s">
        <v>578</v>
      </c>
      <c r="AY6" t="s">
        <v>579</v>
      </c>
      <c r="AZ6" t="s">
        <v>580</v>
      </c>
      <c r="BA6" t="s">
        <v>581</v>
      </c>
      <c r="BB6" t="s">
        <v>582</v>
      </c>
      <c r="BC6" t="s">
        <v>583</v>
      </c>
      <c r="BD6" t="s">
        <v>584</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585</v>
      </c>
      <c r="Y7" t="s">
        <v>586</v>
      </c>
      <c r="AC7" s="328" t="s">
        <v>201</v>
      </c>
      <c r="AD7" s="167" t="s">
        <v>500</v>
      </c>
      <c r="AE7" s="341">
        <v>0.25672</v>
      </c>
      <c r="AF7" s="187" t="s">
        <v>501</v>
      </c>
      <c r="AG7" t="s">
        <v>587</v>
      </c>
      <c r="AH7" t="s">
        <v>588</v>
      </c>
      <c r="AI7" t="s">
        <v>589</v>
      </c>
      <c r="AJ7" t="s">
        <v>590</v>
      </c>
      <c r="AL7" t="s">
        <v>591</v>
      </c>
      <c r="AS7" t="s">
        <v>592</v>
      </c>
      <c r="AT7" t="s">
        <v>593</v>
      </c>
      <c r="AU7" t="s">
        <v>594</v>
      </c>
      <c r="AV7" t="s">
        <v>595</v>
      </c>
      <c r="AW7" t="s">
        <v>596</v>
      </c>
      <c r="AX7" t="s">
        <v>597</v>
      </c>
      <c r="AY7" t="s">
        <v>598</v>
      </c>
      <c r="AZ7" t="s">
        <v>599</v>
      </c>
      <c r="BA7" t="s">
        <v>600</v>
      </c>
      <c r="BB7" t="s">
        <v>601</v>
      </c>
      <c r="BC7" t="s">
        <v>539</v>
      </c>
      <c r="BD7" t="s">
        <v>602</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603</v>
      </c>
      <c r="Y8" t="s">
        <v>295</v>
      </c>
      <c r="AC8" s="328" t="s">
        <v>604</v>
      </c>
      <c r="AD8" s="167" t="s">
        <v>588</v>
      </c>
      <c r="AE8" s="342">
        <v>3221.37</v>
      </c>
      <c r="AF8" s="187" t="s">
        <v>569</v>
      </c>
      <c r="AG8" t="s">
        <v>257</v>
      </c>
      <c r="AH8" t="s">
        <v>565</v>
      </c>
      <c r="AI8" t="s">
        <v>605</v>
      </c>
      <c r="AJ8" t="s">
        <v>606</v>
      </c>
      <c r="AS8" t="s">
        <v>607</v>
      </c>
      <c r="AT8" t="s">
        <v>608</v>
      </c>
      <c r="AU8" t="s">
        <v>609</v>
      </c>
      <c r="AV8" t="s">
        <v>610</v>
      </c>
      <c r="AW8" t="s">
        <v>403</v>
      </c>
      <c r="AX8" t="s">
        <v>611</v>
      </c>
      <c r="AY8" t="s">
        <v>612</v>
      </c>
      <c r="AZ8" t="s">
        <v>613</v>
      </c>
      <c r="BA8" t="s">
        <v>614</v>
      </c>
      <c r="BB8" t="s">
        <v>615</v>
      </c>
      <c r="BC8" t="s">
        <v>562</v>
      </c>
      <c r="BD8" t="s">
        <v>31</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616</v>
      </c>
      <c r="Y9" t="s">
        <v>121</v>
      </c>
      <c r="AC9" s="328" t="s">
        <v>617</v>
      </c>
      <c r="AD9" s="167" t="s">
        <v>500</v>
      </c>
      <c r="AE9" s="341">
        <v>0.26774999999999999</v>
      </c>
      <c r="AF9" s="187" t="s">
        <v>501</v>
      </c>
      <c r="AG9" t="s">
        <v>618</v>
      </c>
      <c r="AH9" t="s">
        <v>619</v>
      </c>
      <c r="AI9" t="s">
        <v>620</v>
      </c>
      <c r="AS9" t="s">
        <v>621</v>
      </c>
      <c r="AT9" t="s">
        <v>622</v>
      </c>
      <c r="AU9" t="s">
        <v>623</v>
      </c>
      <c r="AV9" t="s">
        <v>624</v>
      </c>
      <c r="AW9" t="s">
        <v>625</v>
      </c>
      <c r="AX9" t="s">
        <v>626</v>
      </c>
      <c r="AY9" t="s">
        <v>627</v>
      </c>
      <c r="AZ9" t="s">
        <v>628</v>
      </c>
      <c r="BA9" t="s">
        <v>629</v>
      </c>
      <c r="BB9" t="s">
        <v>630</v>
      </c>
      <c r="BC9" t="s">
        <v>583</v>
      </c>
      <c r="BD9" t="s">
        <v>631</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632</v>
      </c>
      <c r="Y10" t="s">
        <v>633</v>
      </c>
      <c r="AC10" s="343" t="s">
        <v>634</v>
      </c>
      <c r="AD10" s="344" t="s">
        <v>588</v>
      </c>
      <c r="AE10" s="342">
        <v>3249.99</v>
      </c>
      <c r="AF10" s="187" t="s">
        <v>569</v>
      </c>
      <c r="AG10" t="s">
        <v>635</v>
      </c>
      <c r="AH10" t="s">
        <v>636</v>
      </c>
      <c r="AI10" t="s">
        <v>637</v>
      </c>
      <c r="AS10" t="s">
        <v>377</v>
      </c>
      <c r="AT10" t="s">
        <v>638</v>
      </c>
      <c r="AU10" t="s">
        <v>639</v>
      </c>
      <c r="AV10" t="s">
        <v>640</v>
      </c>
      <c r="AW10" t="s">
        <v>641</v>
      </c>
      <c r="AX10" t="s">
        <v>642</v>
      </c>
      <c r="AZ10" t="s">
        <v>643</v>
      </c>
      <c r="BA10" t="s">
        <v>644</v>
      </c>
      <c r="BB10" t="s">
        <v>645</v>
      </c>
      <c r="BC10" t="s">
        <v>646</v>
      </c>
      <c r="BD10" t="s">
        <v>647</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648</v>
      </c>
      <c r="Y11" t="s">
        <v>281</v>
      </c>
      <c r="AC11" s="343" t="s">
        <v>649</v>
      </c>
      <c r="AD11" s="344" t="s">
        <v>565</v>
      </c>
      <c r="AE11" s="341">
        <v>2.7753999999999999</v>
      </c>
      <c r="AF11" s="187" t="s">
        <v>566</v>
      </c>
      <c r="AG11" t="s">
        <v>650</v>
      </c>
      <c r="AH11" t="s">
        <v>651</v>
      </c>
      <c r="AI11" t="s">
        <v>652</v>
      </c>
      <c r="AS11" t="s">
        <v>653</v>
      </c>
      <c r="AT11" t="s">
        <v>654</v>
      </c>
      <c r="AU11" t="s">
        <v>655</v>
      </c>
      <c r="AV11" t="s">
        <v>656</v>
      </c>
      <c r="AW11" t="s">
        <v>657</v>
      </c>
      <c r="AX11" t="s">
        <v>658</v>
      </c>
      <c r="AZ11" t="s">
        <v>659</v>
      </c>
      <c r="BA11" t="s">
        <v>660</v>
      </c>
      <c r="BB11" t="s">
        <v>661</v>
      </c>
      <c r="BC11" t="s">
        <v>662</v>
      </c>
      <c r="BD11" t="s">
        <v>663</v>
      </c>
    </row>
    <row r="12" spans="1:56" x14ac:dyDescent="0.35">
      <c r="C12">
        <v>2014</v>
      </c>
      <c r="D12">
        <f t="shared" ref="D12:I12" si="8">E11</f>
        <v>2015</v>
      </c>
      <c r="E12">
        <f t="shared" si="8"/>
        <v>2016</v>
      </c>
      <c r="F12">
        <f t="shared" si="8"/>
        <v>2017</v>
      </c>
      <c r="G12">
        <f t="shared" si="8"/>
        <v>2018</v>
      </c>
      <c r="H12">
        <f t="shared" si="8"/>
        <v>2019</v>
      </c>
      <c r="I12">
        <f t="shared" si="8"/>
        <v>2020</v>
      </c>
      <c r="V12" t="s">
        <v>664</v>
      </c>
      <c r="AC12" s="343" t="s">
        <v>665</v>
      </c>
      <c r="AD12" s="344" t="s">
        <v>500</v>
      </c>
      <c r="AE12" s="341">
        <v>0.25835999999999998</v>
      </c>
      <c r="AF12" s="187" t="s">
        <v>501</v>
      </c>
      <c r="AG12" t="s">
        <v>666</v>
      </c>
      <c r="AH12" t="s">
        <v>667</v>
      </c>
      <c r="AS12" t="s">
        <v>380</v>
      </c>
      <c r="AT12" t="s">
        <v>668</v>
      </c>
      <c r="AU12" t="s">
        <v>669</v>
      </c>
      <c r="AV12" t="s">
        <v>670</v>
      </c>
      <c r="AW12" t="s">
        <v>671</v>
      </c>
      <c r="AX12" t="s">
        <v>672</v>
      </c>
      <c r="AZ12" t="s">
        <v>673</v>
      </c>
      <c r="BA12" t="s">
        <v>674</v>
      </c>
      <c r="BB12" t="s">
        <v>20</v>
      </c>
      <c r="BC12" t="s">
        <v>583</v>
      </c>
      <c r="BD12" t="s">
        <v>675</v>
      </c>
    </row>
    <row r="13" spans="1:56" x14ac:dyDescent="0.35">
      <c r="C13">
        <v>2015</v>
      </c>
      <c r="D13">
        <f>E12</f>
        <v>2016</v>
      </c>
      <c r="E13">
        <f>F12</f>
        <v>2017</v>
      </c>
      <c r="F13">
        <f>G12</f>
        <v>2018</v>
      </c>
      <c r="G13">
        <f>H12</f>
        <v>2019</v>
      </c>
      <c r="H13">
        <f>I12</f>
        <v>2020</v>
      </c>
      <c r="V13" t="s">
        <v>676</v>
      </c>
      <c r="AC13" s="343" t="s">
        <v>677</v>
      </c>
      <c r="AD13" s="344" t="s">
        <v>588</v>
      </c>
      <c r="AE13" s="342">
        <v>3159.5</v>
      </c>
      <c r="AF13" s="187" t="s">
        <v>569</v>
      </c>
      <c r="AG13" t="s">
        <v>678</v>
      </c>
      <c r="AH13" t="s">
        <v>679</v>
      </c>
      <c r="AS13" t="s">
        <v>680</v>
      </c>
      <c r="AT13" t="s">
        <v>386</v>
      </c>
      <c r="AU13" t="s">
        <v>681</v>
      </c>
      <c r="AV13" t="s">
        <v>682</v>
      </c>
      <c r="AW13" t="s">
        <v>683</v>
      </c>
      <c r="AX13" t="s">
        <v>684</v>
      </c>
      <c r="AZ13" t="s">
        <v>685</v>
      </c>
      <c r="BA13" t="s">
        <v>686</v>
      </c>
      <c r="BD13" t="s">
        <v>687</v>
      </c>
    </row>
    <row r="14" spans="1:56" x14ac:dyDescent="0.35">
      <c r="C14">
        <v>2016</v>
      </c>
      <c r="D14">
        <f>E13</f>
        <v>2017</v>
      </c>
      <c r="E14">
        <f>F13</f>
        <v>2018</v>
      </c>
      <c r="F14">
        <f>G13</f>
        <v>2019</v>
      </c>
      <c r="G14">
        <f>H13</f>
        <v>2020</v>
      </c>
      <c r="V14" t="s">
        <v>21</v>
      </c>
      <c r="AC14" s="343" t="s">
        <v>688</v>
      </c>
      <c r="AD14" s="344" t="s">
        <v>565</v>
      </c>
      <c r="AE14" s="341">
        <v>3.1220400000000001</v>
      </c>
      <c r="AF14" s="187" t="s">
        <v>566</v>
      </c>
      <c r="AG14" t="s">
        <v>92</v>
      </c>
      <c r="AH14" t="s">
        <v>282</v>
      </c>
      <c r="AS14" t="s">
        <v>689</v>
      </c>
      <c r="AT14" t="s">
        <v>690</v>
      </c>
      <c r="AU14" t="s">
        <v>691</v>
      </c>
      <c r="AV14" t="s">
        <v>400</v>
      </c>
      <c r="AW14" t="s">
        <v>692</v>
      </c>
      <c r="AX14" t="s">
        <v>693</v>
      </c>
      <c r="AZ14" t="s">
        <v>694</v>
      </c>
      <c r="BA14" t="s">
        <v>695</v>
      </c>
      <c r="BD14" t="s">
        <v>696</v>
      </c>
    </row>
    <row r="15" spans="1:56" x14ac:dyDescent="0.35">
      <c r="C15">
        <v>2017</v>
      </c>
      <c r="D15">
        <f>E14</f>
        <v>2018</v>
      </c>
      <c r="E15">
        <f>F14</f>
        <v>2019</v>
      </c>
      <c r="F15">
        <f>G14</f>
        <v>2020</v>
      </c>
      <c r="AC15" s="343" t="s">
        <v>697</v>
      </c>
      <c r="AD15" s="344" t="s">
        <v>500</v>
      </c>
      <c r="AE15" s="341">
        <v>0.26261000000000001</v>
      </c>
      <c r="AF15" s="187" t="s">
        <v>501</v>
      </c>
      <c r="AG15" t="s">
        <v>698</v>
      </c>
      <c r="AH15" t="s">
        <v>520</v>
      </c>
      <c r="AS15" t="s">
        <v>699</v>
      </c>
      <c r="AT15" t="s">
        <v>700</v>
      </c>
      <c r="AU15" t="s">
        <v>701</v>
      </c>
      <c r="AV15" t="s">
        <v>702</v>
      </c>
      <c r="AW15" t="s">
        <v>703</v>
      </c>
      <c r="AX15" t="s">
        <v>704</v>
      </c>
      <c r="AZ15" t="s">
        <v>705</v>
      </c>
      <c r="BA15" t="s">
        <v>706</v>
      </c>
      <c r="BD15" t="s">
        <v>707</v>
      </c>
    </row>
    <row r="16" spans="1:56" x14ac:dyDescent="0.35">
      <c r="C16">
        <v>2018</v>
      </c>
      <c r="D16">
        <f>E15</f>
        <v>2019</v>
      </c>
      <c r="E16">
        <f>F15</f>
        <v>2020</v>
      </c>
      <c r="AC16" s="328" t="s">
        <v>214</v>
      </c>
      <c r="AD16" s="167" t="s">
        <v>565</v>
      </c>
      <c r="AE16" s="341">
        <v>2.5403899999999999</v>
      </c>
      <c r="AF16" s="187" t="s">
        <v>566</v>
      </c>
      <c r="AG16" t="s">
        <v>708</v>
      </c>
      <c r="AH16" t="s">
        <v>709</v>
      </c>
      <c r="AS16" t="s">
        <v>710</v>
      </c>
      <c r="AT16" t="s">
        <v>711</v>
      </c>
      <c r="AU16" t="s">
        <v>712</v>
      </c>
      <c r="AV16" t="s">
        <v>713</v>
      </c>
      <c r="AW16" t="s">
        <v>714</v>
      </c>
      <c r="AX16" t="s">
        <v>715</v>
      </c>
      <c r="AZ16" t="s">
        <v>716</v>
      </c>
      <c r="BA16" t="s">
        <v>717</v>
      </c>
      <c r="BD16" t="s">
        <v>718</v>
      </c>
    </row>
    <row r="17" spans="3:56" x14ac:dyDescent="0.35">
      <c r="C17">
        <v>2019</v>
      </c>
      <c r="D17">
        <f>E16</f>
        <v>2020</v>
      </c>
      <c r="AC17" s="328" t="s">
        <v>202</v>
      </c>
      <c r="AD17" s="167" t="s">
        <v>500</v>
      </c>
      <c r="AE17" s="341">
        <v>0.24665999999999999</v>
      </c>
      <c r="AF17" s="187" t="s">
        <v>501</v>
      </c>
      <c r="AG17" t="s">
        <v>719</v>
      </c>
      <c r="AH17" t="s">
        <v>21</v>
      </c>
      <c r="AT17" t="s">
        <v>720</v>
      </c>
      <c r="AU17" t="s">
        <v>721</v>
      </c>
      <c r="AV17" t="s">
        <v>722</v>
      </c>
      <c r="AW17" t="s">
        <v>723</v>
      </c>
      <c r="AX17" t="s">
        <v>724</v>
      </c>
      <c r="AZ17" t="s">
        <v>725</v>
      </c>
      <c r="BA17" t="s">
        <v>726</v>
      </c>
      <c r="BD17" t="s">
        <v>727</v>
      </c>
    </row>
    <row r="18" spans="3:56" x14ac:dyDescent="0.35">
      <c r="C18">
        <v>2020</v>
      </c>
      <c r="AC18" s="328" t="s">
        <v>728</v>
      </c>
      <c r="AD18" s="167" t="s">
        <v>500</v>
      </c>
      <c r="AE18" s="341">
        <v>0.32040000000000002</v>
      </c>
      <c r="AF18" s="187" t="s">
        <v>501</v>
      </c>
      <c r="AT18" t="s">
        <v>729</v>
      </c>
      <c r="AU18" t="s">
        <v>730</v>
      </c>
      <c r="AV18" t="s">
        <v>731</v>
      </c>
      <c r="AW18" t="s">
        <v>732</v>
      </c>
      <c r="AX18" t="s">
        <v>733</v>
      </c>
      <c r="AZ18" t="s">
        <v>734</v>
      </c>
      <c r="BD18" t="s">
        <v>735</v>
      </c>
    </row>
    <row r="19" spans="3:56" x14ac:dyDescent="0.35">
      <c r="C19" t="s">
        <v>736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315</v>
      </c>
      <c r="AC19" s="328" t="s">
        <v>737</v>
      </c>
      <c r="AD19" s="167" t="s">
        <v>588</v>
      </c>
      <c r="AE19" s="342">
        <v>2380.0100000000002</v>
      </c>
      <c r="AF19" s="187" t="s">
        <v>569</v>
      </c>
      <c r="AT19" t="s">
        <v>738</v>
      </c>
      <c r="AU19" t="s">
        <v>739</v>
      </c>
      <c r="AV19" t="s">
        <v>740</v>
      </c>
      <c r="AW19" t="s">
        <v>741</v>
      </c>
      <c r="BD19" t="s">
        <v>742</v>
      </c>
    </row>
    <row r="20" spans="3:56" x14ac:dyDescent="0.35">
      <c r="C20" t="s">
        <v>743</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315</v>
      </c>
      <c r="AC20" s="345" t="s">
        <v>744</v>
      </c>
      <c r="AD20" s="167" t="s">
        <v>565</v>
      </c>
      <c r="AE20" s="341">
        <v>2.2908200000000001</v>
      </c>
      <c r="AF20" s="187" t="s">
        <v>566</v>
      </c>
      <c r="AT20" t="s">
        <v>388</v>
      </c>
      <c r="AV20" t="s">
        <v>745</v>
      </c>
      <c r="AW20" t="s">
        <v>746</v>
      </c>
      <c r="BD20" t="s">
        <v>747</v>
      </c>
    </row>
    <row r="21" spans="3:56" x14ac:dyDescent="0.35">
      <c r="C21" t="s">
        <v>748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45" t="s">
        <v>749</v>
      </c>
      <c r="AD21" s="167" t="s">
        <v>500</v>
      </c>
      <c r="AE21" s="341">
        <v>0.24514</v>
      </c>
      <c r="AF21" s="187" t="s">
        <v>501</v>
      </c>
      <c r="AT21" t="s">
        <v>750</v>
      </c>
      <c r="AV21" t="s">
        <v>751</v>
      </c>
      <c r="AW21" t="s">
        <v>752</v>
      </c>
      <c r="BD21" t="s">
        <v>753</v>
      </c>
    </row>
    <row r="22" spans="3:56" x14ac:dyDescent="0.35">
      <c r="C22" t="s">
        <v>754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45" t="s">
        <v>755</v>
      </c>
      <c r="AD22" s="167" t="s">
        <v>565</v>
      </c>
      <c r="AE22" s="341">
        <v>2.5430999999999999</v>
      </c>
      <c r="AF22" s="187" t="s">
        <v>566</v>
      </c>
      <c r="AT22" t="s">
        <v>390</v>
      </c>
      <c r="AW22" t="s">
        <v>756</v>
      </c>
      <c r="BD22" t="s">
        <v>757</v>
      </c>
    </row>
    <row r="23" spans="3:56" x14ac:dyDescent="0.35">
      <c r="C23" t="s">
        <v>758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45" t="s">
        <v>759</v>
      </c>
      <c r="AD23" s="167" t="s">
        <v>500</v>
      </c>
      <c r="AE23" s="341">
        <v>0.24782000000000001</v>
      </c>
      <c r="AF23" s="187" t="s">
        <v>501</v>
      </c>
      <c r="AT23" t="s">
        <v>760</v>
      </c>
      <c r="AW23" t="s">
        <v>761</v>
      </c>
      <c r="BD23" t="s">
        <v>762</v>
      </c>
    </row>
    <row r="24" spans="3:56" x14ac:dyDescent="0.35">
      <c r="C24" t="s">
        <v>164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87" t="s">
        <v>206</v>
      </c>
      <c r="AD24" s="167" t="s">
        <v>763</v>
      </c>
      <c r="AE24" s="346">
        <v>0.34399999999999997</v>
      </c>
      <c r="AF24" s="187" t="s">
        <v>764</v>
      </c>
      <c r="AT24" t="s">
        <v>765</v>
      </c>
      <c r="AW24" t="s">
        <v>766</v>
      </c>
    </row>
    <row r="25" spans="3:56" x14ac:dyDescent="0.35">
      <c r="C25" t="s">
        <v>767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87" t="s">
        <v>207</v>
      </c>
      <c r="AD25" s="167" t="s">
        <v>763</v>
      </c>
      <c r="AE25" s="347">
        <v>0.70799999999999996</v>
      </c>
      <c r="AF25" s="330" t="s">
        <v>764</v>
      </c>
      <c r="AT25" t="s">
        <v>768</v>
      </c>
    </row>
    <row r="26" spans="3:56" x14ac:dyDescent="0.35">
      <c r="C26" t="s">
        <v>769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87" t="s">
        <v>209</v>
      </c>
      <c r="AD26" s="167" t="s">
        <v>565</v>
      </c>
      <c r="AE26" s="341">
        <v>2.54603</v>
      </c>
      <c r="AF26" s="187" t="s">
        <v>566</v>
      </c>
    </row>
    <row r="27" spans="3:56" x14ac:dyDescent="0.35">
      <c r="C27" t="s">
        <v>770</v>
      </c>
      <c r="D27" t="str">
        <f t="shared" ref="D27:I27" si="16">E26</f>
        <v>2014/15</v>
      </c>
      <c r="E27" t="str">
        <f t="shared" si="16"/>
        <v>2015/16</v>
      </c>
      <c r="F27" t="str">
        <f t="shared" si="16"/>
        <v>2016/17</v>
      </c>
      <c r="G27" t="str">
        <f t="shared" si="16"/>
        <v>2017/18</v>
      </c>
      <c r="H27" t="str">
        <f t="shared" si="16"/>
        <v>2018/19</v>
      </c>
      <c r="I27" t="str">
        <f t="shared" si="16"/>
        <v>2019/20</v>
      </c>
      <c r="AC27" s="187" t="s">
        <v>771</v>
      </c>
      <c r="AD27" s="167" t="s">
        <v>565</v>
      </c>
      <c r="AE27" s="341">
        <v>2.6878700000000002</v>
      </c>
      <c r="AF27" s="187" t="s">
        <v>566</v>
      </c>
    </row>
    <row r="28" spans="3:56" x14ac:dyDescent="0.35">
      <c r="C28" t="s">
        <v>772</v>
      </c>
      <c r="D28" t="str">
        <f>E27</f>
        <v>2015/16</v>
      </c>
      <c r="E28" t="str">
        <f>F27</f>
        <v>2016/17</v>
      </c>
      <c r="F28" t="str">
        <f>G27</f>
        <v>2017/18</v>
      </c>
      <c r="G28" t="str">
        <f>H27</f>
        <v>2018/19</v>
      </c>
      <c r="H28" t="str">
        <f>I27</f>
        <v>2019/20</v>
      </c>
      <c r="AC28" s="187" t="s">
        <v>211</v>
      </c>
      <c r="AD28" s="167" t="s">
        <v>565</v>
      </c>
      <c r="AE28" s="341">
        <v>2.1680199999999998</v>
      </c>
      <c r="AF28" s="187" t="s">
        <v>566</v>
      </c>
    </row>
    <row r="29" spans="3:56" x14ac:dyDescent="0.35">
      <c r="C29" t="s">
        <v>773</v>
      </c>
      <c r="D29" t="str">
        <f>E28</f>
        <v>2016/17</v>
      </c>
      <c r="E29" t="str">
        <f>F28</f>
        <v>2017/18</v>
      </c>
      <c r="F29" t="str">
        <f>G28</f>
        <v>2018/19</v>
      </c>
      <c r="G29" t="str">
        <f>H28</f>
        <v>2019/20</v>
      </c>
      <c r="AC29" s="186" t="s">
        <v>774</v>
      </c>
      <c r="AD29" s="167" t="s">
        <v>568</v>
      </c>
      <c r="AE29" s="348">
        <v>1430</v>
      </c>
      <c r="AF29" s="187" t="s">
        <v>775</v>
      </c>
    </row>
    <row r="30" spans="3:56" ht="16.5" x14ac:dyDescent="0.45">
      <c r="C30" t="s">
        <v>776</v>
      </c>
      <c r="D30" t="str">
        <f>E29</f>
        <v>2017/18</v>
      </c>
      <c r="E30" t="str">
        <f>F29</f>
        <v>2018/19</v>
      </c>
      <c r="F30" t="str">
        <f>G29</f>
        <v>2019/20</v>
      </c>
      <c r="AC30" s="186" t="s">
        <v>777</v>
      </c>
      <c r="AD30" s="167" t="s">
        <v>568</v>
      </c>
      <c r="AE30" s="349">
        <v>2088</v>
      </c>
      <c r="AF30" s="331" t="s">
        <v>778</v>
      </c>
    </row>
    <row r="31" spans="3:56" ht="16.5" x14ac:dyDescent="0.45">
      <c r="C31" t="s">
        <v>779</v>
      </c>
      <c r="D31" t="str">
        <f>E30</f>
        <v>2018/19</v>
      </c>
      <c r="E31" t="str">
        <f>F30</f>
        <v>2019/20</v>
      </c>
      <c r="AC31" s="186" t="s">
        <v>780</v>
      </c>
      <c r="AD31" s="167" t="s">
        <v>568</v>
      </c>
      <c r="AE31" s="348">
        <v>1774</v>
      </c>
      <c r="AF31" s="331" t="s">
        <v>778</v>
      </c>
    </row>
    <row r="32" spans="3:56" x14ac:dyDescent="0.35">
      <c r="C32" t="s">
        <v>781</v>
      </c>
      <c r="D32" t="str">
        <f>E31</f>
        <v>2019/20</v>
      </c>
      <c r="AC32" s="350" t="s">
        <v>782</v>
      </c>
      <c r="AD32" s="167" t="s">
        <v>568</v>
      </c>
      <c r="AE32" s="348">
        <v>3922</v>
      </c>
      <c r="AF32" s="187" t="s">
        <v>775</v>
      </c>
    </row>
    <row r="33" spans="3:32" x14ac:dyDescent="0.35">
      <c r="C33" t="s">
        <v>783</v>
      </c>
      <c r="AC33" s="328" t="s">
        <v>784</v>
      </c>
      <c r="AD33" s="167" t="s">
        <v>500</v>
      </c>
      <c r="AE33" s="351">
        <v>1.545E-2</v>
      </c>
      <c r="AF33" s="187" t="s">
        <v>501</v>
      </c>
    </row>
    <row r="34" spans="3:32" x14ac:dyDescent="0.35">
      <c r="AC34" s="328" t="s">
        <v>204</v>
      </c>
      <c r="AD34" s="167" t="s">
        <v>588</v>
      </c>
      <c r="AE34" s="351">
        <v>58.352719999999998</v>
      </c>
      <c r="AF34" s="187" t="s">
        <v>785</v>
      </c>
    </row>
    <row r="35" spans="3:32" x14ac:dyDescent="0.35">
      <c r="AC35" s="328" t="s">
        <v>205</v>
      </c>
      <c r="AD35" s="167" t="s">
        <v>588</v>
      </c>
      <c r="AE35" s="351">
        <v>72.297309999999996</v>
      </c>
      <c r="AF35" s="187" t="s">
        <v>785</v>
      </c>
    </row>
    <row r="36" spans="3:32" x14ac:dyDescent="0.35">
      <c r="AC36" s="328" t="s">
        <v>786</v>
      </c>
      <c r="AD36" s="167" t="s">
        <v>500</v>
      </c>
      <c r="AE36" s="351">
        <v>1.545E-2</v>
      </c>
      <c r="AF36" s="187" t="s">
        <v>501</v>
      </c>
    </row>
    <row r="37" spans="3:32" x14ac:dyDescent="0.35">
      <c r="AC37" s="328" t="s">
        <v>787</v>
      </c>
      <c r="AD37" s="167" t="s">
        <v>500</v>
      </c>
      <c r="AE37" s="351">
        <v>2.1000000000000001E-4</v>
      </c>
      <c r="AF37" s="187" t="s">
        <v>501</v>
      </c>
    </row>
    <row r="38" spans="3:32" x14ac:dyDescent="0.35">
      <c r="AC38" s="328" t="s">
        <v>788</v>
      </c>
      <c r="AD38" s="167" t="s">
        <v>588</v>
      </c>
      <c r="AE38" s="351">
        <v>1.1911499999999999</v>
      </c>
      <c r="AF38" s="187" t="s">
        <v>785</v>
      </c>
    </row>
    <row r="39" spans="3:32" x14ac:dyDescent="0.35">
      <c r="AC39" s="328" t="s">
        <v>789</v>
      </c>
      <c r="AD39" s="167" t="s">
        <v>588</v>
      </c>
      <c r="AE39" s="351">
        <v>0.68691000000000002</v>
      </c>
      <c r="AF39" s="187" t="s">
        <v>785</v>
      </c>
    </row>
    <row r="40" spans="3:32" x14ac:dyDescent="0.35">
      <c r="AC40" s="328" t="s">
        <v>790</v>
      </c>
      <c r="AD40" s="167" t="s">
        <v>500</v>
      </c>
      <c r="AE40" s="351">
        <v>2.0000000000000001E-4</v>
      </c>
      <c r="AF40" s="187" t="s">
        <v>501</v>
      </c>
    </row>
    <row r="41" spans="3:32" x14ac:dyDescent="0.35">
      <c r="AC41" s="328" t="s">
        <v>203</v>
      </c>
      <c r="AD41" s="167" t="s">
        <v>500</v>
      </c>
      <c r="AE41" s="341">
        <v>0.21448</v>
      </c>
      <c r="AF41" s="187" t="s">
        <v>501</v>
      </c>
    </row>
    <row r="42" spans="3:32" x14ac:dyDescent="0.35">
      <c r="AC42" s="328" t="s">
        <v>216</v>
      </c>
      <c r="AD42" s="167" t="s">
        <v>565</v>
      </c>
      <c r="AE42" s="341">
        <v>1.5553699999999999</v>
      </c>
      <c r="AF42" s="330" t="s">
        <v>566</v>
      </c>
    </row>
    <row r="43" spans="3:32" x14ac:dyDescent="0.35">
      <c r="AC43" s="187" t="s">
        <v>791</v>
      </c>
      <c r="AD43" s="167" t="s">
        <v>500</v>
      </c>
      <c r="AE43" s="352">
        <v>0.17261000000000001</v>
      </c>
      <c r="AF43" s="330" t="s">
        <v>501</v>
      </c>
    </row>
    <row r="44" spans="3:32" x14ac:dyDescent="0.35">
      <c r="AC44" s="187" t="s">
        <v>792</v>
      </c>
      <c r="AD44" s="167" t="s">
        <v>500</v>
      </c>
      <c r="AE44" s="353">
        <v>0</v>
      </c>
      <c r="AF44" s="187" t="s">
        <v>501</v>
      </c>
    </row>
    <row r="45" spans="3:32" x14ac:dyDescent="0.35">
      <c r="AC45" s="187" t="s">
        <v>793</v>
      </c>
      <c r="AD45" s="167" t="s">
        <v>500</v>
      </c>
      <c r="AE45" s="353">
        <v>0</v>
      </c>
      <c r="AF45" s="187" t="s">
        <v>503</v>
      </c>
    </row>
    <row r="46" spans="3:32" x14ac:dyDescent="0.35">
      <c r="AC46" s="187" t="s">
        <v>794</v>
      </c>
      <c r="AD46" s="167" t="s">
        <v>588</v>
      </c>
      <c r="AE46" s="354">
        <v>21.317</v>
      </c>
      <c r="AF46" s="187" t="s">
        <v>785</v>
      </c>
    </row>
    <row r="47" spans="3:32" x14ac:dyDescent="0.35">
      <c r="AC47" s="187" t="s">
        <v>223</v>
      </c>
      <c r="AD47" s="167" t="s">
        <v>588</v>
      </c>
      <c r="AE47" s="355">
        <v>437.37200000000001</v>
      </c>
      <c r="AF47" s="187" t="s">
        <v>569</v>
      </c>
    </row>
    <row r="48" spans="3:32" x14ac:dyDescent="0.35">
      <c r="AC48" s="187" t="s">
        <v>795</v>
      </c>
      <c r="AD48" s="167" t="s">
        <v>588</v>
      </c>
      <c r="AE48" s="355">
        <v>458.17599999999999</v>
      </c>
      <c r="AF48" s="187" t="s">
        <v>569</v>
      </c>
    </row>
    <row r="49" spans="29:32" x14ac:dyDescent="0.35">
      <c r="AC49" s="187" t="s">
        <v>228</v>
      </c>
      <c r="AD49" s="167" t="s">
        <v>588</v>
      </c>
      <c r="AE49" s="354">
        <v>10.204000000000001</v>
      </c>
      <c r="AF49" s="187" t="s">
        <v>569</v>
      </c>
    </row>
    <row r="50" spans="29:32" x14ac:dyDescent="0.35">
      <c r="AC50" s="187" t="s">
        <v>796</v>
      </c>
      <c r="AD50" s="167" t="s">
        <v>588</v>
      </c>
      <c r="AE50" s="354">
        <v>21.317</v>
      </c>
      <c r="AF50" s="187" t="s">
        <v>569</v>
      </c>
    </row>
    <row r="51" spans="29:32" x14ac:dyDescent="0.35">
      <c r="AC51" s="187" t="s">
        <v>797</v>
      </c>
      <c r="AD51" s="167" t="s">
        <v>588</v>
      </c>
      <c r="AE51" s="355">
        <v>10.204000000000001</v>
      </c>
      <c r="AF51" s="187" t="s">
        <v>569</v>
      </c>
    </row>
    <row r="52" spans="29:32" x14ac:dyDescent="0.35">
      <c r="AC52" s="187" t="s">
        <v>798</v>
      </c>
      <c r="AD52" s="167" t="s">
        <v>588</v>
      </c>
      <c r="AE52" s="354">
        <v>10.204000000000001</v>
      </c>
      <c r="AF52" s="187" t="s">
        <v>569</v>
      </c>
    </row>
    <row r="53" spans="29:32" x14ac:dyDescent="0.35">
      <c r="AC53" s="187" t="s">
        <v>799</v>
      </c>
      <c r="AD53" s="167" t="s">
        <v>588</v>
      </c>
      <c r="AE53" s="354">
        <v>21.317</v>
      </c>
      <c r="AF53" s="187" t="s">
        <v>569</v>
      </c>
    </row>
    <row r="54" spans="29:32" x14ac:dyDescent="0.35">
      <c r="AC54" s="187" t="s">
        <v>226</v>
      </c>
      <c r="AD54" s="167" t="s">
        <v>588</v>
      </c>
      <c r="AE54" s="354">
        <v>21.317</v>
      </c>
      <c r="AF54" s="187" t="s">
        <v>569</v>
      </c>
    </row>
    <row r="55" spans="29:32" x14ac:dyDescent="0.35">
      <c r="AC55" s="187" t="s">
        <v>800</v>
      </c>
      <c r="AD55" s="167" t="s">
        <v>588</v>
      </c>
      <c r="AE55" s="355">
        <v>21.317</v>
      </c>
      <c r="AF55" s="187" t="s">
        <v>569</v>
      </c>
    </row>
    <row r="56" spans="29:32" x14ac:dyDescent="0.35">
      <c r="AC56" s="187" t="s">
        <v>801</v>
      </c>
      <c r="AD56" s="167" t="s">
        <v>588</v>
      </c>
      <c r="AE56" s="354">
        <v>21.317</v>
      </c>
      <c r="AF56" s="187" t="s">
        <v>569</v>
      </c>
    </row>
    <row r="57" spans="29:32" x14ac:dyDescent="0.35">
      <c r="AC57" s="187" t="s">
        <v>802</v>
      </c>
      <c r="AD57" s="167" t="s">
        <v>588</v>
      </c>
      <c r="AE57" s="354">
        <v>21.317</v>
      </c>
      <c r="AF57" s="187" t="s">
        <v>569</v>
      </c>
    </row>
    <row r="58" spans="29:32" x14ac:dyDescent="0.35">
      <c r="AC58" s="187" t="s">
        <v>803</v>
      </c>
      <c r="AD58" s="167" t="s">
        <v>588</v>
      </c>
      <c r="AE58" s="354">
        <v>21.317</v>
      </c>
      <c r="AF58" s="187" t="s">
        <v>569</v>
      </c>
    </row>
    <row r="59" spans="29:32" x14ac:dyDescent="0.35">
      <c r="AC59" s="187" t="s">
        <v>804</v>
      </c>
      <c r="AD59" s="167" t="s">
        <v>588</v>
      </c>
      <c r="AE59" s="354">
        <v>1.0089999999999999</v>
      </c>
      <c r="AF59" s="187" t="s">
        <v>569</v>
      </c>
    </row>
    <row r="60" spans="29:32" x14ac:dyDescent="0.35">
      <c r="AC60" s="187" t="s">
        <v>225</v>
      </c>
      <c r="AD60" s="167" t="s">
        <v>588</v>
      </c>
      <c r="AE60" s="356">
        <v>21.317</v>
      </c>
      <c r="AF60" s="187" t="s">
        <v>785</v>
      </c>
    </row>
    <row r="61" spans="29:32" x14ac:dyDescent="0.35">
      <c r="AC61" s="187" t="s">
        <v>805</v>
      </c>
      <c r="AD61" s="167" t="s">
        <v>588</v>
      </c>
      <c r="AE61" s="357">
        <v>853.57</v>
      </c>
      <c r="AF61" s="187" t="s">
        <v>785</v>
      </c>
    </row>
    <row r="62" spans="29:32" x14ac:dyDescent="0.35">
      <c r="AC62" s="187" t="s">
        <v>806</v>
      </c>
      <c r="AD62" s="167" t="s">
        <v>588</v>
      </c>
      <c r="AE62" s="355">
        <v>21.317</v>
      </c>
      <c r="AF62" s="187" t="s">
        <v>785</v>
      </c>
    </row>
    <row r="63" spans="29:32" x14ac:dyDescent="0.35">
      <c r="AC63" s="187" t="s">
        <v>807</v>
      </c>
      <c r="AD63" s="167" t="s">
        <v>588</v>
      </c>
      <c r="AE63" s="355">
        <v>21.317</v>
      </c>
      <c r="AF63" s="187" t="s">
        <v>785</v>
      </c>
    </row>
    <row r="64" spans="29:32" x14ac:dyDescent="0.35">
      <c r="AC64" s="187" t="s">
        <v>808</v>
      </c>
      <c r="AD64" s="167" t="s">
        <v>588</v>
      </c>
      <c r="AE64" s="355">
        <v>444.976</v>
      </c>
      <c r="AF64" s="187" t="s">
        <v>785</v>
      </c>
    </row>
    <row r="65" spans="29:32" x14ac:dyDescent="0.35">
      <c r="AC65" s="187" t="s">
        <v>809</v>
      </c>
      <c r="AD65" s="167" t="s">
        <v>588</v>
      </c>
      <c r="AE65" s="358"/>
      <c r="AF65" s="187" t="s">
        <v>810</v>
      </c>
    </row>
    <row r="66" spans="29:32" x14ac:dyDescent="0.35">
      <c r="AC66" s="187" t="s">
        <v>811</v>
      </c>
      <c r="AD66" s="167" t="s">
        <v>588</v>
      </c>
      <c r="AE66" s="358"/>
      <c r="AF66" s="187" t="s">
        <v>812</v>
      </c>
    </row>
    <row r="67" spans="29:32" x14ac:dyDescent="0.35">
      <c r="AC67" s="187" t="s">
        <v>813</v>
      </c>
      <c r="AD67" s="167" t="s">
        <v>588</v>
      </c>
      <c r="AE67" s="358"/>
      <c r="AF67" s="187" t="s">
        <v>812</v>
      </c>
    </row>
    <row r="68" spans="29:32" x14ac:dyDescent="0.35">
      <c r="AC68" s="187" t="s">
        <v>814</v>
      </c>
      <c r="AD68" s="167" t="s">
        <v>588</v>
      </c>
      <c r="AE68" s="358"/>
      <c r="AF68" s="187" t="s">
        <v>810</v>
      </c>
    </row>
    <row r="69" spans="29:32" x14ac:dyDescent="0.35">
      <c r="AC69" s="187" t="s">
        <v>235</v>
      </c>
      <c r="AD69" s="167" t="s">
        <v>667</v>
      </c>
      <c r="AE69" s="346">
        <v>0.24429999999999999</v>
      </c>
      <c r="AF69" s="187" t="s">
        <v>815</v>
      </c>
    </row>
    <row r="70" spans="29:32" x14ac:dyDescent="0.35">
      <c r="AC70" s="187" t="s">
        <v>237</v>
      </c>
      <c r="AD70" s="167" t="s">
        <v>667</v>
      </c>
      <c r="AE70" s="346">
        <v>0.15529999999999999</v>
      </c>
      <c r="AF70" s="187" t="s">
        <v>815</v>
      </c>
    </row>
    <row r="71" spans="29:32" x14ac:dyDescent="0.35">
      <c r="AC71" s="187" t="s">
        <v>816</v>
      </c>
      <c r="AD71" s="167" t="s">
        <v>667</v>
      </c>
      <c r="AE71" s="346">
        <v>0.15298</v>
      </c>
      <c r="AF71" s="187" t="s">
        <v>815</v>
      </c>
    </row>
    <row r="72" spans="29:32" x14ac:dyDescent="0.35">
      <c r="AC72" s="187" t="s">
        <v>817</v>
      </c>
      <c r="AD72" s="167" t="s">
        <v>667</v>
      </c>
      <c r="AE72" s="346">
        <v>0.22947000000000001</v>
      </c>
      <c r="AF72" s="187" t="s">
        <v>815</v>
      </c>
    </row>
    <row r="73" spans="29:32" x14ac:dyDescent="0.35">
      <c r="AC73" s="187" t="s">
        <v>239</v>
      </c>
      <c r="AD73" s="167" t="s">
        <v>667</v>
      </c>
      <c r="AE73" s="346">
        <v>0.19084999999999999</v>
      </c>
      <c r="AF73" s="187" t="s">
        <v>815</v>
      </c>
    </row>
    <row r="74" spans="29:32" x14ac:dyDescent="0.35">
      <c r="AC74" s="187" t="s">
        <v>818</v>
      </c>
      <c r="AD74" s="167" t="s">
        <v>667</v>
      </c>
      <c r="AE74" s="346">
        <v>0.14615</v>
      </c>
      <c r="AF74" s="187" t="s">
        <v>815</v>
      </c>
    </row>
    <row r="75" spans="29:32" x14ac:dyDescent="0.35">
      <c r="AC75" s="187" t="s">
        <v>819</v>
      </c>
      <c r="AD75" s="167" t="s">
        <v>667</v>
      </c>
      <c r="AE75" s="346">
        <v>0.23385</v>
      </c>
      <c r="AF75" s="187" t="s">
        <v>815</v>
      </c>
    </row>
    <row r="76" spans="29:32" x14ac:dyDescent="0.35">
      <c r="AC76" s="187" t="s">
        <v>820</v>
      </c>
      <c r="AD76" s="167" t="s">
        <v>667</v>
      </c>
      <c r="AE76" s="346">
        <v>0.42385</v>
      </c>
      <c r="AF76" s="187" t="s">
        <v>815</v>
      </c>
    </row>
    <row r="77" spans="29:32" x14ac:dyDescent="0.35">
      <c r="AC77" s="186" t="s">
        <v>821</v>
      </c>
      <c r="AD77" s="205" t="s">
        <v>667</v>
      </c>
      <c r="AE77" s="346">
        <v>0.58462000000000003</v>
      </c>
      <c r="AF77" s="186" t="s">
        <v>815</v>
      </c>
    </row>
    <row r="78" spans="29:32" x14ac:dyDescent="0.35">
      <c r="AC78" s="187" t="s">
        <v>822</v>
      </c>
      <c r="AD78" s="167" t="s">
        <v>667</v>
      </c>
      <c r="AE78" s="346">
        <v>0.18181</v>
      </c>
      <c r="AF78" s="187" t="s">
        <v>815</v>
      </c>
    </row>
    <row r="79" spans="29:32" x14ac:dyDescent="0.35">
      <c r="AC79" s="187" t="s">
        <v>823</v>
      </c>
      <c r="AD79" s="167" t="s">
        <v>667</v>
      </c>
      <c r="AE79" s="346">
        <v>0.13924500000000001</v>
      </c>
      <c r="AF79" s="187" t="s">
        <v>815</v>
      </c>
    </row>
    <row r="80" spans="29:32" x14ac:dyDescent="0.35">
      <c r="AC80" s="187" t="s">
        <v>824</v>
      </c>
      <c r="AD80" s="167" t="s">
        <v>667</v>
      </c>
      <c r="AE80" s="346">
        <v>0.22278000000000001</v>
      </c>
      <c r="AF80" s="187" t="s">
        <v>815</v>
      </c>
    </row>
    <row r="81" spans="29:32" x14ac:dyDescent="0.35">
      <c r="AC81" s="187" t="s">
        <v>825</v>
      </c>
      <c r="AD81" s="167" t="s">
        <v>667</v>
      </c>
      <c r="AE81" s="346">
        <v>0.40378999999999998</v>
      </c>
      <c r="AF81" s="187" t="s">
        <v>815</v>
      </c>
    </row>
    <row r="82" spans="29:32" x14ac:dyDescent="0.35">
      <c r="AC82" s="329" t="s">
        <v>826</v>
      </c>
      <c r="AD82" s="167" t="s">
        <v>667</v>
      </c>
      <c r="AE82" s="346">
        <v>0.55694999999999995</v>
      </c>
      <c r="AF82" s="187" t="s">
        <v>815</v>
      </c>
    </row>
    <row r="83" spans="29:32" x14ac:dyDescent="0.35">
      <c r="AC83" s="359" t="s">
        <v>231</v>
      </c>
      <c r="AD83" s="360" t="s">
        <v>667</v>
      </c>
      <c r="AE83" s="361">
        <v>3.6940000000000001E-2</v>
      </c>
      <c r="AF83" s="359" t="s">
        <v>815</v>
      </c>
    </row>
    <row r="84" spans="29:32" x14ac:dyDescent="0.35">
      <c r="AC84" s="186" t="s">
        <v>233</v>
      </c>
      <c r="AD84" s="167" t="s">
        <v>667</v>
      </c>
      <c r="AE84" s="361">
        <v>4.9699999999999996E-3</v>
      </c>
      <c r="AF84" s="187" t="s">
        <v>815</v>
      </c>
    </row>
    <row r="85" spans="29:32" x14ac:dyDescent="0.35">
      <c r="AC85" s="186" t="s">
        <v>827</v>
      </c>
      <c r="AD85" s="167" t="s">
        <v>667</v>
      </c>
      <c r="AE85" s="361">
        <v>2.9909999999999999E-2</v>
      </c>
      <c r="AF85" s="187" t="s">
        <v>815</v>
      </c>
    </row>
    <row r="86" spans="29:32" x14ac:dyDescent="0.35">
      <c r="AC86" s="186" t="s">
        <v>828</v>
      </c>
      <c r="AD86" s="167" t="s">
        <v>667</v>
      </c>
      <c r="AE86" s="361">
        <v>2.75E-2</v>
      </c>
      <c r="AF86" s="187" t="s">
        <v>815</v>
      </c>
    </row>
    <row r="87" spans="29:32" x14ac:dyDescent="0.35">
      <c r="AC87" s="328" t="s">
        <v>230</v>
      </c>
      <c r="AD87" s="167" t="s">
        <v>636</v>
      </c>
      <c r="AE87" s="340">
        <v>0.1714</v>
      </c>
      <c r="AF87" s="187" t="s">
        <v>829</v>
      </c>
    </row>
    <row r="88" spans="29:32" x14ac:dyDescent="0.35">
      <c r="AC88" s="328" t="s">
        <v>230</v>
      </c>
      <c r="AD88" s="167" t="s">
        <v>651</v>
      </c>
      <c r="AE88" s="340">
        <v>0.27583999999999997</v>
      </c>
      <c r="AF88" s="187" t="s">
        <v>830</v>
      </c>
    </row>
    <row r="89" spans="29:32" x14ac:dyDescent="0.35">
      <c r="AC89" s="328" t="s">
        <v>831</v>
      </c>
      <c r="AD89" s="167" t="s">
        <v>636</v>
      </c>
      <c r="AE89" s="361">
        <v>0.16844000000000001</v>
      </c>
      <c r="AF89" s="187" t="s">
        <v>829</v>
      </c>
    </row>
    <row r="90" spans="29:32" x14ac:dyDescent="0.35">
      <c r="AC90" s="328" t="s">
        <v>832</v>
      </c>
      <c r="AD90" s="167" t="s">
        <v>651</v>
      </c>
      <c r="AE90" s="361">
        <v>0.27107999999999999</v>
      </c>
      <c r="AF90" s="187" t="s">
        <v>830</v>
      </c>
    </row>
    <row r="91" spans="29:32" x14ac:dyDescent="0.35">
      <c r="AC91" s="328" t="s">
        <v>833</v>
      </c>
      <c r="AD91" s="167" t="s">
        <v>636</v>
      </c>
      <c r="AE91" s="361">
        <v>0.13721</v>
      </c>
      <c r="AF91" s="187" t="s">
        <v>829</v>
      </c>
    </row>
    <row r="92" spans="29:32" x14ac:dyDescent="0.35">
      <c r="AC92" s="328" t="s">
        <v>834</v>
      </c>
      <c r="AD92" s="167" t="s">
        <v>651</v>
      </c>
      <c r="AE92" s="361">
        <v>0.22081999999999999</v>
      </c>
      <c r="AF92" s="187" t="s">
        <v>830</v>
      </c>
    </row>
    <row r="93" spans="29:32" x14ac:dyDescent="0.35">
      <c r="AC93" s="328" t="s">
        <v>835</v>
      </c>
      <c r="AD93" s="167" t="s">
        <v>636</v>
      </c>
      <c r="AE93" s="361">
        <v>0.16636999999999999</v>
      </c>
      <c r="AF93" s="187" t="s">
        <v>829</v>
      </c>
    </row>
    <row r="94" spans="29:32" x14ac:dyDescent="0.35">
      <c r="AC94" s="328" t="s">
        <v>836</v>
      </c>
      <c r="AD94" s="167" t="s">
        <v>651</v>
      </c>
      <c r="AE94" s="361">
        <v>0.26774999999999999</v>
      </c>
      <c r="AF94" s="187" t="s">
        <v>830</v>
      </c>
    </row>
    <row r="95" spans="29:32" x14ac:dyDescent="0.35">
      <c r="AC95" s="328" t="s">
        <v>837</v>
      </c>
      <c r="AD95" s="167" t="s">
        <v>636</v>
      </c>
      <c r="AE95" s="361">
        <v>0.20419000000000001</v>
      </c>
      <c r="AF95" s="187" t="s">
        <v>829</v>
      </c>
    </row>
    <row r="96" spans="29:32" x14ac:dyDescent="0.35">
      <c r="AC96" s="328" t="s">
        <v>838</v>
      </c>
      <c r="AD96" s="167" t="s">
        <v>651</v>
      </c>
      <c r="AE96" s="361">
        <v>0.32862999999999998</v>
      </c>
      <c r="AF96" s="187" t="s">
        <v>830</v>
      </c>
    </row>
    <row r="97" spans="29:32" x14ac:dyDescent="0.35">
      <c r="AC97" s="328" t="s">
        <v>839</v>
      </c>
      <c r="AD97" s="167" t="s">
        <v>636</v>
      </c>
      <c r="AE97" s="361">
        <v>0.17430000000000001</v>
      </c>
      <c r="AF97" s="187" t="s">
        <v>840</v>
      </c>
    </row>
    <row r="98" spans="29:32" x14ac:dyDescent="0.35">
      <c r="AC98" s="328" t="s">
        <v>841</v>
      </c>
      <c r="AD98" s="167" t="s">
        <v>651</v>
      </c>
      <c r="AE98" s="361">
        <v>0.28051999999999999</v>
      </c>
      <c r="AF98" s="187" t="s">
        <v>830</v>
      </c>
    </row>
    <row r="99" spans="29:32" x14ac:dyDescent="0.35">
      <c r="AC99" s="328" t="s">
        <v>842</v>
      </c>
      <c r="AD99" s="167" t="s">
        <v>636</v>
      </c>
      <c r="AE99" s="361">
        <v>0.14835999999999999</v>
      </c>
      <c r="AF99" s="187" t="s">
        <v>829</v>
      </c>
    </row>
    <row r="100" spans="29:32" x14ac:dyDescent="0.35">
      <c r="AC100" s="328" t="s">
        <v>843</v>
      </c>
      <c r="AD100" s="167" t="s">
        <v>651</v>
      </c>
      <c r="AE100" s="361">
        <v>0.23877000000000001</v>
      </c>
      <c r="AF100" s="187" t="s">
        <v>830</v>
      </c>
    </row>
    <row r="101" spans="29:32" x14ac:dyDescent="0.35">
      <c r="AC101" s="328" t="s">
        <v>844</v>
      </c>
      <c r="AD101" s="167" t="s">
        <v>636</v>
      </c>
      <c r="AE101" s="361">
        <v>0.18659000000000001</v>
      </c>
      <c r="AF101" s="187" t="s">
        <v>829</v>
      </c>
    </row>
    <row r="102" spans="29:32" x14ac:dyDescent="0.35">
      <c r="AC102" s="328" t="s">
        <v>845</v>
      </c>
      <c r="AD102" s="167" t="s">
        <v>651</v>
      </c>
      <c r="AE102" s="361">
        <v>0.30029</v>
      </c>
      <c r="AF102" s="187" t="s">
        <v>830</v>
      </c>
    </row>
    <row r="103" spans="29:32" x14ac:dyDescent="0.35">
      <c r="AC103" s="328" t="s">
        <v>846</v>
      </c>
      <c r="AD103" s="167" t="s">
        <v>636</v>
      </c>
      <c r="AE103" s="361">
        <v>0.27806999999999998</v>
      </c>
      <c r="AF103" s="187" t="s">
        <v>829</v>
      </c>
    </row>
    <row r="104" spans="29:32" x14ac:dyDescent="0.35">
      <c r="AC104" s="328" t="s">
        <v>847</v>
      </c>
      <c r="AD104" s="167" t="s">
        <v>651</v>
      </c>
      <c r="AE104" s="361">
        <v>0.44751999999999997</v>
      </c>
      <c r="AF104" s="187" t="s">
        <v>830</v>
      </c>
    </row>
    <row r="105" spans="29:32" x14ac:dyDescent="0.35">
      <c r="AC105" s="328" t="s">
        <v>848</v>
      </c>
      <c r="AD105" s="167" t="s">
        <v>636</v>
      </c>
      <c r="AE105" s="361">
        <v>0.10274999999999999</v>
      </c>
      <c r="AF105" s="187" t="s">
        <v>829</v>
      </c>
    </row>
    <row r="106" spans="29:32" x14ac:dyDescent="0.35">
      <c r="AC106" s="328" t="s">
        <v>849</v>
      </c>
      <c r="AD106" s="167" t="s">
        <v>651</v>
      </c>
      <c r="AE106" s="361">
        <v>0.16538</v>
      </c>
      <c r="AF106" s="187" t="s">
        <v>830</v>
      </c>
    </row>
    <row r="107" spans="29:32" x14ac:dyDescent="0.35">
      <c r="AC107" s="328" t="s">
        <v>850</v>
      </c>
      <c r="AD107" s="167" t="s">
        <v>636</v>
      </c>
      <c r="AE107" s="361">
        <v>0.10698000000000001</v>
      </c>
      <c r="AF107" s="187" t="s">
        <v>829</v>
      </c>
    </row>
    <row r="108" spans="29:32" x14ac:dyDescent="0.35">
      <c r="AC108" s="328" t="s">
        <v>851</v>
      </c>
      <c r="AD108" s="167" t="s">
        <v>651</v>
      </c>
      <c r="AE108" s="361">
        <v>0.17216000000000001</v>
      </c>
      <c r="AF108" s="187" t="s">
        <v>830</v>
      </c>
    </row>
    <row r="109" spans="29:32" x14ac:dyDescent="0.35">
      <c r="AC109" s="328" t="s">
        <v>852</v>
      </c>
      <c r="AD109" s="167" t="s">
        <v>636</v>
      </c>
      <c r="AE109" s="361">
        <v>0.14480000000000001</v>
      </c>
      <c r="AF109" s="187" t="s">
        <v>829</v>
      </c>
    </row>
    <row r="110" spans="29:32" x14ac:dyDescent="0.35">
      <c r="AC110" s="328" t="s">
        <v>853</v>
      </c>
      <c r="AD110" s="167" t="s">
        <v>651</v>
      </c>
      <c r="AE110" s="361">
        <v>0.23304</v>
      </c>
      <c r="AF110" s="187" t="s">
        <v>830</v>
      </c>
    </row>
    <row r="111" spans="29:32" x14ac:dyDescent="0.35">
      <c r="AC111" s="328" t="s">
        <v>854</v>
      </c>
      <c r="AD111" s="167" t="s">
        <v>636</v>
      </c>
      <c r="AE111" s="361">
        <v>0.11558</v>
      </c>
      <c r="AF111" s="187" t="s">
        <v>829</v>
      </c>
    </row>
    <row r="112" spans="29:32" x14ac:dyDescent="0.35">
      <c r="AC112" s="329" t="s">
        <v>855</v>
      </c>
      <c r="AD112" s="167" t="s">
        <v>651</v>
      </c>
      <c r="AE112" s="361">
        <v>0.18601000000000001</v>
      </c>
      <c r="AF112" s="187" t="s">
        <v>856</v>
      </c>
    </row>
    <row r="113" spans="29:32" x14ac:dyDescent="0.35">
      <c r="AC113" s="328" t="s">
        <v>857</v>
      </c>
      <c r="AD113" s="167" t="s">
        <v>651</v>
      </c>
      <c r="AE113" s="340">
        <v>0.31790000000000002</v>
      </c>
      <c r="AF113" s="187" t="s">
        <v>856</v>
      </c>
    </row>
    <row r="114" spans="29:32" x14ac:dyDescent="0.35">
      <c r="AC114" s="328" t="s">
        <v>858</v>
      </c>
      <c r="AD114" s="167" t="s">
        <v>636</v>
      </c>
      <c r="AE114" s="340">
        <v>0.19753999999999999</v>
      </c>
      <c r="AF114" s="187" t="s">
        <v>840</v>
      </c>
    </row>
    <row r="115" spans="29:32" x14ac:dyDescent="0.35">
      <c r="AC115" s="328" t="s">
        <v>859</v>
      </c>
      <c r="AD115" s="167" t="s">
        <v>636</v>
      </c>
      <c r="AE115" s="362">
        <v>0.14853</v>
      </c>
      <c r="AF115" s="330" t="s">
        <v>605</v>
      </c>
    </row>
    <row r="116" spans="29:32" x14ac:dyDescent="0.35">
      <c r="AC116" s="328" t="s">
        <v>860</v>
      </c>
      <c r="AD116" s="167" t="s">
        <v>651</v>
      </c>
      <c r="AE116" s="362">
        <v>0.23904</v>
      </c>
      <c r="AF116" s="187" t="s">
        <v>856</v>
      </c>
    </row>
    <row r="117" spans="29:32" x14ac:dyDescent="0.35">
      <c r="AC117" s="328" t="s">
        <v>861</v>
      </c>
      <c r="AD117" s="167" t="s">
        <v>636</v>
      </c>
      <c r="AE117" s="362">
        <v>0.189</v>
      </c>
      <c r="AF117" s="330" t="s">
        <v>605</v>
      </c>
    </row>
    <row r="118" spans="29:32" x14ac:dyDescent="0.35">
      <c r="AC118" s="328" t="s">
        <v>862</v>
      </c>
      <c r="AD118" s="167" t="s">
        <v>651</v>
      </c>
      <c r="AE118" s="362">
        <v>0.30415999999999999</v>
      </c>
      <c r="AF118" s="187" t="s">
        <v>856</v>
      </c>
    </row>
    <row r="119" spans="29:32" x14ac:dyDescent="0.35">
      <c r="AC119" s="328" t="s">
        <v>863</v>
      </c>
      <c r="AD119" s="167" t="s">
        <v>636</v>
      </c>
      <c r="AE119" s="362">
        <v>0.27171000000000001</v>
      </c>
      <c r="AF119" s="330" t="s">
        <v>605</v>
      </c>
    </row>
    <row r="120" spans="29:32" x14ac:dyDescent="0.35">
      <c r="AC120" s="328" t="s">
        <v>864</v>
      </c>
      <c r="AD120" s="167" t="s">
        <v>651</v>
      </c>
      <c r="AE120" s="362">
        <v>0.43726999999999999</v>
      </c>
      <c r="AF120" s="330" t="s">
        <v>856</v>
      </c>
    </row>
    <row r="121" spans="29:32" x14ac:dyDescent="0.35">
      <c r="AC121" s="328" t="s">
        <v>865</v>
      </c>
      <c r="AD121" s="167" t="s">
        <v>636</v>
      </c>
      <c r="AE121" s="362">
        <v>0.24709999999999999</v>
      </c>
      <c r="AF121" s="330" t="s">
        <v>605</v>
      </c>
    </row>
    <row r="122" spans="29:32" x14ac:dyDescent="0.35">
      <c r="AC122" s="328" t="s">
        <v>866</v>
      </c>
      <c r="AD122" s="167" t="s">
        <v>651</v>
      </c>
      <c r="AE122" s="362">
        <v>0.39767000000000002</v>
      </c>
      <c r="AF122" s="330" t="s">
        <v>856</v>
      </c>
    </row>
    <row r="123" spans="29:32" x14ac:dyDescent="0.35">
      <c r="AC123" s="328" t="s">
        <v>867</v>
      </c>
      <c r="AD123" s="167" t="s">
        <v>636</v>
      </c>
      <c r="AE123" s="352">
        <v>0.21079000000000001</v>
      </c>
      <c r="AF123" s="330" t="s">
        <v>605</v>
      </c>
    </row>
    <row r="124" spans="29:32" x14ac:dyDescent="0.35">
      <c r="AC124" s="329" t="s">
        <v>868</v>
      </c>
      <c r="AD124" s="167" t="s">
        <v>651</v>
      </c>
      <c r="AE124" s="352">
        <v>0.33922999999999998</v>
      </c>
      <c r="AF124" s="330" t="s">
        <v>856</v>
      </c>
    </row>
    <row r="125" spans="29:32" x14ac:dyDescent="0.35">
      <c r="AC125" s="328" t="s">
        <v>869</v>
      </c>
      <c r="AD125" s="167" t="s">
        <v>636</v>
      </c>
      <c r="AE125" s="352">
        <v>0.20791999999999999</v>
      </c>
      <c r="AF125" s="330" t="s">
        <v>605</v>
      </c>
    </row>
    <row r="126" spans="29:32" x14ac:dyDescent="0.35">
      <c r="AC126" s="328" t="s">
        <v>868</v>
      </c>
      <c r="AD126" s="167" t="s">
        <v>651</v>
      </c>
      <c r="AE126" s="352">
        <v>0.33461000000000002</v>
      </c>
      <c r="AF126" s="330" t="s">
        <v>856</v>
      </c>
    </row>
    <row r="127" spans="29:32" x14ac:dyDescent="0.35">
      <c r="AC127" s="328" t="s">
        <v>870</v>
      </c>
      <c r="AD127" s="167" t="s">
        <v>636</v>
      </c>
      <c r="AE127" s="352">
        <v>0.33276</v>
      </c>
      <c r="AF127" s="330" t="s">
        <v>605</v>
      </c>
    </row>
    <row r="128" spans="29:32" x14ac:dyDescent="0.35">
      <c r="AC128" s="328" t="s">
        <v>871</v>
      </c>
      <c r="AD128" s="167" t="s">
        <v>651</v>
      </c>
      <c r="AE128" s="352">
        <v>0.53552</v>
      </c>
      <c r="AF128" s="330" t="s">
        <v>856</v>
      </c>
    </row>
    <row r="129" spans="29:32" x14ac:dyDescent="0.35">
      <c r="AC129" s="328" t="s">
        <v>872</v>
      </c>
      <c r="AD129" s="167" t="s">
        <v>636</v>
      </c>
      <c r="AE129" s="352">
        <v>0.21962000000000001</v>
      </c>
      <c r="AF129" s="330" t="s">
        <v>605</v>
      </c>
    </row>
    <row r="130" spans="29:32" x14ac:dyDescent="0.35">
      <c r="AC130" s="328" t="s">
        <v>873</v>
      </c>
      <c r="AD130" s="167" t="s">
        <v>651</v>
      </c>
      <c r="AE130" s="352">
        <v>0.35344999999999999</v>
      </c>
      <c r="AF130" s="330" t="s">
        <v>856</v>
      </c>
    </row>
    <row r="131" spans="29:32" x14ac:dyDescent="0.35">
      <c r="AC131" s="328" t="s">
        <v>874</v>
      </c>
      <c r="AD131" s="167" t="s">
        <v>636</v>
      </c>
      <c r="AE131" s="362">
        <v>0.27174999999999999</v>
      </c>
      <c r="AF131" s="330" t="s">
        <v>605</v>
      </c>
    </row>
    <row r="132" spans="29:32" x14ac:dyDescent="0.35">
      <c r="AC132" s="328" t="s">
        <v>875</v>
      </c>
      <c r="AD132" s="167" t="s">
        <v>651</v>
      </c>
      <c r="AE132" s="362">
        <v>0.43734000000000001</v>
      </c>
      <c r="AF132" s="330" t="s">
        <v>856</v>
      </c>
    </row>
    <row r="133" spans="29:32" x14ac:dyDescent="0.35">
      <c r="AC133" s="328" t="s">
        <v>876</v>
      </c>
      <c r="AD133" s="167" t="s">
        <v>636</v>
      </c>
      <c r="AE133" s="362">
        <v>0.24621000000000001</v>
      </c>
      <c r="AF133" s="330" t="s">
        <v>605</v>
      </c>
    </row>
    <row r="134" spans="29:32" x14ac:dyDescent="0.35">
      <c r="AC134" s="328" t="s">
        <v>877</v>
      </c>
      <c r="AD134" s="167" t="s">
        <v>651</v>
      </c>
      <c r="AE134" s="362">
        <v>0.39623000000000003</v>
      </c>
      <c r="AF134" s="330" t="s">
        <v>856</v>
      </c>
    </row>
    <row r="135" spans="29:32" x14ac:dyDescent="0.35">
      <c r="AC135" s="328" t="s">
        <v>878</v>
      </c>
      <c r="AD135" s="167" t="s">
        <v>636</v>
      </c>
      <c r="AE135" s="361">
        <v>0.11337</v>
      </c>
      <c r="AF135" s="330" t="s">
        <v>605</v>
      </c>
    </row>
    <row r="136" spans="29:32" x14ac:dyDescent="0.35">
      <c r="AC136" s="328" t="s">
        <v>879</v>
      </c>
      <c r="AD136" s="167" t="s">
        <v>651</v>
      </c>
      <c r="AE136" s="361">
        <v>0.18245</v>
      </c>
      <c r="AF136" s="330" t="s">
        <v>856</v>
      </c>
    </row>
    <row r="137" spans="29:32" x14ac:dyDescent="0.35">
      <c r="AC137" s="328" t="s">
        <v>880</v>
      </c>
      <c r="AD137" s="167" t="s">
        <v>636</v>
      </c>
      <c r="AE137" s="352">
        <v>0.79076999999999997</v>
      </c>
      <c r="AF137" s="330" t="s">
        <v>605</v>
      </c>
    </row>
    <row r="138" spans="29:32" x14ac:dyDescent="0.35">
      <c r="AC138" s="328" t="s">
        <v>881</v>
      </c>
      <c r="AD138" s="167" t="s">
        <v>651</v>
      </c>
      <c r="AE138" s="352">
        <v>1.2726200000000001</v>
      </c>
      <c r="AF138" s="187" t="s">
        <v>856</v>
      </c>
    </row>
    <row r="139" spans="29:32" x14ac:dyDescent="0.35">
      <c r="AC139" s="328" t="s">
        <v>882</v>
      </c>
      <c r="AD139" s="167" t="s">
        <v>636</v>
      </c>
      <c r="AE139" s="352">
        <v>0.86104999999999998</v>
      </c>
      <c r="AF139" s="330" t="s">
        <v>605</v>
      </c>
    </row>
    <row r="140" spans="29:32" x14ac:dyDescent="0.35">
      <c r="AC140" s="328" t="s">
        <v>883</v>
      </c>
      <c r="AD140" s="167" t="s">
        <v>651</v>
      </c>
      <c r="AE140" s="352">
        <v>1.3857299999999999</v>
      </c>
      <c r="AF140" s="187" t="s">
        <v>856</v>
      </c>
    </row>
    <row r="141" spans="29:32" x14ac:dyDescent="0.35">
      <c r="AC141" s="328" t="s">
        <v>884</v>
      </c>
      <c r="AD141" s="167" t="s">
        <v>636</v>
      </c>
      <c r="AE141" s="352">
        <v>0.83020000000000005</v>
      </c>
      <c r="AF141" s="330" t="s">
        <v>605</v>
      </c>
    </row>
    <row r="142" spans="29:32" x14ac:dyDescent="0.35">
      <c r="AC142" s="328" t="s">
        <v>885</v>
      </c>
      <c r="AD142" s="167" t="s">
        <v>651</v>
      </c>
      <c r="AE142" s="352">
        <v>1.3360799999999999</v>
      </c>
      <c r="AF142" s="330" t="s">
        <v>856</v>
      </c>
    </row>
    <row r="143" spans="29:32" x14ac:dyDescent="0.35">
      <c r="AC143" s="187" t="s">
        <v>886</v>
      </c>
      <c r="AD143" s="167" t="s">
        <v>667</v>
      </c>
      <c r="AE143" s="363">
        <v>0.1195</v>
      </c>
      <c r="AF143" s="187" t="s">
        <v>815</v>
      </c>
    </row>
    <row r="144" spans="29:32" x14ac:dyDescent="0.35">
      <c r="AC144" s="187" t="s">
        <v>887</v>
      </c>
      <c r="AD144" s="167" t="s">
        <v>667</v>
      </c>
      <c r="AE144" s="363">
        <v>2.7320000000000001E-2</v>
      </c>
      <c r="AF144" s="187" t="s">
        <v>815</v>
      </c>
    </row>
    <row r="145" spans="29:32" x14ac:dyDescent="0.35">
      <c r="AC145" s="187" t="s">
        <v>888</v>
      </c>
      <c r="AD145" s="167" t="s">
        <v>667</v>
      </c>
      <c r="AE145" s="339">
        <v>0.20793</v>
      </c>
      <c r="AF145" s="187" t="s">
        <v>815</v>
      </c>
    </row>
    <row r="146" spans="29:32" x14ac:dyDescent="0.35">
      <c r="AC146" s="187" t="s">
        <v>888</v>
      </c>
      <c r="AD146" s="167" t="s">
        <v>636</v>
      </c>
      <c r="AE146" s="339">
        <v>0.31191000000000002</v>
      </c>
      <c r="AF146" s="187" t="s">
        <v>829</v>
      </c>
    </row>
    <row r="147" spans="29:32" x14ac:dyDescent="0.35">
      <c r="AC147" s="187" t="s">
        <v>889</v>
      </c>
      <c r="AD147" s="167" t="s">
        <v>667</v>
      </c>
      <c r="AE147" s="339">
        <v>0.14549000000000001</v>
      </c>
      <c r="AF147" s="187" t="s">
        <v>815</v>
      </c>
    </row>
    <row r="148" spans="29:32" x14ac:dyDescent="0.35">
      <c r="AC148" s="187" t="s">
        <v>890</v>
      </c>
      <c r="AD148" s="167" t="s">
        <v>667</v>
      </c>
      <c r="AE148" s="362">
        <v>2.1829999999999999E-2</v>
      </c>
      <c r="AF148" s="187" t="s">
        <v>815</v>
      </c>
    </row>
    <row r="149" spans="29:32" x14ac:dyDescent="0.35">
      <c r="AC149" s="330" t="s">
        <v>891</v>
      </c>
      <c r="AD149" s="167" t="s">
        <v>667</v>
      </c>
      <c r="AE149" s="362">
        <v>3.62E-3</v>
      </c>
      <c r="AF149" s="187" t="s">
        <v>815</v>
      </c>
    </row>
    <row r="150" spans="29:32" x14ac:dyDescent="0.35">
      <c r="AC150" s="330" t="s">
        <v>892</v>
      </c>
      <c r="AD150" s="167" t="s">
        <v>667</v>
      </c>
      <c r="AE150" s="362">
        <v>2.5049999999999999E-2</v>
      </c>
      <c r="AF150" s="187" t="s">
        <v>815</v>
      </c>
    </row>
    <row r="152" spans="29:32" x14ac:dyDescent="0.35">
      <c r="AC152" s="24">
        <v>2019</v>
      </c>
    </row>
    <row r="153" spans="29:32" x14ac:dyDescent="0.35">
      <c r="AC153" s="187" t="s">
        <v>197</v>
      </c>
      <c r="AD153" s="167" t="s">
        <v>500</v>
      </c>
      <c r="AE153" s="364">
        <v>0.25559999999999999</v>
      </c>
      <c r="AF153" s="330" t="s">
        <v>501</v>
      </c>
    </row>
    <row r="154" spans="29:32" x14ac:dyDescent="0.35">
      <c r="AC154" s="187" t="s">
        <v>199</v>
      </c>
      <c r="AD154" s="167" t="s">
        <v>500</v>
      </c>
      <c r="AE154" s="365">
        <v>2.1700000000000001E-2</v>
      </c>
      <c r="AF154" s="330" t="s">
        <v>501</v>
      </c>
    </row>
    <row r="155" spans="29:32" x14ac:dyDescent="0.35">
      <c r="AC155" s="187" t="s">
        <v>200</v>
      </c>
      <c r="AD155" s="167" t="s">
        <v>500</v>
      </c>
      <c r="AE155" s="366">
        <v>0.18385000000000001</v>
      </c>
      <c r="AF155" s="187" t="s">
        <v>501</v>
      </c>
    </row>
    <row r="156" spans="29:32" x14ac:dyDescent="0.35">
      <c r="AC156" s="328" t="s">
        <v>218</v>
      </c>
      <c r="AD156" s="167" t="s">
        <v>565</v>
      </c>
      <c r="AE156" s="366">
        <v>2.7582100000000001</v>
      </c>
      <c r="AF156" s="187" t="s">
        <v>566</v>
      </c>
    </row>
    <row r="157" spans="29:32" x14ac:dyDescent="0.35">
      <c r="AC157" s="328" t="s">
        <v>201</v>
      </c>
      <c r="AD157" s="167" t="s">
        <v>500</v>
      </c>
      <c r="AE157" s="366">
        <v>0.25675999999999999</v>
      </c>
      <c r="AF157" s="187" t="s">
        <v>501</v>
      </c>
    </row>
    <row r="158" spans="29:32" x14ac:dyDescent="0.35">
      <c r="AC158" s="328" t="s">
        <v>604</v>
      </c>
      <c r="AD158" s="167" t="s">
        <v>588</v>
      </c>
      <c r="AE158" s="367">
        <v>3217.82</v>
      </c>
      <c r="AF158" s="187" t="s">
        <v>569</v>
      </c>
    </row>
    <row r="159" spans="29:32" x14ac:dyDescent="0.35">
      <c r="AC159" s="328" t="s">
        <v>617</v>
      </c>
      <c r="AD159" s="167" t="s">
        <v>500</v>
      </c>
      <c r="AE159" s="366">
        <v>0.26782</v>
      </c>
      <c r="AF159" s="187" t="s">
        <v>501</v>
      </c>
    </row>
    <row r="160" spans="29:32" x14ac:dyDescent="0.35">
      <c r="AC160" s="343" t="s">
        <v>634</v>
      </c>
      <c r="AD160" s="344" t="s">
        <v>588</v>
      </c>
      <c r="AE160" s="367">
        <v>3250.08</v>
      </c>
      <c r="AF160" s="187" t="s">
        <v>569</v>
      </c>
    </row>
    <row r="161" spans="29:32" x14ac:dyDescent="0.35">
      <c r="AC161" s="343" t="s">
        <v>649</v>
      </c>
      <c r="AD161" s="344" t="s">
        <v>565</v>
      </c>
      <c r="AE161" s="366">
        <v>2.7754699999999999</v>
      </c>
      <c r="AF161" s="187" t="s">
        <v>566</v>
      </c>
    </row>
    <row r="162" spans="29:32" x14ac:dyDescent="0.35">
      <c r="AC162" s="343" t="s">
        <v>665</v>
      </c>
      <c r="AD162" s="344" t="s">
        <v>500</v>
      </c>
      <c r="AE162" s="366">
        <v>0.25835999999999998</v>
      </c>
      <c r="AF162" s="187" t="s">
        <v>501</v>
      </c>
    </row>
    <row r="163" spans="29:32" x14ac:dyDescent="0.35">
      <c r="AC163" s="343" t="s">
        <v>677</v>
      </c>
      <c r="AD163" s="344" t="s">
        <v>588</v>
      </c>
      <c r="AE163" s="367">
        <v>3159.55</v>
      </c>
      <c r="AF163" s="187" t="s">
        <v>569</v>
      </c>
    </row>
    <row r="164" spans="29:32" x14ac:dyDescent="0.35">
      <c r="AC164" s="343" t="s">
        <v>688</v>
      </c>
      <c r="AD164" s="344" t="s">
        <v>565</v>
      </c>
      <c r="AE164" s="366">
        <v>3.12209</v>
      </c>
      <c r="AF164" s="187" t="s">
        <v>566</v>
      </c>
    </row>
    <row r="165" spans="29:32" x14ac:dyDescent="0.35">
      <c r="AC165" s="343" t="s">
        <v>697</v>
      </c>
      <c r="AD165" s="344" t="s">
        <v>500</v>
      </c>
      <c r="AE165" s="366">
        <v>0.26297999999999999</v>
      </c>
      <c r="AF165" s="187" t="s">
        <v>501</v>
      </c>
    </row>
    <row r="166" spans="29:32" x14ac:dyDescent="0.35">
      <c r="AC166" s="328" t="s">
        <v>214</v>
      </c>
      <c r="AD166" s="167" t="s">
        <v>565</v>
      </c>
      <c r="AE166" s="366">
        <v>2.5404200000000001</v>
      </c>
      <c r="AF166" s="187" t="s">
        <v>566</v>
      </c>
    </row>
    <row r="167" spans="29:32" x14ac:dyDescent="0.35">
      <c r="AC167" s="328" t="s">
        <v>202</v>
      </c>
      <c r="AD167" s="167" t="s">
        <v>500</v>
      </c>
      <c r="AE167" s="366">
        <v>0.24675</v>
      </c>
      <c r="AF167" s="187" t="s">
        <v>501</v>
      </c>
    </row>
    <row r="168" spans="29:32" x14ac:dyDescent="0.35">
      <c r="AC168" s="328" t="s">
        <v>728</v>
      </c>
      <c r="AD168" s="167" t="s">
        <v>500</v>
      </c>
      <c r="AE168" s="366">
        <v>0.33183000000000001</v>
      </c>
      <c r="AF168" s="187" t="s">
        <v>501</v>
      </c>
    </row>
    <row r="169" spans="29:32" x14ac:dyDescent="0.35">
      <c r="AC169" s="328" t="s">
        <v>737</v>
      </c>
      <c r="AD169" s="167" t="s">
        <v>588</v>
      </c>
      <c r="AE169" s="367">
        <v>2464.9499999999998</v>
      </c>
      <c r="AF169" s="187" t="s">
        <v>569</v>
      </c>
    </row>
    <row r="170" spans="29:32" x14ac:dyDescent="0.35">
      <c r="AC170" s="345" t="s">
        <v>744</v>
      </c>
      <c r="AD170" s="167" t="s">
        <v>565</v>
      </c>
      <c r="AE170" s="366">
        <v>2.2910499999999998</v>
      </c>
      <c r="AF170" s="187" t="s">
        <v>566</v>
      </c>
    </row>
    <row r="171" spans="29:32" x14ac:dyDescent="0.35">
      <c r="AC171" s="345" t="s">
        <v>749</v>
      </c>
      <c r="AD171" s="167" t="s">
        <v>500</v>
      </c>
      <c r="AE171" s="366">
        <v>0.24454999999999999</v>
      </c>
      <c r="AF171" s="187" t="s">
        <v>501</v>
      </c>
    </row>
    <row r="172" spans="29:32" x14ac:dyDescent="0.35">
      <c r="AC172" s="345" t="s">
        <v>755</v>
      </c>
      <c r="AD172" s="167" t="s">
        <v>565</v>
      </c>
      <c r="AE172" s="366">
        <v>2.5430600000000001</v>
      </c>
      <c r="AF172" s="187" t="s">
        <v>566</v>
      </c>
    </row>
    <row r="173" spans="29:32" x14ac:dyDescent="0.35">
      <c r="AC173" s="345" t="s">
        <v>759</v>
      </c>
      <c r="AD173" s="167" t="s">
        <v>500</v>
      </c>
      <c r="AE173" s="366">
        <v>0.24776000000000001</v>
      </c>
      <c r="AF173" s="187" t="s">
        <v>501</v>
      </c>
    </row>
    <row r="174" spans="29:32" x14ac:dyDescent="0.35">
      <c r="AC174" s="187" t="s">
        <v>206</v>
      </c>
      <c r="AD174" s="167" t="s">
        <v>763</v>
      </c>
      <c r="AE174" s="368">
        <v>0.34399999999999997</v>
      </c>
      <c r="AF174" s="187" t="s">
        <v>764</v>
      </c>
    </row>
    <row r="175" spans="29:32" x14ac:dyDescent="0.35">
      <c r="AC175" s="187" t="s">
        <v>207</v>
      </c>
      <c r="AD175" s="167" t="s">
        <v>763</v>
      </c>
      <c r="AE175" s="369">
        <v>0.70799999999999996</v>
      </c>
      <c r="AF175" s="330" t="s">
        <v>764</v>
      </c>
    </row>
    <row r="176" spans="29:32" x14ac:dyDescent="0.35">
      <c r="AC176" s="187" t="s">
        <v>209</v>
      </c>
      <c r="AD176" s="167" t="s">
        <v>565</v>
      </c>
      <c r="AE176" s="366">
        <v>2.5941100000000001</v>
      </c>
      <c r="AF176" s="187" t="s">
        <v>566</v>
      </c>
    </row>
    <row r="177" spans="29:32" x14ac:dyDescent="0.35">
      <c r="AC177" s="187" t="s">
        <v>771</v>
      </c>
      <c r="AD177" s="167" t="s">
        <v>565</v>
      </c>
      <c r="AE177" s="366">
        <v>2.6869700000000001</v>
      </c>
      <c r="AF177" s="187" t="s">
        <v>566</v>
      </c>
    </row>
    <row r="178" spans="29:32" x14ac:dyDescent="0.35">
      <c r="AC178" s="187" t="s">
        <v>211</v>
      </c>
      <c r="AD178" s="167" t="s">
        <v>565</v>
      </c>
      <c r="AE178" s="366">
        <v>2.2090399999999999</v>
      </c>
      <c r="AF178" s="187" t="s">
        <v>566</v>
      </c>
    </row>
    <row r="179" spans="29:32" x14ac:dyDescent="0.35">
      <c r="AC179" s="186" t="s">
        <v>774</v>
      </c>
      <c r="AD179" s="167" t="s">
        <v>568</v>
      </c>
      <c r="AE179" s="370">
        <v>1430</v>
      </c>
      <c r="AF179" s="187" t="s">
        <v>775</v>
      </c>
    </row>
    <row r="180" spans="29:32" ht="16.5" x14ac:dyDescent="0.45">
      <c r="AC180" s="186" t="s">
        <v>777</v>
      </c>
      <c r="AD180" s="167" t="s">
        <v>568</v>
      </c>
      <c r="AE180" s="371">
        <v>2088</v>
      </c>
      <c r="AF180" s="331" t="s">
        <v>778</v>
      </c>
    </row>
    <row r="181" spans="29:32" ht="16.5" x14ac:dyDescent="0.45">
      <c r="AC181" s="186" t="s">
        <v>780</v>
      </c>
      <c r="AD181" s="167" t="s">
        <v>568</v>
      </c>
      <c r="AE181" s="370">
        <v>1774</v>
      </c>
      <c r="AF181" s="331" t="s">
        <v>778</v>
      </c>
    </row>
    <row r="182" spans="29:32" x14ac:dyDescent="0.35">
      <c r="AC182" s="350" t="s">
        <v>782</v>
      </c>
      <c r="AD182" s="167" t="s">
        <v>568</v>
      </c>
      <c r="AE182" s="370">
        <v>3922</v>
      </c>
      <c r="AF182" s="187" t="s">
        <v>775</v>
      </c>
    </row>
    <row r="183" spans="29:32" x14ac:dyDescent="0.35">
      <c r="AC183" s="328" t="s">
        <v>784</v>
      </c>
      <c r="AD183" s="167" t="s">
        <v>500</v>
      </c>
      <c r="AE183" s="372">
        <v>1.5630000000000002E-2</v>
      </c>
      <c r="AF183" s="187" t="s">
        <v>501</v>
      </c>
    </row>
    <row r="184" spans="29:32" x14ac:dyDescent="0.35">
      <c r="AC184" s="328" t="s">
        <v>204</v>
      </c>
      <c r="AD184" s="167" t="s">
        <v>588</v>
      </c>
      <c r="AE184" s="372">
        <v>59.029020000000003</v>
      </c>
      <c r="AF184" s="187" t="s">
        <v>785</v>
      </c>
    </row>
    <row r="185" spans="29:32" x14ac:dyDescent="0.35">
      <c r="AC185" s="328" t="s">
        <v>205</v>
      </c>
      <c r="AD185" s="167" t="s">
        <v>588</v>
      </c>
      <c r="AE185" s="372">
        <v>73.135230000000007</v>
      </c>
      <c r="AF185" s="187" t="s">
        <v>785</v>
      </c>
    </row>
    <row r="186" spans="29:32" x14ac:dyDescent="0.35">
      <c r="AC186" s="328" t="s">
        <v>786</v>
      </c>
      <c r="AD186" s="167" t="s">
        <v>500</v>
      </c>
      <c r="AE186" s="372">
        <v>1.5630000000000002E-2</v>
      </c>
      <c r="AF186" s="187" t="s">
        <v>501</v>
      </c>
    </row>
    <row r="187" spans="29:32" x14ac:dyDescent="0.35">
      <c r="AC187" s="328" t="s">
        <v>787</v>
      </c>
      <c r="AD187" s="167" t="s">
        <v>500</v>
      </c>
      <c r="AE187" s="372">
        <v>2.1000000000000001E-4</v>
      </c>
      <c r="AF187" s="187" t="s">
        <v>501</v>
      </c>
    </row>
    <row r="188" spans="29:32" x14ac:dyDescent="0.35">
      <c r="AC188" s="328" t="s">
        <v>788</v>
      </c>
      <c r="AD188" s="167" t="s">
        <v>588</v>
      </c>
      <c r="AE188" s="372">
        <v>1.1483699999999999</v>
      </c>
      <c r="AF188" s="187" t="s">
        <v>785</v>
      </c>
    </row>
    <row r="189" spans="29:32" x14ac:dyDescent="0.35">
      <c r="AC189" s="328" t="s">
        <v>789</v>
      </c>
      <c r="AD189" s="167" t="s">
        <v>588</v>
      </c>
      <c r="AE189" s="372">
        <v>0.69342999999999999</v>
      </c>
      <c r="AF189" s="187" t="s">
        <v>785</v>
      </c>
    </row>
    <row r="190" spans="29:32" x14ac:dyDescent="0.35">
      <c r="AC190" s="328" t="s">
        <v>790</v>
      </c>
      <c r="AD190" s="167" t="s">
        <v>500</v>
      </c>
      <c r="AE190" s="372">
        <v>2.0000000000000001E-4</v>
      </c>
      <c r="AF190" s="187" t="s">
        <v>501</v>
      </c>
    </row>
    <row r="191" spans="29:32" x14ac:dyDescent="0.35">
      <c r="AC191" s="328" t="s">
        <v>203</v>
      </c>
      <c r="AD191" s="167" t="s">
        <v>500</v>
      </c>
      <c r="AE191" s="366">
        <v>0.21446999999999999</v>
      </c>
      <c r="AF191" s="187" t="s">
        <v>501</v>
      </c>
    </row>
    <row r="192" spans="29:32" x14ac:dyDescent="0.35">
      <c r="AC192" s="328" t="s">
        <v>216</v>
      </c>
      <c r="AD192" s="167" t="s">
        <v>565</v>
      </c>
      <c r="AE192" s="366">
        <v>1.5226</v>
      </c>
      <c r="AF192" s="330" t="s">
        <v>566</v>
      </c>
    </row>
    <row r="193" spans="29:32" x14ac:dyDescent="0.35">
      <c r="AC193" s="187" t="s">
        <v>791</v>
      </c>
      <c r="AD193" s="167" t="s">
        <v>500</v>
      </c>
      <c r="AE193" s="373">
        <v>0.17605999999999999</v>
      </c>
      <c r="AF193" s="330" t="s">
        <v>501</v>
      </c>
    </row>
    <row r="194" spans="29:32" x14ac:dyDescent="0.35">
      <c r="AC194" s="187" t="s">
        <v>792</v>
      </c>
      <c r="AD194" s="167" t="s">
        <v>500</v>
      </c>
      <c r="AE194" s="374">
        <v>0</v>
      </c>
      <c r="AF194" s="187" t="s">
        <v>501</v>
      </c>
    </row>
    <row r="195" spans="29:32" x14ac:dyDescent="0.35">
      <c r="AC195" s="187" t="s">
        <v>793</v>
      </c>
      <c r="AD195" s="167" t="s">
        <v>500</v>
      </c>
      <c r="AE195" s="374">
        <v>0</v>
      </c>
      <c r="AF195" s="187" t="s">
        <v>503</v>
      </c>
    </row>
    <row r="196" spans="29:32" x14ac:dyDescent="0.35">
      <c r="AC196" s="187" t="s">
        <v>794</v>
      </c>
      <c r="AD196" s="167" t="s">
        <v>588</v>
      </c>
      <c r="AE196" s="375">
        <v>64.636499999999998</v>
      </c>
      <c r="AF196" s="187" t="s">
        <v>785</v>
      </c>
    </row>
    <row r="197" spans="29:32" x14ac:dyDescent="0.35">
      <c r="AC197" s="187" t="s">
        <v>223</v>
      </c>
      <c r="AD197" s="167" t="s">
        <v>588</v>
      </c>
      <c r="AE197" s="376">
        <v>586.51379999999995</v>
      </c>
      <c r="AF197" s="187" t="s">
        <v>569</v>
      </c>
    </row>
    <row r="198" spans="29:32" x14ac:dyDescent="0.35">
      <c r="AC198" s="187" t="s">
        <v>795</v>
      </c>
      <c r="AD198" s="167" t="s">
        <v>588</v>
      </c>
      <c r="AE198" s="376">
        <v>99.759200000000007</v>
      </c>
      <c r="AF198" s="187" t="s">
        <v>569</v>
      </c>
    </row>
    <row r="199" spans="29:32" x14ac:dyDescent="0.35">
      <c r="AC199" s="187" t="s">
        <v>228</v>
      </c>
      <c r="AD199" s="167" t="s">
        <v>588</v>
      </c>
      <c r="AE199" s="375">
        <v>10.203900000000001</v>
      </c>
      <c r="AF199" s="187" t="s">
        <v>569</v>
      </c>
    </row>
    <row r="200" spans="29:32" x14ac:dyDescent="0.35">
      <c r="AC200" s="187" t="s">
        <v>796</v>
      </c>
      <c r="AD200" s="167" t="s">
        <v>588</v>
      </c>
      <c r="AE200" s="375">
        <v>21.3538</v>
      </c>
      <c r="AF200" s="187" t="s">
        <v>569</v>
      </c>
    </row>
    <row r="201" spans="29:32" x14ac:dyDescent="0.35">
      <c r="AC201" s="187" t="s">
        <v>797</v>
      </c>
      <c r="AD201" s="167" t="s">
        <v>588</v>
      </c>
      <c r="AE201" s="376">
        <v>10.203900000000001</v>
      </c>
      <c r="AF201" s="187" t="s">
        <v>569</v>
      </c>
    </row>
    <row r="202" spans="29:32" x14ac:dyDescent="0.35">
      <c r="AC202" s="187" t="s">
        <v>798</v>
      </c>
      <c r="AD202" s="167" t="s">
        <v>588</v>
      </c>
      <c r="AE202" s="375">
        <v>10.203900000000001</v>
      </c>
      <c r="AF202" s="187" t="s">
        <v>569</v>
      </c>
    </row>
    <row r="203" spans="29:32" x14ac:dyDescent="0.35">
      <c r="AC203" s="187" t="s">
        <v>799</v>
      </c>
      <c r="AD203" s="167" t="s">
        <v>588</v>
      </c>
      <c r="AE203" s="375">
        <v>21.3538</v>
      </c>
      <c r="AF203" s="187" t="s">
        <v>569</v>
      </c>
    </row>
    <row r="204" spans="29:32" x14ac:dyDescent="0.35">
      <c r="AC204" s="187" t="s">
        <v>226</v>
      </c>
      <c r="AD204" s="167" t="s">
        <v>588</v>
      </c>
      <c r="AE204" s="375">
        <v>21.3538</v>
      </c>
      <c r="AF204" s="187" t="s">
        <v>569</v>
      </c>
    </row>
    <row r="205" spans="29:32" x14ac:dyDescent="0.35">
      <c r="AC205" s="187" t="s">
        <v>800</v>
      </c>
      <c r="AD205" s="167" t="s">
        <v>588</v>
      </c>
      <c r="AE205" s="376">
        <v>21.3538</v>
      </c>
      <c r="AF205" s="187" t="s">
        <v>569</v>
      </c>
    </row>
    <row r="206" spans="29:32" x14ac:dyDescent="0.35">
      <c r="AC206" s="187" t="s">
        <v>801</v>
      </c>
      <c r="AD206" s="167" t="s">
        <v>588</v>
      </c>
      <c r="AE206" s="375">
        <v>21.3538</v>
      </c>
      <c r="AF206" s="187" t="s">
        <v>569</v>
      </c>
    </row>
    <row r="207" spans="29:32" x14ac:dyDescent="0.35">
      <c r="AC207" s="187" t="s">
        <v>802</v>
      </c>
      <c r="AD207" s="167" t="s">
        <v>588</v>
      </c>
      <c r="AE207" s="375">
        <v>21.3538</v>
      </c>
      <c r="AF207" s="187" t="s">
        <v>569</v>
      </c>
    </row>
    <row r="208" spans="29:32" x14ac:dyDescent="0.35">
      <c r="AC208" s="187" t="s">
        <v>803</v>
      </c>
      <c r="AD208" s="167" t="s">
        <v>588</v>
      </c>
      <c r="AE208" s="375">
        <v>21.3538</v>
      </c>
      <c r="AF208" s="187" t="s">
        <v>569</v>
      </c>
    </row>
    <row r="209" spans="29:32" x14ac:dyDescent="0.35">
      <c r="AC209" s="187" t="s">
        <v>804</v>
      </c>
      <c r="AD209" s="167" t="s">
        <v>588</v>
      </c>
      <c r="AE209" s="375">
        <v>1.37</v>
      </c>
      <c r="AF209" s="187" t="s">
        <v>569</v>
      </c>
    </row>
    <row r="210" spans="29:32" x14ac:dyDescent="0.35">
      <c r="AC210" s="187" t="s">
        <v>225</v>
      </c>
      <c r="AD210" s="167" t="s">
        <v>588</v>
      </c>
      <c r="AE210" s="377">
        <v>21.353999999999999</v>
      </c>
      <c r="AF210" s="187" t="s">
        <v>785</v>
      </c>
    </row>
    <row r="211" spans="29:32" x14ac:dyDescent="0.35">
      <c r="AC211" s="187" t="s">
        <v>805</v>
      </c>
      <c r="AD211" s="167" t="s">
        <v>588</v>
      </c>
      <c r="AE211" s="378">
        <v>870.10270000000003</v>
      </c>
      <c r="AF211" s="187" t="s">
        <v>785</v>
      </c>
    </row>
    <row r="212" spans="29:32" x14ac:dyDescent="0.35">
      <c r="AC212" s="187" t="s">
        <v>806</v>
      </c>
      <c r="AD212" s="167" t="s">
        <v>588</v>
      </c>
      <c r="AE212" s="376">
        <v>21.3538</v>
      </c>
      <c r="AF212" s="187" t="s">
        <v>785</v>
      </c>
    </row>
    <row r="213" spans="29:32" x14ac:dyDescent="0.35">
      <c r="AC213" s="187" t="s">
        <v>807</v>
      </c>
      <c r="AD213" s="167" t="s">
        <v>588</v>
      </c>
      <c r="AE213" s="376">
        <v>21.3538</v>
      </c>
      <c r="AF213" s="187" t="s">
        <v>785</v>
      </c>
    </row>
    <row r="214" spans="29:32" x14ac:dyDescent="0.35">
      <c r="AC214" s="187" t="s">
        <v>808</v>
      </c>
      <c r="AD214" s="167" t="s">
        <v>588</v>
      </c>
      <c r="AE214" s="376">
        <v>445.02780000000001</v>
      </c>
      <c r="AF214" s="187" t="s">
        <v>785</v>
      </c>
    </row>
    <row r="215" spans="29:32" x14ac:dyDescent="0.35">
      <c r="AC215" s="187" t="s">
        <v>809</v>
      </c>
      <c r="AD215" s="167" t="s">
        <v>588</v>
      </c>
      <c r="AE215" s="379">
        <v>1000</v>
      </c>
      <c r="AF215" s="187" t="s">
        <v>810</v>
      </c>
    </row>
    <row r="216" spans="29:32" x14ac:dyDescent="0.35">
      <c r="AC216" s="187" t="s">
        <v>811</v>
      </c>
      <c r="AD216" s="167" t="s">
        <v>588</v>
      </c>
      <c r="AE216" s="379">
        <v>273</v>
      </c>
      <c r="AF216" s="187" t="s">
        <v>812</v>
      </c>
    </row>
    <row r="217" spans="29:32" x14ac:dyDescent="0.35">
      <c r="AC217" s="187" t="s">
        <v>813</v>
      </c>
      <c r="AD217" s="167" t="s">
        <v>588</v>
      </c>
      <c r="AE217" s="379">
        <v>297</v>
      </c>
      <c r="AF217" s="187" t="s">
        <v>812</v>
      </c>
    </row>
    <row r="218" spans="29:32" x14ac:dyDescent="0.35">
      <c r="AC218" s="187" t="s">
        <v>814</v>
      </c>
      <c r="AD218" s="167" t="s">
        <v>588</v>
      </c>
      <c r="AE218" s="379">
        <v>1000</v>
      </c>
      <c r="AF218" s="187" t="s">
        <v>810</v>
      </c>
    </row>
    <row r="219" spans="29:32" x14ac:dyDescent="0.35">
      <c r="AC219" s="187" t="s">
        <v>235</v>
      </c>
      <c r="AD219" s="167" t="s">
        <v>667</v>
      </c>
      <c r="AE219" s="380">
        <v>0.25492999999999999</v>
      </c>
      <c r="AF219" s="187" t="s">
        <v>815</v>
      </c>
    </row>
    <row r="220" spans="29:32" x14ac:dyDescent="0.35">
      <c r="AC220" s="187" t="s">
        <v>237</v>
      </c>
      <c r="AD220" s="167" t="s">
        <v>667</v>
      </c>
      <c r="AE220" s="380">
        <v>0.15832000000000002</v>
      </c>
      <c r="AF220" s="187" t="s">
        <v>815</v>
      </c>
    </row>
    <row r="221" spans="29:32" x14ac:dyDescent="0.35">
      <c r="AC221" s="187" t="s">
        <v>816</v>
      </c>
      <c r="AD221" s="167" t="s">
        <v>667</v>
      </c>
      <c r="AE221" s="380">
        <v>0.15573000000000001</v>
      </c>
      <c r="AF221" s="187" t="s">
        <v>815</v>
      </c>
    </row>
    <row r="222" spans="29:32" x14ac:dyDescent="0.35">
      <c r="AC222" s="187" t="s">
        <v>817</v>
      </c>
      <c r="AD222" s="167" t="s">
        <v>667</v>
      </c>
      <c r="AE222" s="380">
        <v>0.2336</v>
      </c>
      <c r="AF222" s="187" t="s">
        <v>815</v>
      </c>
    </row>
    <row r="223" spans="29:32" x14ac:dyDescent="0.35">
      <c r="AC223" s="187" t="s">
        <v>239</v>
      </c>
      <c r="AD223" s="167" t="s">
        <v>667</v>
      </c>
      <c r="AE223" s="380">
        <v>0.19562000000000002</v>
      </c>
      <c r="AF223" s="187" t="s">
        <v>815</v>
      </c>
    </row>
    <row r="224" spans="29:32" x14ac:dyDescent="0.35">
      <c r="AC224" s="187" t="s">
        <v>818</v>
      </c>
      <c r="AD224" s="167" t="s">
        <v>667</v>
      </c>
      <c r="AE224" s="380">
        <v>0.14981</v>
      </c>
      <c r="AF224" s="187" t="s">
        <v>815</v>
      </c>
    </row>
    <row r="225" spans="29:32" x14ac:dyDescent="0.35">
      <c r="AC225" s="187" t="s">
        <v>819</v>
      </c>
      <c r="AD225" s="167" t="s">
        <v>667</v>
      </c>
      <c r="AE225" s="380">
        <v>0.2397</v>
      </c>
      <c r="AF225" s="187" t="s">
        <v>815</v>
      </c>
    </row>
    <row r="226" spans="29:32" x14ac:dyDescent="0.35">
      <c r="AC226" s="187" t="s">
        <v>820</v>
      </c>
      <c r="AD226" s="167" t="s">
        <v>667</v>
      </c>
      <c r="AE226" s="380">
        <v>0.43446000000000001</v>
      </c>
      <c r="AF226" s="187" t="s">
        <v>815</v>
      </c>
    </row>
    <row r="227" spans="29:32" x14ac:dyDescent="0.35">
      <c r="AC227" s="186" t="s">
        <v>821</v>
      </c>
      <c r="AD227" s="205" t="s">
        <v>667</v>
      </c>
      <c r="AE227" s="380">
        <v>0.59925000000000006</v>
      </c>
      <c r="AF227" s="186" t="s">
        <v>815</v>
      </c>
    </row>
    <row r="228" spans="29:32" x14ac:dyDescent="0.35">
      <c r="AC228" s="187" t="s">
        <v>822</v>
      </c>
      <c r="AD228" s="167" t="s">
        <v>667</v>
      </c>
      <c r="AE228" s="380">
        <v>0.18078000000000002</v>
      </c>
      <c r="AF228" s="187" t="s">
        <v>815</v>
      </c>
    </row>
    <row r="229" spans="29:32" x14ac:dyDescent="0.35">
      <c r="AC229" s="187" t="s">
        <v>823</v>
      </c>
      <c r="AD229" s="167" t="s">
        <v>667</v>
      </c>
      <c r="AE229" s="380">
        <v>0.13844530000000002</v>
      </c>
      <c r="AF229" s="187" t="s">
        <v>815</v>
      </c>
    </row>
    <row r="230" spans="29:32" x14ac:dyDescent="0.35">
      <c r="AC230" s="187" t="s">
        <v>824</v>
      </c>
      <c r="AD230" s="167" t="s">
        <v>667</v>
      </c>
      <c r="AE230" s="380">
        <v>0.22151000000000001</v>
      </c>
      <c r="AF230" s="187" t="s">
        <v>815</v>
      </c>
    </row>
    <row r="231" spans="29:32" x14ac:dyDescent="0.35">
      <c r="AC231" s="187" t="s">
        <v>825</v>
      </c>
      <c r="AD231" s="167" t="s">
        <v>667</v>
      </c>
      <c r="AE231" s="380">
        <v>0.40149000000000001</v>
      </c>
      <c r="AF231" s="187" t="s">
        <v>815</v>
      </c>
    </row>
    <row r="232" spans="29:32" x14ac:dyDescent="0.35">
      <c r="AC232" s="329" t="s">
        <v>826</v>
      </c>
      <c r="AD232" s="167" t="s">
        <v>667</v>
      </c>
      <c r="AE232" s="380">
        <v>0.55376000000000003</v>
      </c>
      <c r="AF232" s="187" t="s">
        <v>815</v>
      </c>
    </row>
    <row r="233" spans="29:32" x14ac:dyDescent="0.35">
      <c r="AC233" s="359" t="s">
        <v>231</v>
      </c>
      <c r="AD233" s="360" t="s">
        <v>667</v>
      </c>
      <c r="AE233" s="364">
        <v>4.1149999999999999E-2</v>
      </c>
      <c r="AF233" s="359" t="s">
        <v>815</v>
      </c>
    </row>
    <row r="234" spans="29:32" x14ac:dyDescent="0.35">
      <c r="AC234" s="186" t="s">
        <v>233</v>
      </c>
      <c r="AD234" s="167" t="s">
        <v>667</v>
      </c>
      <c r="AE234" s="364">
        <v>5.9699999999999996E-3</v>
      </c>
      <c r="AF234" s="187" t="s">
        <v>815</v>
      </c>
    </row>
    <row r="235" spans="29:32" x14ac:dyDescent="0.35">
      <c r="AC235" s="186" t="s">
        <v>827</v>
      </c>
      <c r="AD235" s="167" t="s">
        <v>667</v>
      </c>
      <c r="AE235" s="364">
        <v>3.508E-2</v>
      </c>
      <c r="AF235" s="187" t="s">
        <v>815</v>
      </c>
    </row>
    <row r="236" spans="29:32" x14ac:dyDescent="0.35">
      <c r="AC236" s="186" t="s">
        <v>828</v>
      </c>
      <c r="AD236" s="167" t="s">
        <v>667</v>
      </c>
      <c r="AE236" s="364">
        <v>3.0839999999999999E-2</v>
      </c>
      <c r="AF236" s="187" t="s">
        <v>815</v>
      </c>
    </row>
    <row r="237" spans="29:32" x14ac:dyDescent="0.35">
      <c r="AC237" s="328" t="s">
        <v>230</v>
      </c>
      <c r="AD237" s="167" t="s">
        <v>636</v>
      </c>
      <c r="AE237" s="365">
        <v>0.17710000000000001</v>
      </c>
      <c r="AF237" s="187" t="s">
        <v>829</v>
      </c>
    </row>
    <row r="238" spans="29:32" x14ac:dyDescent="0.35">
      <c r="AC238" s="328" t="s">
        <v>230</v>
      </c>
      <c r="AD238" s="167" t="s">
        <v>651</v>
      </c>
      <c r="AE238" s="365">
        <v>0.28502</v>
      </c>
      <c r="AF238" s="187" t="s">
        <v>830</v>
      </c>
    </row>
    <row r="239" spans="29:32" x14ac:dyDescent="0.35">
      <c r="AC239" s="328" t="s">
        <v>831</v>
      </c>
      <c r="AD239" s="167" t="s">
        <v>636</v>
      </c>
      <c r="AE239" s="364">
        <v>0.17335999999999999</v>
      </c>
      <c r="AF239" s="187" t="s">
        <v>829</v>
      </c>
    </row>
    <row r="240" spans="29:32" x14ac:dyDescent="0.35">
      <c r="AC240" s="328" t="s">
        <v>832</v>
      </c>
      <c r="AD240" s="167" t="s">
        <v>651</v>
      </c>
      <c r="AE240" s="364">
        <v>0.27900999999999998</v>
      </c>
      <c r="AF240" s="187" t="s">
        <v>830</v>
      </c>
    </row>
    <row r="241" spans="29:32" x14ac:dyDescent="0.35">
      <c r="AC241" s="328" t="s">
        <v>833</v>
      </c>
      <c r="AD241" s="167" t="s">
        <v>636</v>
      </c>
      <c r="AE241" s="364">
        <v>0.14208000000000001</v>
      </c>
      <c r="AF241" s="187" t="s">
        <v>829</v>
      </c>
    </row>
    <row r="242" spans="29:32" x14ac:dyDescent="0.35">
      <c r="AC242" s="328" t="s">
        <v>834</v>
      </c>
      <c r="AD242" s="167" t="s">
        <v>651</v>
      </c>
      <c r="AE242" s="364">
        <v>0.22868000000000002</v>
      </c>
      <c r="AF242" s="187" t="s">
        <v>830</v>
      </c>
    </row>
    <row r="243" spans="29:32" x14ac:dyDescent="0.35">
      <c r="AC243" s="328" t="s">
        <v>835</v>
      </c>
      <c r="AD243" s="167" t="s">
        <v>636</v>
      </c>
      <c r="AE243" s="364">
        <v>0.17061000000000001</v>
      </c>
      <c r="AF243" s="187" t="s">
        <v>829</v>
      </c>
    </row>
    <row r="244" spans="29:32" x14ac:dyDescent="0.35">
      <c r="AC244" s="328" t="s">
        <v>836</v>
      </c>
      <c r="AD244" s="167" t="s">
        <v>651</v>
      </c>
      <c r="AE244" s="364">
        <v>0.27459</v>
      </c>
      <c r="AF244" s="187" t="s">
        <v>830</v>
      </c>
    </row>
    <row r="245" spans="29:32" x14ac:dyDescent="0.35">
      <c r="AC245" s="328" t="s">
        <v>837</v>
      </c>
      <c r="AD245" s="167" t="s">
        <v>636</v>
      </c>
      <c r="AE245" s="364">
        <v>0.20946999999999999</v>
      </c>
      <c r="AF245" s="187" t="s">
        <v>829</v>
      </c>
    </row>
    <row r="246" spans="29:32" x14ac:dyDescent="0.35">
      <c r="AC246" s="328" t="s">
        <v>838</v>
      </c>
      <c r="AD246" s="167" t="s">
        <v>651</v>
      </c>
      <c r="AE246" s="364">
        <v>0.33712999999999999</v>
      </c>
      <c r="AF246" s="187" t="s">
        <v>830</v>
      </c>
    </row>
    <row r="247" spans="29:32" x14ac:dyDescent="0.35">
      <c r="AC247" s="328" t="s">
        <v>839</v>
      </c>
      <c r="AD247" s="167" t="s">
        <v>636</v>
      </c>
      <c r="AE247" s="364">
        <v>0.18084</v>
      </c>
      <c r="AF247" s="187" t="s">
        <v>840</v>
      </c>
    </row>
    <row r="248" spans="29:32" x14ac:dyDescent="0.35">
      <c r="AC248" s="328" t="s">
        <v>841</v>
      </c>
      <c r="AD248" s="167" t="s">
        <v>651</v>
      </c>
      <c r="AE248" s="364">
        <v>0.29103000000000001</v>
      </c>
      <c r="AF248" s="187" t="s">
        <v>830</v>
      </c>
    </row>
    <row r="249" spans="29:32" x14ac:dyDescent="0.35">
      <c r="AC249" s="328" t="s">
        <v>842</v>
      </c>
      <c r="AD249" s="167" t="s">
        <v>636</v>
      </c>
      <c r="AE249" s="364">
        <v>0.15371000000000001</v>
      </c>
      <c r="AF249" s="187" t="s">
        <v>829</v>
      </c>
    </row>
    <row r="250" spans="29:32" x14ac:dyDescent="0.35">
      <c r="AC250" s="328" t="s">
        <v>843</v>
      </c>
      <c r="AD250" s="167" t="s">
        <v>651</v>
      </c>
      <c r="AE250" s="364">
        <v>0.24736</v>
      </c>
      <c r="AF250" s="187" t="s">
        <v>830</v>
      </c>
    </row>
    <row r="251" spans="29:32" x14ac:dyDescent="0.35">
      <c r="AC251" s="328" t="s">
        <v>844</v>
      </c>
      <c r="AD251" s="167" t="s">
        <v>636</v>
      </c>
      <c r="AE251" s="364">
        <v>0.19228000000000001</v>
      </c>
      <c r="AF251" s="187" t="s">
        <v>829</v>
      </c>
    </row>
    <row r="252" spans="29:32" x14ac:dyDescent="0.35">
      <c r="AC252" s="328" t="s">
        <v>845</v>
      </c>
      <c r="AD252" s="167" t="s">
        <v>651</v>
      </c>
      <c r="AE252" s="364">
        <v>0.30945</v>
      </c>
      <c r="AF252" s="187" t="s">
        <v>830</v>
      </c>
    </row>
    <row r="253" spans="29:32" x14ac:dyDescent="0.35">
      <c r="AC253" s="328" t="s">
        <v>846</v>
      </c>
      <c r="AD253" s="167" t="s">
        <v>636</v>
      </c>
      <c r="AE253" s="364">
        <v>0.28294999999999998</v>
      </c>
      <c r="AF253" s="187" t="s">
        <v>829</v>
      </c>
    </row>
    <row r="254" spans="29:32" x14ac:dyDescent="0.35">
      <c r="AC254" s="328" t="s">
        <v>847</v>
      </c>
      <c r="AD254" s="167" t="s">
        <v>651</v>
      </c>
      <c r="AE254" s="364">
        <v>0.45535999999999999</v>
      </c>
      <c r="AF254" s="187" t="s">
        <v>830</v>
      </c>
    </row>
    <row r="255" spans="29:32" x14ac:dyDescent="0.35">
      <c r="AC255" s="328" t="s">
        <v>848</v>
      </c>
      <c r="AD255" s="167" t="s">
        <v>636</v>
      </c>
      <c r="AE255" s="364">
        <v>0.1052</v>
      </c>
      <c r="AF255" s="187" t="s">
        <v>829</v>
      </c>
    </row>
    <row r="256" spans="29:32" x14ac:dyDescent="0.35">
      <c r="AC256" s="328" t="s">
        <v>849</v>
      </c>
      <c r="AD256" s="167" t="s">
        <v>651</v>
      </c>
      <c r="AE256" s="364">
        <v>0.16930000000000001</v>
      </c>
      <c r="AF256" s="187" t="s">
        <v>830</v>
      </c>
    </row>
    <row r="257" spans="29:32" x14ac:dyDescent="0.35">
      <c r="AC257" s="328" t="s">
        <v>850</v>
      </c>
      <c r="AD257" s="167" t="s">
        <v>636</v>
      </c>
      <c r="AE257" s="364">
        <v>0.10895000000000001</v>
      </c>
      <c r="AF257" s="187" t="s">
        <v>829</v>
      </c>
    </row>
    <row r="258" spans="29:32" x14ac:dyDescent="0.35">
      <c r="AC258" s="328" t="s">
        <v>851</v>
      </c>
      <c r="AD258" s="167" t="s">
        <v>651</v>
      </c>
      <c r="AE258" s="364">
        <v>0.17534</v>
      </c>
      <c r="AF258" s="187" t="s">
        <v>830</v>
      </c>
    </row>
    <row r="259" spans="29:32" x14ac:dyDescent="0.35">
      <c r="AC259" s="328" t="s">
        <v>852</v>
      </c>
      <c r="AD259" s="167" t="s">
        <v>636</v>
      </c>
      <c r="AE259" s="364">
        <v>0.13177</v>
      </c>
      <c r="AF259" s="187" t="s">
        <v>829</v>
      </c>
    </row>
    <row r="260" spans="29:32" x14ac:dyDescent="0.35">
      <c r="AC260" s="328" t="s">
        <v>853</v>
      </c>
      <c r="AD260" s="167" t="s">
        <v>651</v>
      </c>
      <c r="AE260" s="364">
        <v>0.21207000000000001</v>
      </c>
      <c r="AF260" s="187" t="s">
        <v>830</v>
      </c>
    </row>
    <row r="261" spans="29:32" x14ac:dyDescent="0.35">
      <c r="AC261" s="328" t="s">
        <v>854</v>
      </c>
      <c r="AD261" s="167" t="s">
        <v>636</v>
      </c>
      <c r="AE261" s="364">
        <v>0.11473</v>
      </c>
      <c r="AF261" s="187" t="s">
        <v>829</v>
      </c>
    </row>
    <row r="262" spans="29:32" x14ac:dyDescent="0.35">
      <c r="AC262" s="329" t="s">
        <v>855</v>
      </c>
      <c r="AD262" s="167" t="s">
        <v>651</v>
      </c>
      <c r="AE262" s="364">
        <v>0.18464000000000003</v>
      </c>
      <c r="AF262" s="187" t="s">
        <v>856</v>
      </c>
    </row>
    <row r="263" spans="29:32" x14ac:dyDescent="0.35">
      <c r="AC263" s="328" t="s">
        <v>857</v>
      </c>
      <c r="AD263" s="167" t="s">
        <v>651</v>
      </c>
      <c r="AE263" s="365">
        <v>0.32027</v>
      </c>
      <c r="AF263" s="187" t="s">
        <v>856</v>
      </c>
    </row>
    <row r="264" spans="29:32" x14ac:dyDescent="0.35">
      <c r="AC264" s="328" t="s">
        <v>858</v>
      </c>
      <c r="AD264" s="167" t="s">
        <v>636</v>
      </c>
      <c r="AE264" s="365">
        <v>0.19900999999999999</v>
      </c>
      <c r="AF264" s="187" t="s">
        <v>840</v>
      </c>
    </row>
    <row r="265" spans="29:32" x14ac:dyDescent="0.35">
      <c r="AC265" s="328" t="s">
        <v>859</v>
      </c>
      <c r="AD265" s="167" t="s">
        <v>636</v>
      </c>
      <c r="AE265" s="381">
        <v>0.14954999999999999</v>
      </c>
      <c r="AF265" s="330" t="s">
        <v>605</v>
      </c>
    </row>
    <row r="266" spans="29:32" x14ac:dyDescent="0.35">
      <c r="AC266" s="328" t="s">
        <v>860</v>
      </c>
      <c r="AD266" s="167" t="s">
        <v>651</v>
      </c>
      <c r="AE266" s="381">
        <v>0.24068000000000001</v>
      </c>
      <c r="AF266" s="187" t="s">
        <v>856</v>
      </c>
    </row>
    <row r="267" spans="29:32" x14ac:dyDescent="0.35">
      <c r="AC267" s="328" t="s">
        <v>861</v>
      </c>
      <c r="AD267" s="167" t="s">
        <v>636</v>
      </c>
      <c r="AE267" s="381">
        <v>0.19455</v>
      </c>
      <c r="AF267" s="330" t="s">
        <v>605</v>
      </c>
    </row>
    <row r="268" spans="29:32" x14ac:dyDescent="0.35">
      <c r="AC268" s="328" t="s">
        <v>862</v>
      </c>
      <c r="AD268" s="167" t="s">
        <v>651</v>
      </c>
      <c r="AE268" s="381">
        <v>0.31309999999999999</v>
      </c>
      <c r="AF268" s="187" t="s">
        <v>856</v>
      </c>
    </row>
    <row r="269" spans="29:32" x14ac:dyDescent="0.35">
      <c r="AC269" s="328" t="s">
        <v>863</v>
      </c>
      <c r="AD269" s="167" t="s">
        <v>636</v>
      </c>
      <c r="AE269" s="381">
        <v>0.27777000000000002</v>
      </c>
      <c r="AF269" s="330" t="s">
        <v>605</v>
      </c>
    </row>
    <row r="270" spans="29:32" x14ac:dyDescent="0.35">
      <c r="AC270" s="328" t="s">
        <v>864</v>
      </c>
      <c r="AD270" s="167" t="s">
        <v>651</v>
      </c>
      <c r="AE270" s="381">
        <v>0.44702999999999998</v>
      </c>
      <c r="AF270" s="330" t="s">
        <v>856</v>
      </c>
    </row>
    <row r="271" spans="29:32" x14ac:dyDescent="0.35">
      <c r="AC271" s="328" t="s">
        <v>865</v>
      </c>
      <c r="AD271" s="167" t="s">
        <v>636</v>
      </c>
      <c r="AE271" s="381">
        <v>0.25213000000000002</v>
      </c>
      <c r="AF271" s="330" t="s">
        <v>605</v>
      </c>
    </row>
    <row r="272" spans="29:32" x14ac:dyDescent="0.35">
      <c r="AC272" s="328" t="s">
        <v>866</v>
      </c>
      <c r="AD272" s="167" t="s">
        <v>651</v>
      </c>
      <c r="AE272" s="381">
        <v>0.40576000000000001</v>
      </c>
      <c r="AF272" s="330" t="s">
        <v>856</v>
      </c>
    </row>
    <row r="273" spans="29:32" x14ac:dyDescent="0.35">
      <c r="AC273" s="328" t="s">
        <v>867</v>
      </c>
      <c r="AD273" s="167" t="s">
        <v>636</v>
      </c>
      <c r="AE273" s="373">
        <v>0.23741000000000001</v>
      </c>
      <c r="AF273" s="330" t="s">
        <v>605</v>
      </c>
    </row>
    <row r="274" spans="29:32" x14ac:dyDescent="0.35">
      <c r="AC274" s="329" t="s">
        <v>868</v>
      </c>
      <c r="AD274" s="167" t="s">
        <v>651</v>
      </c>
      <c r="AE274" s="373">
        <v>0.38207000000000002</v>
      </c>
      <c r="AF274" s="330" t="s">
        <v>856</v>
      </c>
    </row>
    <row r="275" spans="29:32" x14ac:dyDescent="0.35">
      <c r="AC275" s="328" t="s">
        <v>869</v>
      </c>
      <c r="AD275" s="167" t="s">
        <v>636</v>
      </c>
      <c r="AE275" s="373">
        <v>0.22833000000000001</v>
      </c>
      <c r="AF275" s="330" t="s">
        <v>605</v>
      </c>
    </row>
    <row r="276" spans="29:32" x14ac:dyDescent="0.35">
      <c r="AC276" s="328" t="s">
        <v>868</v>
      </c>
      <c r="AD276" s="167" t="s">
        <v>651</v>
      </c>
      <c r="AE276" s="373">
        <v>0.36747000000000002</v>
      </c>
      <c r="AF276" s="330" t="s">
        <v>856</v>
      </c>
    </row>
    <row r="277" spans="29:32" x14ac:dyDescent="0.35">
      <c r="AC277" s="328" t="s">
        <v>870</v>
      </c>
      <c r="AD277" s="167" t="s">
        <v>636</v>
      </c>
      <c r="AE277" s="373">
        <v>0.3846</v>
      </c>
      <c r="AF277" s="330" t="s">
        <v>605</v>
      </c>
    </row>
    <row r="278" spans="29:32" x14ac:dyDescent="0.35">
      <c r="AC278" s="328" t="s">
        <v>871</v>
      </c>
      <c r="AD278" s="167" t="s">
        <v>651</v>
      </c>
      <c r="AE278" s="373">
        <v>0.61895999999999995</v>
      </c>
      <c r="AF278" s="330" t="s">
        <v>856</v>
      </c>
    </row>
    <row r="279" spans="29:32" x14ac:dyDescent="0.35">
      <c r="AC279" s="328" t="s">
        <v>872</v>
      </c>
      <c r="AD279" s="167" t="s">
        <v>636</v>
      </c>
      <c r="AE279" s="373">
        <v>0.23644999999999999</v>
      </c>
      <c r="AF279" s="330" t="s">
        <v>605</v>
      </c>
    </row>
    <row r="280" spans="29:32" x14ac:dyDescent="0.35">
      <c r="AC280" s="328" t="s">
        <v>873</v>
      </c>
      <c r="AD280" s="167" t="s">
        <v>651</v>
      </c>
      <c r="AE280" s="373">
        <v>0.38052999999999998</v>
      </c>
      <c r="AF280" s="330" t="s">
        <v>856</v>
      </c>
    </row>
    <row r="281" spans="29:32" x14ac:dyDescent="0.35">
      <c r="AC281" s="328" t="s">
        <v>874</v>
      </c>
      <c r="AD281" s="167" t="s">
        <v>636</v>
      </c>
      <c r="AE281" s="381">
        <v>0.27244000000000002</v>
      </c>
      <c r="AF281" s="330" t="s">
        <v>605</v>
      </c>
    </row>
    <row r="282" spans="29:32" x14ac:dyDescent="0.35">
      <c r="AC282" s="328" t="s">
        <v>875</v>
      </c>
      <c r="AD282" s="167" t="s">
        <v>651</v>
      </c>
      <c r="AE282" s="381">
        <v>0.43845000000000001</v>
      </c>
      <c r="AF282" s="330" t="s">
        <v>856</v>
      </c>
    </row>
    <row r="283" spans="29:32" x14ac:dyDescent="0.35">
      <c r="AC283" s="328" t="s">
        <v>876</v>
      </c>
      <c r="AD283" s="167" t="s">
        <v>636</v>
      </c>
      <c r="AE283" s="381">
        <v>0.25162000000000001</v>
      </c>
      <c r="AF283" s="330" t="s">
        <v>605</v>
      </c>
    </row>
    <row r="284" spans="29:32" x14ac:dyDescent="0.35">
      <c r="AC284" s="328" t="s">
        <v>877</v>
      </c>
      <c r="AD284" s="167" t="s">
        <v>651</v>
      </c>
      <c r="AE284" s="381">
        <v>0.40494000000000002</v>
      </c>
      <c r="AF284" s="330" t="s">
        <v>856</v>
      </c>
    </row>
    <row r="285" spans="29:32" x14ac:dyDescent="0.35">
      <c r="AC285" s="328" t="s">
        <v>878</v>
      </c>
      <c r="AD285" s="167" t="s">
        <v>636</v>
      </c>
      <c r="AE285" s="364">
        <v>0.11551</v>
      </c>
      <c r="AF285" s="330" t="s">
        <v>605</v>
      </c>
    </row>
    <row r="286" spans="29:32" x14ac:dyDescent="0.35">
      <c r="AC286" s="328" t="s">
        <v>879</v>
      </c>
      <c r="AD286" s="167" t="s">
        <v>651</v>
      </c>
      <c r="AE286" s="364">
        <v>0.18589</v>
      </c>
      <c r="AF286" s="330" t="s">
        <v>856</v>
      </c>
    </row>
    <row r="287" spans="29:32" x14ac:dyDescent="0.35">
      <c r="AC287" s="328" t="s">
        <v>880</v>
      </c>
      <c r="AD287" s="167" t="s">
        <v>636</v>
      </c>
      <c r="AE287" s="373">
        <v>0.79127999999999998</v>
      </c>
      <c r="AF287" s="330" t="s">
        <v>605</v>
      </c>
    </row>
    <row r="288" spans="29:32" x14ac:dyDescent="0.35">
      <c r="AC288" s="328" t="s">
        <v>881</v>
      </c>
      <c r="AD288" s="167" t="s">
        <v>651</v>
      </c>
      <c r="AE288" s="373">
        <v>1.2734399999999999</v>
      </c>
      <c r="AF288" s="187" t="s">
        <v>856</v>
      </c>
    </row>
    <row r="289" spans="29:32" x14ac:dyDescent="0.35">
      <c r="AC289" s="328" t="s">
        <v>882</v>
      </c>
      <c r="AD289" s="167" t="s">
        <v>636</v>
      </c>
      <c r="AE289" s="373">
        <v>0.87458000000000002</v>
      </c>
      <c r="AF289" s="330" t="s">
        <v>605</v>
      </c>
    </row>
    <row r="290" spans="29:32" x14ac:dyDescent="0.35">
      <c r="AC290" s="328" t="s">
        <v>883</v>
      </c>
      <c r="AD290" s="167" t="s">
        <v>651</v>
      </c>
      <c r="AE290" s="373">
        <v>1.4075</v>
      </c>
      <c r="AF290" s="187" t="s">
        <v>856</v>
      </c>
    </row>
    <row r="291" spans="29:32" x14ac:dyDescent="0.35">
      <c r="AC291" s="328" t="s">
        <v>884</v>
      </c>
      <c r="AD291" s="167" t="s">
        <v>636</v>
      </c>
      <c r="AE291" s="373">
        <v>0.83823999999999999</v>
      </c>
      <c r="AF291" s="330" t="s">
        <v>605</v>
      </c>
    </row>
    <row r="292" spans="29:32" x14ac:dyDescent="0.35">
      <c r="AC292" s="328" t="s">
        <v>885</v>
      </c>
      <c r="AD292" s="167" t="s">
        <v>651</v>
      </c>
      <c r="AE292" s="373">
        <v>1.3490200000000001</v>
      </c>
      <c r="AF292" s="330" t="s">
        <v>856</v>
      </c>
    </row>
    <row r="293" spans="29:32" x14ac:dyDescent="0.35">
      <c r="AC293" s="187" t="s">
        <v>886</v>
      </c>
      <c r="AD293" s="167" t="s">
        <v>667</v>
      </c>
      <c r="AE293" s="382">
        <v>0.12076000000000001</v>
      </c>
      <c r="AF293" s="187" t="s">
        <v>815</v>
      </c>
    </row>
    <row r="294" spans="29:32" x14ac:dyDescent="0.35">
      <c r="AC294" s="187" t="s">
        <v>887</v>
      </c>
      <c r="AD294" s="167" t="s">
        <v>667</v>
      </c>
      <c r="AE294" s="382">
        <v>2.7789999999999999E-2</v>
      </c>
      <c r="AF294" s="187" t="s">
        <v>815</v>
      </c>
    </row>
    <row r="295" spans="29:32" x14ac:dyDescent="0.35">
      <c r="AC295" s="187" t="s">
        <v>888</v>
      </c>
      <c r="AD295" s="167" t="s">
        <v>667</v>
      </c>
      <c r="AE295" s="364">
        <v>0.21176</v>
      </c>
      <c r="AF295" s="187" t="s">
        <v>815</v>
      </c>
    </row>
    <row r="296" spans="29:32" x14ac:dyDescent="0.35">
      <c r="AC296" s="187" t="s">
        <v>888</v>
      </c>
      <c r="AD296" s="167" t="s">
        <v>636</v>
      </c>
      <c r="AE296" s="364">
        <v>0.31763999999999998</v>
      </c>
      <c r="AF296" s="187" t="s">
        <v>829</v>
      </c>
    </row>
    <row r="297" spans="29:32" x14ac:dyDescent="0.35">
      <c r="AC297" s="187" t="s">
        <v>889</v>
      </c>
      <c r="AD297" s="167" t="s">
        <v>667</v>
      </c>
      <c r="AE297" s="364">
        <v>0.15018000000000001</v>
      </c>
      <c r="AF297" s="187" t="s">
        <v>815</v>
      </c>
    </row>
    <row r="298" spans="29:32" x14ac:dyDescent="0.35">
      <c r="AC298" s="187" t="s">
        <v>890</v>
      </c>
      <c r="AD298" s="167" t="s">
        <v>667</v>
      </c>
      <c r="AE298" s="381">
        <v>0.112863</v>
      </c>
      <c r="AF298" s="187" t="s">
        <v>815</v>
      </c>
    </row>
    <row r="299" spans="29:32" x14ac:dyDescent="0.35">
      <c r="AC299" s="330" t="s">
        <v>891</v>
      </c>
      <c r="AD299" s="167" t="s">
        <v>667</v>
      </c>
      <c r="AE299" s="381">
        <v>1.8737999999999998E-2</v>
      </c>
      <c r="AF299" s="187" t="s">
        <v>815</v>
      </c>
    </row>
    <row r="300" spans="29:32" x14ac:dyDescent="0.35">
      <c r="AC300" s="330" t="s">
        <v>892</v>
      </c>
      <c r="AD300" s="167" t="s">
        <v>667</v>
      </c>
      <c r="AE300" s="381">
        <v>0.12951799999999999</v>
      </c>
      <c r="AF300" s="187" t="s">
        <v>815</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18"/>
  <sheetViews>
    <sheetView showGridLines="0" topLeftCell="M4" zoomScale="70" zoomScaleNormal="70" workbookViewId="0">
      <selection activeCell="Q23" sqref="Q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81640625" style="4" customWidth="1"/>
    <col min="6" max="6" width="21.54296875" style="4" customWidth="1"/>
    <col min="7" max="7" width="20.1796875" style="4" customWidth="1"/>
    <col min="8" max="8" width="17.81640625" style="4" customWidth="1"/>
    <col min="9" max="9" width="19.81640625" style="4" customWidth="1"/>
    <col min="10" max="10" width="20.453125" style="4" customWidth="1"/>
    <col min="11" max="13" width="17.81640625" style="21" customWidth="1"/>
    <col min="14" max="14" width="23" style="21" customWidth="1"/>
    <col min="15" max="15" width="25" style="21" customWidth="1"/>
    <col min="16" max="16" width="21.453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4"/>
      <c r="C3" s="55"/>
      <c r="D3" s="55"/>
      <c r="E3" s="55"/>
      <c r="F3" s="55"/>
      <c r="G3" s="55"/>
      <c r="H3" s="55"/>
      <c r="I3" s="55"/>
      <c r="J3" s="55"/>
      <c r="K3" s="55"/>
      <c r="L3" s="55"/>
      <c r="M3" s="55"/>
      <c r="N3" s="55"/>
      <c r="O3" s="55"/>
      <c r="P3" s="55"/>
      <c r="Q3" s="55"/>
      <c r="R3" s="55"/>
      <c r="S3" s="55"/>
      <c r="T3" s="55"/>
      <c r="U3" s="55"/>
      <c r="V3" s="55"/>
      <c r="W3" s="55"/>
      <c r="X3" s="56"/>
    </row>
    <row r="4" spans="1:26" s="3" customFormat="1" ht="15" customHeight="1" x14ac:dyDescent="0.35">
      <c r="A4" s="16"/>
      <c r="B4" s="57" t="s">
        <v>893</v>
      </c>
      <c r="C4" s="58"/>
      <c r="D4" s="58"/>
      <c r="E4" s="58"/>
      <c r="F4" s="58"/>
      <c r="G4" s="58"/>
      <c r="H4" s="58"/>
      <c r="I4" s="58"/>
      <c r="J4" s="58"/>
      <c r="K4" s="58"/>
      <c r="L4" s="58"/>
      <c r="M4" s="58"/>
      <c r="N4" s="58"/>
      <c r="O4" s="58"/>
      <c r="P4" s="58"/>
      <c r="Q4" s="58"/>
      <c r="R4" s="58"/>
      <c r="S4" s="58"/>
      <c r="T4" s="58"/>
      <c r="U4" s="58"/>
      <c r="V4" s="58"/>
      <c r="W4" s="58"/>
      <c r="X4" s="59"/>
      <c r="Y4" s="23"/>
    </row>
    <row r="5" spans="1:26" s="3" customFormat="1" ht="15.75" customHeight="1" x14ac:dyDescent="0.35">
      <c r="A5" s="16"/>
      <c r="B5" s="60"/>
      <c r="C5" s="61"/>
      <c r="D5" s="61"/>
      <c r="E5" s="61"/>
      <c r="F5" s="61"/>
      <c r="G5" s="61"/>
      <c r="H5" s="61"/>
      <c r="I5" s="61"/>
      <c r="J5" s="61"/>
      <c r="K5" s="61"/>
      <c r="L5" s="61"/>
      <c r="M5" s="61"/>
      <c r="N5" s="61"/>
      <c r="O5" s="61"/>
      <c r="P5" s="61"/>
      <c r="Q5" s="61"/>
      <c r="R5" s="61"/>
      <c r="S5" s="61"/>
      <c r="T5" s="61"/>
      <c r="U5" s="61"/>
      <c r="V5" s="61"/>
      <c r="W5" s="61"/>
      <c r="X5" s="62"/>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2"/>
    </row>
    <row r="7" spans="1:26" s="3" customFormat="1" ht="19" thickBot="1" x14ac:dyDescent="0.4">
      <c r="A7" s="16"/>
      <c r="B7" s="26"/>
      <c r="C7" s="27" t="s">
        <v>894</v>
      </c>
      <c r="D7" s="27"/>
      <c r="E7" s="27"/>
      <c r="F7" s="27"/>
      <c r="G7" s="27"/>
      <c r="H7" s="27"/>
      <c r="I7" s="27"/>
      <c r="J7" s="27"/>
      <c r="K7" s="27"/>
      <c r="L7" s="27"/>
      <c r="M7" s="27"/>
      <c r="N7" s="27"/>
      <c r="O7" s="27"/>
      <c r="P7" s="27"/>
      <c r="Q7" s="27"/>
      <c r="R7" s="27"/>
      <c r="S7" s="27"/>
      <c r="T7" s="27"/>
      <c r="U7" s="27"/>
      <c r="V7" s="27"/>
      <c r="W7" s="27"/>
      <c r="X7" s="28"/>
      <c r="Y7" s="23"/>
    </row>
    <row r="8" spans="1:26" s="63" customFormat="1" x14ac:dyDescent="0.35">
      <c r="A8" s="4"/>
      <c r="B8" s="30"/>
      <c r="C8" s="64"/>
      <c r="D8" s="18"/>
      <c r="E8" s="18"/>
      <c r="F8" s="18"/>
      <c r="G8" s="18"/>
      <c r="H8" s="18"/>
      <c r="I8" s="18"/>
      <c r="J8" s="18"/>
      <c r="K8" s="18"/>
      <c r="L8" s="18"/>
      <c r="M8" s="18"/>
      <c r="N8" s="18"/>
      <c r="O8" s="18"/>
      <c r="P8" s="18"/>
      <c r="Q8" s="18"/>
      <c r="R8" s="18"/>
      <c r="S8" s="18"/>
      <c r="T8" s="18"/>
      <c r="U8" s="18"/>
      <c r="V8" s="18"/>
      <c r="W8" s="18"/>
      <c r="X8" s="66"/>
      <c r="Y8" s="4"/>
      <c r="Z8" s="4"/>
    </row>
    <row r="9" spans="1:26" s="3" customFormat="1" x14ac:dyDescent="0.35">
      <c r="A9" s="13"/>
      <c r="B9" s="14"/>
      <c r="C9" s="20" t="s">
        <v>895</v>
      </c>
      <c r="D9" s="5"/>
      <c r="E9" s="5"/>
      <c r="F9" s="5"/>
      <c r="G9" s="5"/>
      <c r="H9" s="5"/>
      <c r="I9" s="5"/>
      <c r="J9" s="5"/>
      <c r="K9" s="5"/>
      <c r="L9" s="5"/>
      <c r="M9" s="5"/>
      <c r="N9" s="5"/>
      <c r="O9" s="5"/>
      <c r="P9" s="18"/>
      <c r="Q9" s="18"/>
      <c r="R9" s="18"/>
      <c r="S9" s="18"/>
      <c r="T9" s="18"/>
      <c r="U9" s="18"/>
      <c r="V9" s="18"/>
      <c r="W9" s="18"/>
      <c r="X9" s="66"/>
      <c r="Y9" s="23"/>
    </row>
    <row r="10" spans="1:26" s="3" customFormat="1" ht="17.25" customHeight="1" x14ac:dyDescent="0.45">
      <c r="A10" s="13"/>
      <c r="B10" s="14"/>
      <c r="C10" s="7" t="s">
        <v>896</v>
      </c>
      <c r="D10" s="5"/>
      <c r="E10" s="5"/>
      <c r="F10" s="5"/>
      <c r="G10" s="5"/>
      <c r="H10" s="5"/>
      <c r="I10" s="5"/>
      <c r="J10" s="5"/>
      <c r="K10" s="5"/>
      <c r="L10" s="5"/>
      <c r="M10" s="5"/>
      <c r="N10" s="5"/>
      <c r="O10" s="5"/>
      <c r="P10" s="18"/>
      <c r="Q10" s="18"/>
      <c r="R10" s="18"/>
      <c r="S10" s="18"/>
      <c r="T10" s="18"/>
      <c r="U10" s="18"/>
      <c r="V10" s="18"/>
      <c r="W10" s="18"/>
      <c r="X10" s="66"/>
      <c r="Y10" s="23"/>
    </row>
    <row r="11" spans="1:26" s="3" customFormat="1" ht="18" customHeight="1" x14ac:dyDescent="0.35">
      <c r="A11" s="13"/>
      <c r="B11" s="14"/>
      <c r="C11" s="8" t="s">
        <v>897</v>
      </c>
      <c r="D11" s="6"/>
      <c r="E11" s="6"/>
      <c r="F11" s="6"/>
      <c r="G11" s="6"/>
      <c r="H11" s="6"/>
      <c r="I11" s="6"/>
      <c r="J11" s="6"/>
      <c r="K11" s="6"/>
      <c r="L11" s="6"/>
      <c r="M11" s="6"/>
      <c r="N11" s="6"/>
      <c r="O11" s="6"/>
      <c r="P11" s="18"/>
      <c r="Q11" s="18"/>
      <c r="R11" s="18"/>
      <c r="S11" s="18"/>
      <c r="T11" s="18"/>
      <c r="U11" s="18"/>
      <c r="V11" s="18"/>
      <c r="W11" s="18"/>
      <c r="X11" s="66"/>
      <c r="Y11" s="23"/>
    </row>
    <row r="12" spans="1:26" s="3" customFormat="1" ht="18" customHeight="1" x14ac:dyDescent="0.35">
      <c r="A12" s="13"/>
      <c r="B12" s="14"/>
      <c r="C12" s="8" t="s">
        <v>898</v>
      </c>
      <c r="D12" s="6"/>
      <c r="E12" s="6"/>
      <c r="F12" s="6"/>
      <c r="G12" s="6"/>
      <c r="H12" s="6"/>
      <c r="I12" s="6"/>
      <c r="J12" s="6"/>
      <c r="K12" s="6"/>
      <c r="L12" s="6"/>
      <c r="M12" s="6"/>
      <c r="N12" s="6"/>
      <c r="O12" s="6"/>
      <c r="P12" s="18"/>
      <c r="Q12" s="18"/>
      <c r="R12" s="18"/>
      <c r="S12" s="18"/>
      <c r="T12" s="18"/>
      <c r="U12" s="18"/>
      <c r="V12" s="18"/>
      <c r="W12" s="18"/>
      <c r="X12" s="66"/>
      <c r="Y12" s="23"/>
    </row>
    <row r="13" spans="1:26" s="3" customFormat="1" ht="33" customHeight="1" thickBot="1" x14ac:dyDescent="0.4">
      <c r="A13" s="13"/>
      <c r="B13" s="14"/>
      <c r="C13" s="78"/>
      <c r="D13" s="6"/>
      <c r="E13" s="6"/>
      <c r="F13" s="6"/>
      <c r="G13" s="6"/>
      <c r="H13" s="6"/>
      <c r="I13" s="6"/>
      <c r="J13" s="6"/>
      <c r="K13" s="6"/>
      <c r="L13" s="6"/>
      <c r="M13" s="6"/>
      <c r="N13" s="6"/>
      <c r="O13" s="6"/>
      <c r="P13" s="18"/>
      <c r="Q13" s="18"/>
      <c r="R13" s="18"/>
      <c r="S13" s="18"/>
      <c r="T13" s="18"/>
      <c r="U13" s="18"/>
      <c r="V13" s="18"/>
      <c r="W13" s="18"/>
      <c r="X13" s="66"/>
      <c r="Y13" s="23"/>
    </row>
    <row r="14" spans="1:26" s="3" customFormat="1" ht="44.25" customHeight="1" x14ac:dyDescent="0.35">
      <c r="A14" s="13"/>
      <c r="B14" s="14"/>
      <c r="C14" s="43" t="s">
        <v>899</v>
      </c>
      <c r="D14" s="44" t="s">
        <v>6</v>
      </c>
      <c r="E14" s="6"/>
      <c r="F14" s="6"/>
      <c r="G14" s="6"/>
      <c r="H14" s="6"/>
      <c r="I14" s="5"/>
      <c r="J14" s="5"/>
      <c r="K14" s="8"/>
      <c r="L14" s="6"/>
      <c r="M14" s="6"/>
      <c r="N14" s="6"/>
      <c r="O14" s="6"/>
      <c r="P14" s="18"/>
      <c r="Q14" s="18"/>
      <c r="R14" s="18"/>
      <c r="S14" s="18"/>
      <c r="T14" s="18"/>
      <c r="U14" s="18"/>
      <c r="V14" s="18"/>
      <c r="W14" s="18"/>
      <c r="X14" s="66"/>
      <c r="Y14" s="23"/>
    </row>
    <row r="15" spans="1:26" s="3" customFormat="1" ht="42" customHeight="1" thickBot="1" x14ac:dyDescent="0.4">
      <c r="A15" s="13"/>
      <c r="B15" s="14"/>
      <c r="C15" s="45" t="s">
        <v>900</v>
      </c>
      <c r="D15" s="46" t="s">
        <v>1071</v>
      </c>
      <c r="E15" s="6"/>
      <c r="F15" s="6"/>
      <c r="G15" s="6"/>
      <c r="H15" s="6"/>
      <c r="I15" s="5"/>
      <c r="J15" s="5"/>
      <c r="K15" s="8"/>
      <c r="L15" s="6"/>
      <c r="M15" s="6"/>
      <c r="N15" s="6"/>
      <c r="O15" s="6"/>
      <c r="P15" s="18"/>
      <c r="Q15" s="18"/>
      <c r="R15" s="18"/>
      <c r="S15" s="18"/>
      <c r="T15" s="18"/>
      <c r="U15" s="18"/>
      <c r="V15" s="18"/>
      <c r="W15" s="18"/>
      <c r="X15" s="66"/>
      <c r="Y15" s="23"/>
    </row>
    <row r="16" spans="1:26" s="3" customFormat="1" ht="35.25" customHeight="1" thickBot="1" x14ac:dyDescent="0.4">
      <c r="A16" s="13"/>
      <c r="B16" s="325"/>
      <c r="C16" s="408" t="s">
        <v>901</v>
      </c>
      <c r="D16" s="48">
        <v>2008</v>
      </c>
      <c r="E16" s="48">
        <v>2009</v>
      </c>
      <c r="F16" s="48">
        <v>2010</v>
      </c>
      <c r="G16" s="48">
        <v>2011</v>
      </c>
      <c r="H16" s="48">
        <v>2012</v>
      </c>
      <c r="I16" s="48">
        <v>2013</v>
      </c>
      <c r="J16" s="48">
        <v>2014</v>
      </c>
      <c r="K16" s="48">
        <v>2015</v>
      </c>
      <c r="L16" s="48">
        <v>2016</v>
      </c>
      <c r="M16" s="48">
        <v>2017</v>
      </c>
      <c r="N16" s="48">
        <v>2018</v>
      </c>
      <c r="O16" s="48">
        <v>2019</v>
      </c>
      <c r="P16" s="48" t="s">
        <v>17</v>
      </c>
      <c r="Q16" s="49" t="s">
        <v>19</v>
      </c>
      <c r="R16" s="18"/>
      <c r="S16" s="18"/>
      <c r="T16" s="18"/>
      <c r="U16" s="18"/>
      <c r="V16" s="18"/>
      <c r="W16" s="18"/>
      <c r="X16" s="66"/>
      <c r="Y16" s="23"/>
    </row>
    <row r="17" spans="1:25" s="3" customFormat="1" ht="73" thickBot="1" x14ac:dyDescent="0.4">
      <c r="A17" s="13"/>
      <c r="B17" s="325"/>
      <c r="C17" s="322" t="s">
        <v>902</v>
      </c>
      <c r="D17" s="10">
        <v>2380.6999999999998</v>
      </c>
      <c r="E17" s="37">
        <v>2143.59</v>
      </c>
      <c r="F17" s="37">
        <v>2191.54</v>
      </c>
      <c r="G17" s="37">
        <v>1992.92</v>
      </c>
      <c r="H17" s="37">
        <v>2095.64</v>
      </c>
      <c r="I17" s="37">
        <v>1963.26</v>
      </c>
      <c r="J17" s="37">
        <v>1800.07</v>
      </c>
      <c r="K17" s="37">
        <v>1792.07</v>
      </c>
      <c r="L17" s="37"/>
      <c r="M17" s="37"/>
      <c r="N17" s="37"/>
      <c r="O17" s="37"/>
      <c r="P17" s="38" t="s">
        <v>903</v>
      </c>
      <c r="Q17" s="41" t="s">
        <v>1070</v>
      </c>
      <c r="R17" s="18"/>
      <c r="S17" s="18"/>
      <c r="T17" s="18"/>
      <c r="U17" s="18"/>
      <c r="V17" s="18"/>
      <c r="W17" s="18"/>
      <c r="X17" s="66"/>
      <c r="Y17" s="23"/>
    </row>
    <row r="18" spans="1:25" s="3" customFormat="1" ht="73" thickBot="1" x14ac:dyDescent="0.4">
      <c r="A18" s="13"/>
      <c r="B18" s="325"/>
      <c r="C18" s="322" t="s">
        <v>904</v>
      </c>
      <c r="D18" s="10">
        <v>869.82</v>
      </c>
      <c r="E18" s="10">
        <v>728.63</v>
      </c>
      <c r="F18" s="10">
        <v>701.73</v>
      </c>
      <c r="G18" s="10">
        <v>627.32000000000005</v>
      </c>
      <c r="H18" s="10">
        <v>664.99</v>
      </c>
      <c r="I18" s="10">
        <v>653.66</v>
      </c>
      <c r="J18" s="10">
        <v>620.15</v>
      </c>
      <c r="K18" s="10">
        <v>615.33000000000004</v>
      </c>
      <c r="L18" s="10"/>
      <c r="M18" s="10"/>
      <c r="N18" s="10"/>
      <c r="O18" s="10"/>
      <c r="P18" s="9" t="s">
        <v>903</v>
      </c>
      <c r="Q18" s="41" t="s">
        <v>1070</v>
      </c>
      <c r="R18" s="18"/>
      <c r="S18" s="18"/>
      <c r="T18" s="18"/>
      <c r="U18" s="18"/>
      <c r="V18" s="18"/>
      <c r="W18" s="18"/>
      <c r="X18" s="66"/>
      <c r="Y18" s="23"/>
    </row>
    <row r="19" spans="1:25" s="3" customFormat="1" ht="73" thickBot="1" x14ac:dyDescent="0.4">
      <c r="A19" s="13"/>
      <c r="B19" s="325"/>
      <c r="C19" s="322" t="s">
        <v>905</v>
      </c>
      <c r="D19" s="10">
        <v>787.89</v>
      </c>
      <c r="E19" s="10">
        <v>728.63</v>
      </c>
      <c r="F19" s="10">
        <v>791.81</v>
      </c>
      <c r="G19" s="10">
        <v>684.77</v>
      </c>
      <c r="H19" s="10">
        <v>722.06</v>
      </c>
      <c r="I19" s="10">
        <v>693.12</v>
      </c>
      <c r="J19" s="10">
        <v>596.72</v>
      </c>
      <c r="K19" s="10">
        <v>562.04999999999995</v>
      </c>
      <c r="L19" s="10"/>
      <c r="M19" s="10"/>
      <c r="N19" s="10"/>
      <c r="O19" s="10"/>
      <c r="P19" s="9" t="s">
        <v>903</v>
      </c>
      <c r="Q19" s="41" t="s">
        <v>1070</v>
      </c>
      <c r="R19" s="18"/>
      <c r="S19" s="18"/>
      <c r="T19" s="18"/>
      <c r="U19" s="18"/>
      <c r="V19" s="18"/>
      <c r="W19" s="18"/>
      <c r="X19" s="66"/>
      <c r="Y19" s="23"/>
    </row>
    <row r="20" spans="1:25" s="3" customFormat="1" ht="73" thickBot="1" x14ac:dyDescent="0.4">
      <c r="A20" s="13"/>
      <c r="B20" s="325"/>
      <c r="C20" s="322" t="s">
        <v>906</v>
      </c>
      <c r="D20" s="10">
        <v>651.17999999999995</v>
      </c>
      <c r="E20" s="10">
        <v>629.98</v>
      </c>
      <c r="F20" s="10">
        <v>624.37</v>
      </c>
      <c r="G20" s="10">
        <v>606.16999999999996</v>
      </c>
      <c r="H20" s="10">
        <v>599.70000000000005</v>
      </c>
      <c r="I20" s="10">
        <v>602.07000000000005</v>
      </c>
      <c r="J20" s="10">
        <v>618.08000000000004</v>
      </c>
      <c r="K20" s="10">
        <v>628.86</v>
      </c>
      <c r="L20" s="10"/>
      <c r="M20" s="10"/>
      <c r="N20" s="10"/>
      <c r="O20" s="10"/>
      <c r="P20" s="9" t="s">
        <v>903</v>
      </c>
      <c r="Q20" s="41" t="s">
        <v>1070</v>
      </c>
      <c r="R20" s="18"/>
      <c r="S20" s="18"/>
      <c r="T20" s="18"/>
      <c r="U20" s="18"/>
      <c r="V20" s="18"/>
      <c r="W20" s="18"/>
      <c r="X20" s="66"/>
      <c r="Y20" s="23"/>
    </row>
    <row r="21" spans="1:25" s="3" customFormat="1" ht="73" thickBot="1" x14ac:dyDescent="0.4">
      <c r="A21" s="13"/>
      <c r="B21" s="325"/>
      <c r="C21" s="323" t="s">
        <v>907</v>
      </c>
      <c r="D21" s="320">
        <v>9.64</v>
      </c>
      <c r="E21" s="320">
        <v>8.61</v>
      </c>
      <c r="F21" s="320">
        <v>8.7200000000000006</v>
      </c>
      <c r="G21" s="320">
        <v>7.86</v>
      </c>
      <c r="H21" s="320">
        <v>8.1999999999999993</v>
      </c>
      <c r="I21" s="320">
        <v>7.62</v>
      </c>
      <c r="J21" s="320">
        <v>6.91</v>
      </c>
      <c r="K21" s="320">
        <v>6.84</v>
      </c>
      <c r="L21" s="320"/>
      <c r="M21" s="320"/>
      <c r="N21" s="320"/>
      <c r="O21" s="320"/>
      <c r="P21" s="321" t="s">
        <v>908</v>
      </c>
      <c r="Q21" s="41" t="s">
        <v>1070</v>
      </c>
      <c r="R21" s="18"/>
      <c r="S21" s="18"/>
      <c r="T21" s="18"/>
      <c r="U21" s="18"/>
      <c r="V21" s="18"/>
      <c r="W21" s="18"/>
      <c r="X21" s="66"/>
      <c r="Y21" s="23"/>
    </row>
    <row r="22" spans="1:25" s="3" customFormat="1" ht="29.25" customHeight="1" thickBot="1" x14ac:dyDescent="0.4">
      <c r="A22" s="13"/>
      <c r="B22" s="325"/>
      <c r="C22" s="322" t="s">
        <v>295</v>
      </c>
      <c r="D22" s="10" t="s">
        <v>994</v>
      </c>
      <c r="E22" s="10" t="s">
        <v>994</v>
      </c>
      <c r="F22" s="10" t="s">
        <v>994</v>
      </c>
      <c r="G22" s="10" t="s">
        <v>994</v>
      </c>
      <c r="H22" s="10" t="s">
        <v>994</v>
      </c>
      <c r="I22" s="10" t="s">
        <v>994</v>
      </c>
      <c r="J22" s="10" t="s">
        <v>994</v>
      </c>
      <c r="K22" s="10" t="s">
        <v>994</v>
      </c>
      <c r="L22" s="10"/>
      <c r="M22" s="10"/>
      <c r="N22" s="10"/>
      <c r="O22" s="10"/>
      <c r="P22" s="9" t="s">
        <v>282</v>
      </c>
      <c r="Q22" s="41"/>
      <c r="R22" s="18"/>
      <c r="S22" s="18"/>
      <c r="T22" s="18"/>
      <c r="U22" s="18"/>
      <c r="V22" s="18"/>
      <c r="W22" s="18"/>
      <c r="X22" s="66"/>
      <c r="Y22" s="23"/>
    </row>
    <row r="23" spans="1:25" s="3" customFormat="1" ht="72.5" x14ac:dyDescent="0.35">
      <c r="A23" s="13"/>
      <c r="B23" s="325"/>
      <c r="C23" s="322" t="s">
        <v>909</v>
      </c>
      <c r="D23" s="10">
        <v>71.819999999999993</v>
      </c>
      <c r="E23" s="10">
        <v>56.34</v>
      </c>
      <c r="F23" s="10">
        <v>73.62</v>
      </c>
      <c r="G23" s="10">
        <v>74.66</v>
      </c>
      <c r="H23" s="10">
        <v>108.89</v>
      </c>
      <c r="I23" s="10">
        <v>14.41</v>
      </c>
      <c r="J23" s="10">
        <v>-34.880000000000003</v>
      </c>
      <c r="K23" s="10">
        <v>-14.17</v>
      </c>
      <c r="L23" s="10"/>
      <c r="M23" s="10"/>
      <c r="N23" s="10"/>
      <c r="O23" s="10"/>
      <c r="P23" s="9" t="s">
        <v>903</v>
      </c>
      <c r="Q23" s="41" t="s">
        <v>1070</v>
      </c>
      <c r="R23" s="18"/>
      <c r="S23" s="18"/>
      <c r="T23" s="18"/>
      <c r="U23" s="18"/>
      <c r="V23" s="18"/>
      <c r="W23" s="18"/>
      <c r="X23" s="66"/>
      <c r="Y23" s="23"/>
    </row>
    <row r="24" spans="1:25" s="3" customFormat="1" ht="26.25" customHeight="1" thickBot="1" x14ac:dyDescent="0.4">
      <c r="A24" s="13"/>
      <c r="B24" s="325"/>
      <c r="C24" s="324" t="s">
        <v>910</v>
      </c>
      <c r="D24" s="39"/>
      <c r="E24" s="39"/>
      <c r="F24" s="39"/>
      <c r="G24" s="39"/>
      <c r="H24" s="39"/>
      <c r="I24" s="39"/>
      <c r="J24" s="39"/>
      <c r="K24" s="39"/>
      <c r="L24" s="39"/>
      <c r="M24" s="39"/>
      <c r="N24" s="39"/>
      <c r="O24" s="39"/>
      <c r="P24" s="40" t="s">
        <v>282</v>
      </c>
      <c r="Q24" s="42"/>
      <c r="R24" s="18"/>
      <c r="S24" s="18"/>
      <c r="T24" s="18"/>
      <c r="U24" s="18"/>
      <c r="V24" s="18"/>
      <c r="W24" s="18"/>
      <c r="X24" s="66"/>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6"/>
      <c r="Y25" s="23"/>
    </row>
    <row r="26" spans="1:25" s="3" customFormat="1" ht="18" customHeight="1" x14ac:dyDescent="0.35">
      <c r="A26" s="13"/>
      <c r="B26" s="14"/>
      <c r="C26" s="19" t="s">
        <v>911</v>
      </c>
      <c r="D26" s="12"/>
      <c r="E26" s="12"/>
      <c r="F26" s="12"/>
      <c r="G26" s="12"/>
      <c r="H26" s="12"/>
      <c r="I26" s="5"/>
      <c r="J26" s="5"/>
      <c r="K26" s="11"/>
      <c r="L26" s="12"/>
      <c r="M26" s="12"/>
      <c r="N26" s="12"/>
      <c r="O26" s="12"/>
      <c r="P26" s="18"/>
      <c r="Q26" s="18"/>
      <c r="R26" s="18"/>
      <c r="S26" s="18"/>
      <c r="T26" s="18"/>
      <c r="U26" s="18"/>
      <c r="V26" s="18"/>
      <c r="W26" s="18"/>
      <c r="X26" s="66"/>
      <c r="Y26" s="23"/>
    </row>
    <row r="27" spans="1:25" s="3" customFormat="1" ht="18" customHeight="1" x14ac:dyDescent="0.35">
      <c r="A27" s="13"/>
      <c r="B27" s="14"/>
      <c r="C27" s="76" t="s">
        <v>912</v>
      </c>
      <c r="D27" s="12"/>
      <c r="E27" s="12"/>
      <c r="F27" s="12"/>
      <c r="G27" s="12"/>
      <c r="H27" s="12"/>
      <c r="I27" s="5"/>
      <c r="J27" s="5"/>
      <c r="K27" s="11"/>
      <c r="L27" s="12"/>
      <c r="M27" s="12"/>
      <c r="N27" s="12"/>
      <c r="O27" s="12"/>
      <c r="P27" s="18"/>
      <c r="Q27" s="18"/>
      <c r="R27" s="18"/>
      <c r="S27" s="18"/>
      <c r="T27" s="18"/>
      <c r="U27" s="18"/>
      <c r="V27" s="18"/>
      <c r="W27" s="18"/>
      <c r="X27" s="66"/>
      <c r="Y27" s="23"/>
    </row>
    <row r="28" spans="1:25" s="3" customFormat="1" ht="33.75" customHeight="1" thickBot="1" x14ac:dyDescent="0.4">
      <c r="A28" s="13"/>
      <c r="B28" s="14"/>
      <c r="C28" s="79"/>
      <c r="D28" s="12"/>
      <c r="E28" s="12"/>
      <c r="F28" s="12"/>
      <c r="G28" s="12"/>
      <c r="H28" s="12"/>
      <c r="I28" s="5"/>
      <c r="J28" s="5"/>
      <c r="K28" s="11"/>
      <c r="L28" s="12"/>
      <c r="M28" s="12"/>
      <c r="N28" s="12"/>
      <c r="O28" s="12"/>
      <c r="P28" s="12"/>
      <c r="Q28" s="18"/>
      <c r="R28" s="18"/>
      <c r="S28" s="18"/>
      <c r="T28" s="18"/>
      <c r="U28" s="18"/>
      <c r="V28" s="18"/>
      <c r="W28" s="18"/>
      <c r="X28" s="66"/>
      <c r="Y28" s="23"/>
    </row>
    <row r="29" spans="1:25" s="3" customFormat="1" ht="50.25" customHeight="1" thickBot="1" x14ac:dyDescent="0.4">
      <c r="A29" s="13"/>
      <c r="B29" s="14"/>
      <c r="C29" s="301" t="s">
        <v>901</v>
      </c>
      <c r="D29" s="574" t="s">
        <v>913</v>
      </c>
      <c r="E29" s="575"/>
      <c r="F29" s="576"/>
      <c r="G29" s="408" t="s">
        <v>914</v>
      </c>
      <c r="H29" s="48" t="s">
        <v>915</v>
      </c>
      <c r="I29" s="48" t="s">
        <v>916</v>
      </c>
      <c r="J29" s="48" t="s">
        <v>917</v>
      </c>
      <c r="K29" s="48" t="s">
        <v>918</v>
      </c>
      <c r="L29" s="48" t="s">
        <v>919</v>
      </c>
      <c r="M29" s="48" t="s">
        <v>920</v>
      </c>
      <c r="N29" s="585" t="s">
        <v>19</v>
      </c>
      <c r="O29" s="576"/>
      <c r="P29" s="18"/>
      <c r="Q29" s="18"/>
      <c r="R29" s="18"/>
      <c r="S29" s="18"/>
      <c r="T29" s="18"/>
      <c r="U29" s="18"/>
      <c r="V29" s="18"/>
      <c r="W29" s="18"/>
      <c r="X29" s="66"/>
      <c r="Y29" s="23"/>
    </row>
    <row r="30" spans="1:25" s="3" customFormat="1" ht="46.5" customHeight="1" x14ac:dyDescent="0.35">
      <c r="A30" s="13"/>
      <c r="B30" s="14"/>
      <c r="C30" s="230" t="s">
        <v>990</v>
      </c>
      <c r="D30" s="577" t="s">
        <v>992</v>
      </c>
      <c r="E30" s="577"/>
      <c r="F30" s="577"/>
      <c r="G30" s="421" t="s">
        <v>993</v>
      </c>
      <c r="H30" s="422" t="s">
        <v>332</v>
      </c>
      <c r="I30" s="423">
        <v>2020</v>
      </c>
      <c r="J30" s="423">
        <v>0</v>
      </c>
      <c r="K30" s="423">
        <v>2045</v>
      </c>
      <c r="L30" s="423" t="s">
        <v>967</v>
      </c>
      <c r="M30" s="423" t="s">
        <v>967</v>
      </c>
      <c r="N30" s="587" t="s">
        <v>991</v>
      </c>
      <c r="O30" s="588"/>
      <c r="P30" s="18"/>
      <c r="Q30" s="18"/>
      <c r="R30" s="18"/>
      <c r="S30" s="18"/>
      <c r="T30" s="18"/>
      <c r="U30" s="18"/>
      <c r="V30" s="18"/>
      <c r="W30" s="18"/>
      <c r="X30" s="66"/>
      <c r="Y30" s="23"/>
    </row>
    <row r="31" spans="1:25" s="33" customFormat="1" ht="46.5" customHeight="1" thickBot="1" x14ac:dyDescent="0.4">
      <c r="A31" s="32"/>
      <c r="B31" s="14"/>
      <c r="C31" s="227"/>
      <c r="D31" s="589"/>
      <c r="E31" s="589"/>
      <c r="F31" s="589"/>
      <c r="G31" s="232"/>
      <c r="H31" s="233"/>
      <c r="I31" s="234"/>
      <c r="J31" s="234"/>
      <c r="K31" s="234"/>
      <c r="L31" s="235"/>
      <c r="M31" s="234"/>
      <c r="N31" s="589"/>
      <c r="O31" s="590"/>
      <c r="P31" s="18"/>
      <c r="Q31" s="18"/>
      <c r="R31" s="18"/>
      <c r="S31" s="18"/>
      <c r="T31" s="18"/>
      <c r="U31" s="18"/>
      <c r="V31" s="18"/>
      <c r="W31" s="18"/>
      <c r="X31" s="66"/>
      <c r="Y31" s="50"/>
    </row>
    <row r="32" spans="1:25" s="16" customFormat="1" ht="18" customHeight="1" x14ac:dyDescent="0.35">
      <c r="B32" s="14"/>
      <c r="C32" s="5"/>
      <c r="D32" s="5"/>
      <c r="E32" s="5"/>
      <c r="F32" s="5"/>
      <c r="G32" s="5"/>
      <c r="H32" s="5"/>
      <c r="I32" s="5"/>
      <c r="J32" s="5"/>
      <c r="K32" s="5"/>
      <c r="L32" s="5"/>
      <c r="M32" s="5"/>
      <c r="N32" s="5"/>
      <c r="O32" s="5"/>
      <c r="P32" s="5"/>
      <c r="Q32" s="18"/>
      <c r="R32" s="18"/>
      <c r="S32" s="18"/>
      <c r="T32" s="18"/>
      <c r="U32" s="18"/>
      <c r="V32" s="18"/>
      <c r="W32" s="18"/>
      <c r="X32" s="66"/>
    </row>
    <row r="33" spans="1:25" s="25" customFormat="1" ht="18" customHeight="1" x14ac:dyDescent="0.35">
      <c r="A33" s="15"/>
      <c r="B33" s="14"/>
      <c r="C33" s="76" t="s">
        <v>921</v>
      </c>
      <c r="D33" s="12"/>
      <c r="E33" s="12"/>
      <c r="F33" s="12"/>
      <c r="G33" s="12"/>
      <c r="H33" s="12"/>
      <c r="I33" s="12"/>
      <c r="J33" s="5"/>
      <c r="K33" s="11"/>
      <c r="L33" s="12"/>
      <c r="M33" s="5"/>
      <c r="N33" s="5"/>
      <c r="O33" s="5"/>
      <c r="P33" s="5"/>
      <c r="Q33" s="18"/>
      <c r="R33" s="18"/>
      <c r="S33" s="18"/>
      <c r="T33" s="18"/>
      <c r="U33" s="18"/>
      <c r="V33" s="18"/>
      <c r="W33" s="18"/>
      <c r="X33" s="66"/>
      <c r="Y33" s="34"/>
    </row>
    <row r="34" spans="1:25" s="25" customFormat="1" ht="18" customHeight="1" thickBot="1" x14ac:dyDescent="0.4">
      <c r="A34" s="15"/>
      <c r="B34" s="14"/>
      <c r="C34" s="11"/>
      <c r="D34" s="11"/>
      <c r="E34" s="11"/>
      <c r="F34" s="11"/>
      <c r="G34" s="11"/>
      <c r="H34" s="11"/>
      <c r="I34" s="11"/>
      <c r="J34" s="11"/>
      <c r="K34" s="11"/>
      <c r="L34" s="11"/>
      <c r="M34" s="5"/>
      <c r="N34" s="5"/>
      <c r="O34" s="5"/>
      <c r="P34" s="5"/>
      <c r="Q34" s="18"/>
      <c r="R34" s="18"/>
      <c r="S34" s="18"/>
      <c r="T34" s="18"/>
      <c r="U34" s="18"/>
      <c r="V34" s="18"/>
      <c r="W34" s="18"/>
      <c r="X34" s="66"/>
      <c r="Y34" s="34"/>
    </row>
    <row r="35" spans="1:25" s="3" customFormat="1" ht="18" customHeight="1" x14ac:dyDescent="0.35">
      <c r="A35" s="13"/>
      <c r="B35" s="14"/>
      <c r="C35" s="557" t="s">
        <v>1074</v>
      </c>
      <c r="D35" s="558"/>
      <c r="E35" s="558"/>
      <c r="F35" s="558"/>
      <c r="G35" s="558"/>
      <c r="H35" s="558"/>
      <c r="I35" s="559"/>
      <c r="J35" s="5"/>
      <c r="K35" s="11"/>
      <c r="L35" s="12"/>
      <c r="M35" s="12"/>
      <c r="N35" s="12"/>
      <c r="O35" s="12"/>
      <c r="P35" s="12"/>
      <c r="Q35" s="18"/>
      <c r="R35" s="18"/>
      <c r="S35" s="18"/>
      <c r="T35" s="18"/>
      <c r="U35" s="18"/>
      <c r="V35" s="18"/>
      <c r="W35" s="18"/>
      <c r="X35" s="66"/>
      <c r="Y35" s="23"/>
    </row>
    <row r="36" spans="1:25" s="3" customFormat="1" ht="18" customHeight="1" x14ac:dyDescent="0.35">
      <c r="A36" s="13"/>
      <c r="B36" s="14"/>
      <c r="C36" s="560"/>
      <c r="D36" s="561"/>
      <c r="E36" s="561"/>
      <c r="F36" s="561"/>
      <c r="G36" s="561"/>
      <c r="H36" s="561"/>
      <c r="I36" s="562"/>
      <c r="J36" s="5"/>
      <c r="K36" s="11"/>
      <c r="L36" s="12"/>
      <c r="M36" s="12"/>
      <c r="N36" s="12"/>
      <c r="O36" s="12"/>
      <c r="P36" s="12"/>
      <c r="Q36" s="18"/>
      <c r="R36" s="18"/>
      <c r="S36" s="18"/>
      <c r="T36" s="18"/>
      <c r="U36" s="18"/>
      <c r="V36" s="18"/>
      <c r="W36" s="18"/>
      <c r="X36" s="66"/>
      <c r="Y36" s="23"/>
    </row>
    <row r="37" spans="1:25" s="3" customFormat="1" ht="18" customHeight="1" x14ac:dyDescent="0.35">
      <c r="A37" s="13"/>
      <c r="B37" s="14"/>
      <c r="C37" s="560"/>
      <c r="D37" s="561"/>
      <c r="E37" s="561"/>
      <c r="F37" s="561"/>
      <c r="G37" s="561"/>
      <c r="H37" s="561"/>
      <c r="I37" s="562"/>
      <c r="J37" s="5"/>
      <c r="K37" s="11"/>
      <c r="L37" s="12"/>
      <c r="M37" s="12"/>
      <c r="N37" s="12"/>
      <c r="O37" s="12"/>
      <c r="P37" s="12"/>
      <c r="Q37" s="18"/>
      <c r="R37" s="18"/>
      <c r="S37" s="18"/>
      <c r="T37" s="18"/>
      <c r="U37" s="18"/>
      <c r="V37" s="18"/>
      <c r="W37" s="18"/>
      <c r="X37" s="66"/>
      <c r="Y37" s="23"/>
    </row>
    <row r="38" spans="1:25" s="3" customFormat="1" ht="18" customHeight="1" x14ac:dyDescent="0.35">
      <c r="A38" s="13"/>
      <c r="B38" s="14"/>
      <c r="C38" s="560"/>
      <c r="D38" s="561"/>
      <c r="E38" s="561"/>
      <c r="F38" s="561"/>
      <c r="G38" s="561"/>
      <c r="H38" s="561"/>
      <c r="I38" s="562"/>
      <c r="J38" s="5"/>
      <c r="K38" s="11"/>
      <c r="L38" s="12"/>
      <c r="M38" s="12"/>
      <c r="N38" s="12"/>
      <c r="O38" s="12"/>
      <c r="P38" s="12"/>
      <c r="Q38" s="18"/>
      <c r="R38" s="18"/>
      <c r="S38" s="18"/>
      <c r="T38" s="18"/>
      <c r="U38" s="18"/>
      <c r="V38" s="18"/>
      <c r="W38" s="18"/>
      <c r="X38" s="66"/>
      <c r="Y38" s="23"/>
    </row>
    <row r="39" spans="1:25" s="3" customFormat="1" ht="18" customHeight="1" thickBot="1" x14ac:dyDescent="0.4">
      <c r="A39" s="13"/>
      <c r="B39" s="14"/>
      <c r="C39" s="563"/>
      <c r="D39" s="564"/>
      <c r="E39" s="564"/>
      <c r="F39" s="564"/>
      <c r="G39" s="564"/>
      <c r="H39" s="564"/>
      <c r="I39" s="565"/>
      <c r="J39" s="5"/>
      <c r="K39" s="11"/>
      <c r="L39" s="12"/>
      <c r="M39" s="12"/>
      <c r="N39" s="12"/>
      <c r="O39" s="12"/>
      <c r="P39" s="12"/>
      <c r="Q39" s="18"/>
      <c r="R39" s="18"/>
      <c r="S39" s="18"/>
      <c r="T39" s="18"/>
      <c r="U39" s="18"/>
      <c r="V39" s="18"/>
      <c r="W39" s="18"/>
      <c r="X39" s="66"/>
      <c r="Y39" s="23"/>
    </row>
    <row r="40" spans="1:25" s="3" customFormat="1" ht="18" customHeight="1" x14ac:dyDescent="0.35">
      <c r="A40" s="13"/>
      <c r="B40" s="14"/>
      <c r="C40" s="19"/>
      <c r="D40" s="12"/>
      <c r="E40" s="12"/>
      <c r="F40" s="12"/>
      <c r="G40" s="12"/>
      <c r="H40" s="12"/>
      <c r="I40" s="5"/>
      <c r="J40" s="5"/>
      <c r="K40" s="11"/>
      <c r="L40" s="12"/>
      <c r="M40" s="12"/>
      <c r="N40" s="12"/>
      <c r="O40" s="12"/>
      <c r="P40" s="12"/>
      <c r="Q40" s="18"/>
      <c r="R40" s="18"/>
      <c r="S40" s="18"/>
      <c r="T40" s="18"/>
      <c r="U40" s="18"/>
      <c r="V40" s="18"/>
      <c r="W40" s="18"/>
      <c r="X40" s="66"/>
      <c r="Y40" s="23"/>
    </row>
    <row r="41" spans="1:25" s="3" customFormat="1" ht="18" customHeight="1" x14ac:dyDescent="0.35">
      <c r="A41" s="13"/>
      <c r="B41" s="14"/>
      <c r="C41" s="20" t="s">
        <v>922</v>
      </c>
      <c r="D41" s="12"/>
      <c r="E41" s="12"/>
      <c r="F41" s="12"/>
      <c r="G41" s="12"/>
      <c r="H41" s="12"/>
      <c r="I41" s="5"/>
      <c r="J41" s="5"/>
      <c r="K41" s="11"/>
      <c r="L41" s="12"/>
      <c r="M41" s="12"/>
      <c r="N41" s="12"/>
      <c r="O41" s="12"/>
      <c r="P41" s="12"/>
      <c r="Q41" s="18"/>
      <c r="R41" s="18"/>
      <c r="S41" s="18"/>
      <c r="T41" s="18"/>
      <c r="U41" s="18"/>
      <c r="V41" s="18"/>
      <c r="W41" s="18"/>
      <c r="X41" s="66"/>
      <c r="Y41" s="23"/>
    </row>
    <row r="42" spans="1:25" s="3" customFormat="1" ht="18" customHeight="1" x14ac:dyDescent="0.35">
      <c r="A42" s="13"/>
      <c r="B42" s="14"/>
      <c r="C42" s="20" t="s">
        <v>923</v>
      </c>
      <c r="D42" s="12"/>
      <c r="E42" s="12"/>
      <c r="F42" s="12"/>
      <c r="G42" s="12"/>
      <c r="H42" s="12"/>
      <c r="I42" s="5"/>
      <c r="J42" s="5"/>
      <c r="K42" s="11"/>
      <c r="L42" s="12"/>
      <c r="M42" s="12"/>
      <c r="N42" s="12"/>
      <c r="O42" s="12"/>
      <c r="P42" s="12"/>
      <c r="Q42" s="18"/>
      <c r="R42" s="18"/>
      <c r="S42" s="18"/>
      <c r="T42" s="18"/>
      <c r="U42" s="18"/>
      <c r="V42" s="18"/>
      <c r="W42" s="18"/>
      <c r="X42" s="66"/>
      <c r="Y42" s="23"/>
    </row>
    <row r="43" spans="1:25" s="3" customFormat="1" ht="33" customHeight="1" thickBot="1" x14ac:dyDescent="0.4">
      <c r="A43" s="13"/>
      <c r="B43" s="14"/>
      <c r="C43" s="77"/>
      <c r="D43" s="12"/>
      <c r="E43" s="12"/>
      <c r="F43" s="12"/>
      <c r="G43" s="12"/>
      <c r="H43" s="12"/>
      <c r="I43" s="5"/>
      <c r="J43" s="5"/>
      <c r="K43" s="11"/>
      <c r="L43" s="12"/>
      <c r="M43" s="12"/>
      <c r="N43" s="12"/>
      <c r="O43" s="12"/>
      <c r="P43" s="12"/>
      <c r="Q43" s="18"/>
      <c r="R43" s="18"/>
      <c r="S43" s="18"/>
      <c r="T43" s="18"/>
      <c r="U43" s="18"/>
      <c r="V43" s="18"/>
      <c r="W43" s="18"/>
      <c r="X43" s="66"/>
      <c r="Y43" s="23"/>
    </row>
    <row r="44" spans="1:25" s="3" customFormat="1" ht="126.65" customHeight="1" thickBot="1" x14ac:dyDescent="0.4">
      <c r="A44" s="13"/>
      <c r="B44" s="14"/>
      <c r="C44" s="47" t="s">
        <v>901</v>
      </c>
      <c r="D44" s="305" t="s">
        <v>924</v>
      </c>
      <c r="E44" s="305" t="s">
        <v>925</v>
      </c>
      <c r="F44" s="305" t="s">
        <v>926</v>
      </c>
      <c r="G44" s="305" t="s">
        <v>927</v>
      </c>
      <c r="H44" s="305" t="s">
        <v>928</v>
      </c>
      <c r="I44" s="585" t="s">
        <v>929</v>
      </c>
      <c r="J44" s="586"/>
      <c r="K44" s="555" t="s">
        <v>930</v>
      </c>
      <c r="L44" s="556"/>
      <c r="M44" s="305" t="s">
        <v>931</v>
      </c>
      <c r="N44" s="305" t="s">
        <v>932</v>
      </c>
      <c r="O44" s="305" t="s">
        <v>933</v>
      </c>
      <c r="P44" s="305" t="s">
        <v>934</v>
      </c>
      <c r="Q44" s="305" t="s">
        <v>935</v>
      </c>
      <c r="R44" s="305" t="s">
        <v>936</v>
      </c>
      <c r="S44" s="585" t="s">
        <v>19</v>
      </c>
      <c r="T44" s="576"/>
      <c r="U44" s="326"/>
      <c r="V44" s="326"/>
      <c r="W44" s="326"/>
      <c r="X44" s="29"/>
      <c r="Y44" s="23"/>
    </row>
    <row r="45" spans="1:25" s="3" customFormat="1" ht="43.5" x14ac:dyDescent="0.35">
      <c r="A45" s="13"/>
      <c r="B45" s="14"/>
      <c r="C45" s="230" t="s">
        <v>292</v>
      </c>
      <c r="D45" s="302" t="s">
        <v>996</v>
      </c>
      <c r="E45" s="302">
        <v>2021</v>
      </c>
      <c r="F45" s="225">
        <v>8784</v>
      </c>
      <c r="G45" s="302"/>
      <c r="H45" s="225"/>
      <c r="I45" s="568" t="s">
        <v>1007</v>
      </c>
      <c r="J45" s="569"/>
      <c r="K45" s="570" t="s">
        <v>1008</v>
      </c>
      <c r="L45" s="571"/>
      <c r="M45" s="302" t="s">
        <v>1021</v>
      </c>
      <c r="N45" s="302" t="s">
        <v>530</v>
      </c>
      <c r="O45" s="302"/>
      <c r="P45" s="424">
        <v>10429318</v>
      </c>
      <c r="Q45" s="424"/>
      <c r="R45" s="302" t="s">
        <v>1026</v>
      </c>
      <c r="S45" s="608" t="s">
        <v>1072</v>
      </c>
      <c r="T45" s="609" t="s">
        <v>1040</v>
      </c>
      <c r="U45" s="327"/>
      <c r="V45" s="327"/>
      <c r="W45" s="327"/>
      <c r="X45" s="29"/>
      <c r="Y45" s="23"/>
    </row>
    <row r="46" spans="1:25" s="3" customFormat="1" ht="43.5" x14ac:dyDescent="0.35">
      <c r="A46" s="13"/>
      <c r="B46" s="14"/>
      <c r="C46" s="230" t="s">
        <v>995</v>
      </c>
      <c r="D46" s="302" t="s">
        <v>997</v>
      </c>
      <c r="E46" s="302" t="s">
        <v>1002</v>
      </c>
      <c r="F46" s="225">
        <v>237</v>
      </c>
      <c r="G46" s="302"/>
      <c r="H46" s="225"/>
      <c r="I46" s="568" t="s">
        <v>1007</v>
      </c>
      <c r="J46" s="569"/>
      <c r="K46" s="570" t="s">
        <v>1009</v>
      </c>
      <c r="L46" s="571"/>
      <c r="M46" s="302" t="s">
        <v>1022</v>
      </c>
      <c r="N46" s="302" t="s">
        <v>1025</v>
      </c>
      <c r="O46" s="302"/>
      <c r="P46" s="424"/>
      <c r="Q46" s="424"/>
      <c r="R46" s="302" t="s">
        <v>1027</v>
      </c>
      <c r="S46" s="608" t="s">
        <v>1041</v>
      </c>
      <c r="T46" s="609" t="s">
        <v>1041</v>
      </c>
      <c r="U46" s="327"/>
      <c r="V46" s="327"/>
      <c r="W46" s="327"/>
      <c r="X46" s="29"/>
      <c r="Y46" s="23"/>
    </row>
    <row r="47" spans="1:25" s="3" customFormat="1" ht="47.25" customHeight="1" x14ac:dyDescent="0.35">
      <c r="A47" s="13"/>
      <c r="B47" s="14"/>
      <c r="C47" s="230" t="s">
        <v>995</v>
      </c>
      <c r="D47" s="302" t="s">
        <v>997</v>
      </c>
      <c r="E47" s="302" t="s">
        <v>1002</v>
      </c>
      <c r="F47" s="225">
        <v>26145</v>
      </c>
      <c r="G47" s="302"/>
      <c r="H47" s="225"/>
      <c r="I47" s="568" t="s">
        <v>1007</v>
      </c>
      <c r="J47" s="569"/>
      <c r="K47" s="570" t="s">
        <v>1010</v>
      </c>
      <c r="L47" s="571"/>
      <c r="M47" s="302" t="s">
        <v>1023</v>
      </c>
      <c r="N47" s="302" t="s">
        <v>530</v>
      </c>
      <c r="O47" s="302"/>
      <c r="P47" s="424"/>
      <c r="Q47" s="424"/>
      <c r="R47" s="302" t="s">
        <v>1028</v>
      </c>
      <c r="S47" s="608" t="s">
        <v>1042</v>
      </c>
      <c r="T47" s="609" t="s">
        <v>1042</v>
      </c>
      <c r="U47" s="327"/>
      <c r="V47" s="327"/>
      <c r="W47" s="327"/>
      <c r="X47" s="29"/>
      <c r="Y47" s="23"/>
    </row>
    <row r="48" spans="1:25" s="3" customFormat="1" ht="72.5" x14ac:dyDescent="0.35">
      <c r="A48" s="13"/>
      <c r="B48" s="14"/>
      <c r="C48" s="230" t="s">
        <v>586</v>
      </c>
      <c r="D48" s="302" t="s">
        <v>998</v>
      </c>
      <c r="E48" s="302" t="s">
        <v>1002</v>
      </c>
      <c r="F48" s="225">
        <v>530</v>
      </c>
      <c r="G48" s="302"/>
      <c r="H48" s="225"/>
      <c r="I48" s="568" t="s">
        <v>1007</v>
      </c>
      <c r="J48" s="569"/>
      <c r="K48" s="570" t="s">
        <v>1011</v>
      </c>
      <c r="L48" s="571"/>
      <c r="M48" s="302" t="s">
        <v>1022</v>
      </c>
      <c r="N48" s="302" t="s">
        <v>530</v>
      </c>
      <c r="O48" s="302"/>
      <c r="P48" s="424"/>
      <c r="Q48" s="424"/>
      <c r="R48" s="302" t="s">
        <v>1029</v>
      </c>
      <c r="S48" s="608" t="s">
        <v>1043</v>
      </c>
      <c r="T48" s="609" t="s">
        <v>1043</v>
      </c>
      <c r="U48" s="327"/>
      <c r="V48" s="327"/>
      <c r="W48" s="327"/>
      <c r="X48" s="29"/>
      <c r="Y48" s="23"/>
    </row>
    <row r="49" spans="1:25" s="3" customFormat="1" ht="29" x14ac:dyDescent="0.35">
      <c r="A49" s="13"/>
      <c r="B49" s="14"/>
      <c r="C49" s="230" t="s">
        <v>586</v>
      </c>
      <c r="D49" s="302" t="s">
        <v>997</v>
      </c>
      <c r="E49" s="302" t="s">
        <v>1002</v>
      </c>
      <c r="F49" s="225">
        <v>103</v>
      </c>
      <c r="G49" s="302">
        <v>2017</v>
      </c>
      <c r="H49" s="225">
        <v>77</v>
      </c>
      <c r="I49" s="568" t="s">
        <v>1007</v>
      </c>
      <c r="J49" s="569"/>
      <c r="K49" s="570" t="s">
        <v>1012</v>
      </c>
      <c r="L49" s="571"/>
      <c r="M49" s="302" t="s">
        <v>1024</v>
      </c>
      <c r="N49" s="302" t="s">
        <v>530</v>
      </c>
      <c r="O49" s="302"/>
      <c r="P49" s="424"/>
      <c r="Q49" s="424"/>
      <c r="R49" s="302" t="s">
        <v>1030</v>
      </c>
      <c r="S49" s="608" t="s">
        <v>1044</v>
      </c>
      <c r="T49" s="609" t="s">
        <v>1044</v>
      </c>
      <c r="U49" s="327"/>
      <c r="V49" s="327"/>
      <c r="W49" s="327"/>
      <c r="X49" s="29"/>
      <c r="Y49" s="23"/>
    </row>
    <row r="50" spans="1:25" s="3" customFormat="1" ht="47.25" customHeight="1" x14ac:dyDescent="0.35">
      <c r="A50" s="13"/>
      <c r="B50" s="14"/>
      <c r="C50" s="230" t="s">
        <v>586</v>
      </c>
      <c r="D50" s="302" t="s">
        <v>996</v>
      </c>
      <c r="E50" s="302" t="s">
        <v>1002</v>
      </c>
      <c r="F50" s="225">
        <v>1466</v>
      </c>
      <c r="G50" s="302"/>
      <c r="H50" s="225"/>
      <c r="I50" s="568" t="s">
        <v>1004</v>
      </c>
      <c r="J50" s="569"/>
      <c r="K50" s="570" t="s">
        <v>1012</v>
      </c>
      <c r="L50" s="571"/>
      <c r="M50" s="302" t="s">
        <v>1022</v>
      </c>
      <c r="N50" s="302" t="s">
        <v>530</v>
      </c>
      <c r="O50" s="302"/>
      <c r="P50" s="424"/>
      <c r="Q50" s="424"/>
      <c r="R50" s="302" t="s">
        <v>1031</v>
      </c>
      <c r="S50" s="608" t="s">
        <v>1045</v>
      </c>
      <c r="T50" s="609" t="s">
        <v>1045</v>
      </c>
      <c r="U50" s="327"/>
      <c r="V50" s="327"/>
      <c r="W50" s="327"/>
      <c r="X50" s="29"/>
      <c r="Y50" s="23"/>
    </row>
    <row r="51" spans="1:25" s="3" customFormat="1" ht="47.25" customHeight="1" x14ac:dyDescent="0.35">
      <c r="A51" s="13"/>
      <c r="B51" s="14"/>
      <c r="C51" s="230" t="s">
        <v>586</v>
      </c>
      <c r="D51" s="302" t="s">
        <v>996</v>
      </c>
      <c r="E51" s="302" t="s">
        <v>1002</v>
      </c>
      <c r="F51" s="225">
        <v>70</v>
      </c>
      <c r="G51" s="302">
        <v>2017</v>
      </c>
      <c r="H51" s="225">
        <v>117</v>
      </c>
      <c r="I51" s="568" t="s">
        <v>1005</v>
      </c>
      <c r="J51" s="569"/>
      <c r="K51" s="570" t="s">
        <v>1013</v>
      </c>
      <c r="L51" s="571"/>
      <c r="M51" s="302" t="s">
        <v>1023</v>
      </c>
      <c r="N51" s="302" t="s">
        <v>530</v>
      </c>
      <c r="O51" s="302"/>
      <c r="P51" s="424"/>
      <c r="Q51" s="424"/>
      <c r="R51" s="302" t="s">
        <v>1032</v>
      </c>
      <c r="S51" s="608" t="s">
        <v>1046</v>
      </c>
      <c r="T51" s="609" t="s">
        <v>1046</v>
      </c>
      <c r="U51" s="327"/>
      <c r="V51" s="327"/>
      <c r="W51" s="327"/>
      <c r="X51" s="29"/>
      <c r="Y51" s="23"/>
    </row>
    <row r="52" spans="1:25" s="3" customFormat="1" ht="29" x14ac:dyDescent="0.35">
      <c r="A52" s="13"/>
      <c r="B52" s="14"/>
      <c r="C52" s="230" t="s">
        <v>586</v>
      </c>
      <c r="D52" s="302" t="s">
        <v>997</v>
      </c>
      <c r="E52" s="302" t="s">
        <v>1002</v>
      </c>
      <c r="F52" s="225">
        <v>76</v>
      </c>
      <c r="G52" s="302"/>
      <c r="H52" s="225"/>
      <c r="I52" s="568" t="s">
        <v>1004</v>
      </c>
      <c r="J52" s="569"/>
      <c r="K52" s="570" t="s">
        <v>1014</v>
      </c>
      <c r="L52" s="571"/>
      <c r="M52" s="302" t="s">
        <v>1021</v>
      </c>
      <c r="N52" s="302" t="s">
        <v>530</v>
      </c>
      <c r="O52" s="302"/>
      <c r="P52" s="424"/>
      <c r="Q52" s="424"/>
      <c r="R52" s="302" t="s">
        <v>1033</v>
      </c>
      <c r="S52" s="608" t="s">
        <v>1047</v>
      </c>
      <c r="T52" s="609" t="s">
        <v>1047</v>
      </c>
      <c r="U52" s="327"/>
      <c r="V52" s="327"/>
      <c r="W52" s="327"/>
      <c r="X52" s="29"/>
      <c r="Y52" s="23"/>
    </row>
    <row r="53" spans="1:25" s="3" customFormat="1" ht="60.5" customHeight="1" x14ac:dyDescent="0.35">
      <c r="A53" s="13"/>
      <c r="B53" s="14"/>
      <c r="C53" s="230" t="s">
        <v>586</v>
      </c>
      <c r="D53" s="302" t="s">
        <v>999</v>
      </c>
      <c r="E53" s="302" t="s">
        <v>1002</v>
      </c>
      <c r="F53" s="225">
        <v>17</v>
      </c>
      <c r="G53" s="302"/>
      <c r="H53" s="225"/>
      <c r="I53" s="568" t="s">
        <v>1006</v>
      </c>
      <c r="J53" s="569"/>
      <c r="K53" s="570" t="s">
        <v>1015</v>
      </c>
      <c r="L53" s="571"/>
      <c r="M53" s="302" t="s">
        <v>1022</v>
      </c>
      <c r="N53" s="302" t="s">
        <v>530</v>
      </c>
      <c r="O53" s="302"/>
      <c r="P53" s="424"/>
      <c r="Q53" s="424"/>
      <c r="R53" s="302" t="s">
        <v>1034</v>
      </c>
      <c r="S53" s="608" t="s">
        <v>1048</v>
      </c>
      <c r="T53" s="609" t="s">
        <v>1048</v>
      </c>
      <c r="U53" s="327"/>
      <c r="V53" s="327"/>
      <c r="W53" s="327"/>
      <c r="X53" s="29"/>
      <c r="Y53" s="23"/>
    </row>
    <row r="54" spans="1:25" s="3" customFormat="1" ht="51.75" customHeight="1" x14ac:dyDescent="0.35">
      <c r="A54" s="13"/>
      <c r="B54" s="14"/>
      <c r="C54" s="230" t="s">
        <v>295</v>
      </c>
      <c r="D54" s="302" t="s">
        <v>1000</v>
      </c>
      <c r="E54" s="302" t="s">
        <v>1003</v>
      </c>
      <c r="F54" s="225">
        <v>9265</v>
      </c>
      <c r="G54" s="302"/>
      <c r="H54" s="225"/>
      <c r="I54" s="568" t="s">
        <v>1007</v>
      </c>
      <c r="J54" s="569"/>
      <c r="K54" s="570" t="s">
        <v>1016</v>
      </c>
      <c r="L54" s="571"/>
      <c r="M54" s="302" t="s">
        <v>1022</v>
      </c>
      <c r="N54" s="302" t="s">
        <v>530</v>
      </c>
      <c r="O54" s="302"/>
      <c r="P54" s="424"/>
      <c r="Q54" s="424"/>
      <c r="R54" s="302" t="s">
        <v>1035</v>
      </c>
      <c r="S54" s="608" t="s">
        <v>1049</v>
      </c>
      <c r="T54" s="609" t="s">
        <v>1049</v>
      </c>
      <c r="U54" s="327"/>
      <c r="V54" s="327"/>
      <c r="W54" s="327"/>
      <c r="X54" s="29"/>
      <c r="Y54" s="23"/>
    </row>
    <row r="55" spans="1:25" s="3" customFormat="1" ht="63.5" customHeight="1" x14ac:dyDescent="0.35">
      <c r="A55" s="13"/>
      <c r="B55" s="14"/>
      <c r="C55" s="230" t="s">
        <v>292</v>
      </c>
      <c r="D55" s="302" t="s">
        <v>1001</v>
      </c>
      <c r="E55" s="302" t="s">
        <v>1002</v>
      </c>
      <c r="F55" s="225">
        <v>202566</v>
      </c>
      <c r="G55" s="302"/>
      <c r="H55" s="225"/>
      <c r="I55" s="568" t="s">
        <v>1007</v>
      </c>
      <c r="J55" s="569"/>
      <c r="K55" s="570" t="s">
        <v>1017</v>
      </c>
      <c r="L55" s="571"/>
      <c r="M55" s="302" t="s">
        <v>1024</v>
      </c>
      <c r="N55" s="302" t="s">
        <v>530</v>
      </c>
      <c r="O55" s="302"/>
      <c r="P55" s="424"/>
      <c r="Q55" s="424"/>
      <c r="R55" s="302" t="s">
        <v>1036</v>
      </c>
      <c r="S55" s="608" t="s">
        <v>1050</v>
      </c>
      <c r="T55" s="609" t="s">
        <v>1050</v>
      </c>
      <c r="U55" s="327"/>
      <c r="V55" s="327"/>
      <c r="W55" s="327"/>
      <c r="X55" s="29"/>
      <c r="Y55" s="23"/>
    </row>
    <row r="56" spans="1:25" s="3" customFormat="1" ht="71" customHeight="1" x14ac:dyDescent="0.35">
      <c r="A56" s="13"/>
      <c r="B56" s="14"/>
      <c r="C56" s="230" t="s">
        <v>995</v>
      </c>
      <c r="D56" s="302" t="s">
        <v>999</v>
      </c>
      <c r="E56" s="302" t="s">
        <v>1002</v>
      </c>
      <c r="F56" s="225">
        <v>92818</v>
      </c>
      <c r="G56" s="302"/>
      <c r="H56" s="225"/>
      <c r="I56" s="568" t="s">
        <v>1004</v>
      </c>
      <c r="J56" s="569"/>
      <c r="K56" s="570" t="s">
        <v>1018</v>
      </c>
      <c r="L56" s="571"/>
      <c r="M56" s="302" t="s">
        <v>1021</v>
      </c>
      <c r="N56" s="302" t="s">
        <v>530</v>
      </c>
      <c r="O56" s="302"/>
      <c r="P56" s="424"/>
      <c r="Q56" s="424"/>
      <c r="R56" s="302" t="s">
        <v>1037</v>
      </c>
      <c r="S56" s="608" t="s">
        <v>1051</v>
      </c>
      <c r="T56" s="609" t="s">
        <v>1051</v>
      </c>
      <c r="U56" s="327"/>
      <c r="V56" s="327"/>
      <c r="W56" s="327"/>
      <c r="X56" s="29"/>
      <c r="Y56" s="23"/>
    </row>
    <row r="57" spans="1:25" s="3" customFormat="1" ht="114.5" customHeight="1" x14ac:dyDescent="0.35">
      <c r="A57" s="13"/>
      <c r="B57" s="14"/>
      <c r="C57" s="230" t="s">
        <v>586</v>
      </c>
      <c r="D57" s="302" t="s">
        <v>996</v>
      </c>
      <c r="E57" s="302" t="s">
        <v>994</v>
      </c>
      <c r="F57" s="225" t="s">
        <v>994</v>
      </c>
      <c r="G57" s="302">
        <v>2017</v>
      </c>
      <c r="H57" s="225"/>
      <c r="I57" s="568" t="s">
        <v>1007</v>
      </c>
      <c r="J57" s="569"/>
      <c r="K57" s="570" t="s">
        <v>1019</v>
      </c>
      <c r="L57" s="571"/>
      <c r="M57" s="302" t="s">
        <v>1024</v>
      </c>
      <c r="N57" s="302" t="s">
        <v>530</v>
      </c>
      <c r="O57" s="302"/>
      <c r="P57" s="424"/>
      <c r="Q57" s="424"/>
      <c r="R57" s="302" t="s">
        <v>1038</v>
      </c>
      <c r="S57" s="608" t="s">
        <v>1052</v>
      </c>
      <c r="T57" s="609" t="s">
        <v>1052</v>
      </c>
      <c r="U57" s="327"/>
      <c r="V57" s="327"/>
      <c r="W57" s="327"/>
      <c r="X57" s="29"/>
      <c r="Y57" s="23"/>
    </row>
    <row r="58" spans="1:25" s="3" customFormat="1" ht="77.5" customHeight="1" x14ac:dyDescent="0.35">
      <c r="A58" s="13"/>
      <c r="B58" s="14"/>
      <c r="C58" s="230" t="s">
        <v>586</v>
      </c>
      <c r="D58" s="302" t="s">
        <v>997</v>
      </c>
      <c r="E58" s="302" t="s">
        <v>994</v>
      </c>
      <c r="F58" s="225" t="s">
        <v>994</v>
      </c>
      <c r="G58" s="302"/>
      <c r="H58" s="225"/>
      <c r="I58" s="568" t="s">
        <v>1007</v>
      </c>
      <c r="J58" s="569"/>
      <c r="K58" s="570" t="s">
        <v>1020</v>
      </c>
      <c r="L58" s="571"/>
      <c r="M58" s="302" t="s">
        <v>1024</v>
      </c>
      <c r="N58" s="302" t="s">
        <v>530</v>
      </c>
      <c r="O58" s="302"/>
      <c r="P58" s="424"/>
      <c r="Q58" s="424"/>
      <c r="R58" s="302" t="s">
        <v>1039</v>
      </c>
      <c r="S58" s="608" t="s">
        <v>1053</v>
      </c>
      <c r="T58" s="609" t="s">
        <v>1053</v>
      </c>
      <c r="U58" s="327"/>
      <c r="V58" s="327"/>
      <c r="W58" s="327"/>
      <c r="X58" s="29"/>
      <c r="Y58" s="23"/>
    </row>
    <row r="59" spans="1:25" s="3" customFormat="1" ht="47.25" customHeight="1" x14ac:dyDescent="0.35">
      <c r="A59" s="13"/>
      <c r="B59" s="14"/>
      <c r="C59" s="230"/>
      <c r="D59" s="302"/>
      <c r="E59" s="302"/>
      <c r="F59" s="225"/>
      <c r="G59" s="302"/>
      <c r="H59" s="225"/>
      <c r="I59" s="568"/>
      <c r="J59" s="569"/>
      <c r="K59" s="573"/>
      <c r="L59" s="573"/>
      <c r="M59" s="302"/>
      <c r="N59" s="302"/>
      <c r="O59" s="302"/>
      <c r="P59" s="226"/>
      <c r="Q59" s="226"/>
      <c r="R59" s="302"/>
      <c r="S59" s="608"/>
      <c r="T59" s="609"/>
      <c r="U59" s="327"/>
      <c r="V59" s="327"/>
      <c r="W59" s="327"/>
      <c r="X59" s="29"/>
      <c r="Y59" s="23"/>
    </row>
    <row r="60" spans="1:25" s="3" customFormat="1" ht="47.25" customHeight="1" x14ac:dyDescent="0.35">
      <c r="A60" s="13"/>
      <c r="B60" s="14"/>
      <c r="C60" s="230"/>
      <c r="D60" s="302"/>
      <c r="E60" s="302"/>
      <c r="F60" s="225"/>
      <c r="G60" s="302"/>
      <c r="H60" s="225"/>
      <c r="I60" s="568"/>
      <c r="J60" s="569"/>
      <c r="K60" s="573"/>
      <c r="L60" s="573"/>
      <c r="M60" s="302"/>
      <c r="N60" s="302"/>
      <c r="O60" s="302"/>
      <c r="P60" s="226"/>
      <c r="Q60" s="226"/>
      <c r="R60" s="302"/>
      <c r="S60" s="608"/>
      <c r="T60" s="609"/>
      <c r="U60" s="327"/>
      <c r="V60" s="327"/>
      <c r="W60" s="327"/>
      <c r="X60" s="29"/>
      <c r="Y60" s="23"/>
    </row>
    <row r="61" spans="1:25" s="3" customFormat="1" ht="47.25" customHeight="1" thickBot="1" x14ac:dyDescent="0.4">
      <c r="A61" s="13"/>
      <c r="B61" s="14"/>
      <c r="C61" s="231"/>
      <c r="D61" s="303"/>
      <c r="E61" s="303"/>
      <c r="F61" s="228"/>
      <c r="G61" s="303"/>
      <c r="H61" s="228"/>
      <c r="I61" s="566"/>
      <c r="J61" s="567"/>
      <c r="K61" s="617"/>
      <c r="L61" s="617"/>
      <c r="M61" s="303"/>
      <c r="N61" s="303"/>
      <c r="O61" s="303"/>
      <c r="P61" s="229"/>
      <c r="Q61" s="229"/>
      <c r="R61" s="303"/>
      <c r="S61" s="608"/>
      <c r="T61" s="609"/>
      <c r="U61" s="327"/>
      <c r="V61" s="327"/>
      <c r="W61" s="327"/>
      <c r="X61" s="29"/>
      <c r="Y61" s="23"/>
    </row>
    <row r="62" spans="1:25" s="3" customFormat="1" ht="18" customHeight="1" x14ac:dyDescent="0.35">
      <c r="A62" s="13"/>
      <c r="B62" s="14"/>
      <c r="C62" s="11"/>
      <c r="D62" s="18"/>
      <c r="E62" s="18"/>
      <c r="F62" s="18"/>
      <c r="G62" s="18"/>
      <c r="H62" s="18"/>
      <c r="I62" s="18"/>
      <c r="J62" s="18"/>
      <c r="K62" s="18"/>
      <c r="L62" s="18"/>
      <c r="M62" s="18"/>
      <c r="N62" s="18"/>
      <c r="O62" s="18"/>
      <c r="P62" s="18"/>
      <c r="Q62" s="18"/>
      <c r="R62" s="18"/>
      <c r="S62" s="18"/>
      <c r="T62" s="18"/>
      <c r="U62" s="18"/>
      <c r="V62" s="18"/>
      <c r="W62" s="18"/>
      <c r="X62" s="29"/>
      <c r="Y62" s="23"/>
    </row>
    <row r="63" spans="1:25" s="16" customFormat="1" ht="18" customHeight="1" x14ac:dyDescent="0.35">
      <c r="B63" s="14"/>
      <c r="C63" s="76" t="s">
        <v>937</v>
      </c>
      <c r="D63" s="18"/>
      <c r="E63" s="18"/>
      <c r="F63" s="18"/>
      <c r="G63" s="18"/>
      <c r="H63" s="18"/>
      <c r="I63" s="18"/>
      <c r="J63" s="18"/>
      <c r="K63" s="18"/>
      <c r="L63" s="18"/>
      <c r="M63" s="18"/>
      <c r="N63" s="18"/>
      <c r="O63" s="18"/>
      <c r="P63" s="18"/>
      <c r="Q63" s="18"/>
      <c r="R63" s="18"/>
      <c r="S63" s="18"/>
      <c r="T63" s="18"/>
      <c r="U63" s="18"/>
      <c r="V63" s="18"/>
      <c r="W63" s="18"/>
      <c r="X63" s="29"/>
    </row>
    <row r="64" spans="1:25" s="16" customFormat="1" ht="18" customHeight="1" thickBot="1" x14ac:dyDescent="0.4">
      <c r="B64" s="14"/>
      <c r="C64" s="11"/>
      <c r="D64" s="18"/>
      <c r="E64" s="18"/>
      <c r="F64" s="18"/>
      <c r="G64" s="18"/>
      <c r="H64" s="18"/>
      <c r="I64" s="18"/>
      <c r="J64" s="18"/>
      <c r="K64" s="18"/>
      <c r="L64" s="18"/>
      <c r="M64" s="18"/>
      <c r="N64" s="18"/>
      <c r="O64" s="18"/>
      <c r="P64" s="18"/>
      <c r="Q64" s="18"/>
      <c r="R64" s="18"/>
      <c r="S64" s="18"/>
      <c r="T64" s="18"/>
      <c r="U64" s="18"/>
      <c r="V64" s="18"/>
      <c r="W64" s="18"/>
      <c r="X64" s="29"/>
    </row>
    <row r="65" spans="1:24" s="16" customFormat="1" ht="18" customHeight="1" x14ac:dyDescent="0.35">
      <c r="B65" s="14"/>
      <c r="C65" s="557" t="s">
        <v>1073</v>
      </c>
      <c r="D65" s="558"/>
      <c r="E65" s="558"/>
      <c r="F65" s="558"/>
      <c r="G65" s="558"/>
      <c r="H65" s="558"/>
      <c r="I65" s="559"/>
      <c r="J65" s="18"/>
      <c r="K65" s="18"/>
      <c r="L65" s="18"/>
      <c r="M65" s="18"/>
      <c r="N65" s="18"/>
      <c r="O65" s="18"/>
      <c r="P65" s="18"/>
      <c r="Q65" s="18"/>
      <c r="R65" s="18"/>
      <c r="S65" s="18"/>
      <c r="T65" s="18"/>
      <c r="U65" s="18"/>
      <c r="V65" s="18"/>
      <c r="W65" s="18"/>
      <c r="X65" s="29"/>
    </row>
    <row r="66" spans="1:24" s="16" customFormat="1" ht="18" customHeight="1" x14ac:dyDescent="0.35">
      <c r="B66" s="14"/>
      <c r="C66" s="560"/>
      <c r="D66" s="561"/>
      <c r="E66" s="561"/>
      <c r="F66" s="561"/>
      <c r="G66" s="561"/>
      <c r="H66" s="561"/>
      <c r="I66" s="562"/>
      <c r="J66" s="18"/>
      <c r="K66" s="18"/>
      <c r="L66" s="18"/>
      <c r="M66" s="18"/>
      <c r="N66" s="18"/>
      <c r="O66" s="18"/>
      <c r="P66" s="18"/>
      <c r="Q66" s="18"/>
      <c r="R66" s="18"/>
      <c r="S66" s="18"/>
      <c r="T66" s="18"/>
      <c r="U66" s="18"/>
      <c r="V66" s="18"/>
      <c r="W66" s="18"/>
      <c r="X66" s="29"/>
    </row>
    <row r="67" spans="1:24" s="16" customFormat="1" ht="18" customHeight="1" x14ac:dyDescent="0.35">
      <c r="B67" s="14"/>
      <c r="C67" s="560"/>
      <c r="D67" s="561"/>
      <c r="E67" s="561"/>
      <c r="F67" s="561"/>
      <c r="G67" s="561"/>
      <c r="H67" s="561"/>
      <c r="I67" s="562"/>
      <c r="J67" s="18"/>
      <c r="K67" s="18"/>
      <c r="L67" s="18"/>
      <c r="M67" s="18"/>
      <c r="N67" s="18"/>
      <c r="O67" s="18"/>
      <c r="P67" s="18"/>
      <c r="Q67" s="18"/>
      <c r="R67" s="18"/>
      <c r="S67" s="18"/>
      <c r="T67" s="18"/>
      <c r="U67" s="18"/>
      <c r="V67" s="18"/>
      <c r="W67" s="18"/>
      <c r="X67" s="29"/>
    </row>
    <row r="68" spans="1:24" s="16" customFormat="1" ht="18" customHeight="1" x14ac:dyDescent="0.35">
      <c r="B68" s="14"/>
      <c r="C68" s="560"/>
      <c r="D68" s="561"/>
      <c r="E68" s="561"/>
      <c r="F68" s="561"/>
      <c r="G68" s="561"/>
      <c r="H68" s="561"/>
      <c r="I68" s="562"/>
      <c r="J68" s="18"/>
      <c r="K68" s="18"/>
      <c r="L68" s="18"/>
      <c r="M68" s="18"/>
      <c r="N68" s="18"/>
      <c r="O68" s="18"/>
      <c r="P68" s="18"/>
      <c r="Q68" s="18"/>
      <c r="R68" s="18"/>
      <c r="S68" s="18"/>
      <c r="T68" s="18"/>
      <c r="U68" s="18"/>
      <c r="V68" s="18"/>
      <c r="W68" s="18"/>
      <c r="X68" s="29"/>
    </row>
    <row r="69" spans="1:24" ht="19" thickBot="1" x14ac:dyDescent="0.4">
      <c r="A69" s="1"/>
      <c r="B69" s="30"/>
      <c r="C69" s="563"/>
      <c r="D69" s="564"/>
      <c r="E69" s="564"/>
      <c r="F69" s="564"/>
      <c r="G69" s="564"/>
      <c r="H69" s="564"/>
      <c r="I69" s="565"/>
      <c r="J69" s="18"/>
      <c r="K69" s="18"/>
      <c r="L69" s="18"/>
      <c r="M69" s="18"/>
      <c r="N69" s="18"/>
      <c r="O69" s="18"/>
      <c r="P69" s="18"/>
      <c r="Q69" s="18"/>
      <c r="R69" s="18"/>
      <c r="S69" s="18"/>
      <c r="T69" s="18"/>
      <c r="U69" s="18"/>
      <c r="V69" s="18"/>
      <c r="W69" s="18"/>
      <c r="X69" s="29"/>
    </row>
    <row r="70" spans="1:24" ht="18.5" x14ac:dyDescent="0.35">
      <c r="A70" s="1"/>
      <c r="B70" s="30"/>
      <c r="C70" s="65"/>
      <c r="D70" s="18"/>
      <c r="E70" s="18"/>
      <c r="F70" s="18"/>
      <c r="G70" s="18"/>
      <c r="H70" s="18"/>
      <c r="I70" s="18"/>
      <c r="J70" s="18"/>
      <c r="K70" s="18"/>
      <c r="L70" s="18"/>
      <c r="M70" s="18"/>
      <c r="N70" s="18"/>
      <c r="O70" s="18"/>
      <c r="P70" s="18"/>
      <c r="Q70" s="18"/>
      <c r="R70" s="18"/>
      <c r="S70" s="18"/>
      <c r="T70" s="18"/>
      <c r="U70" s="18"/>
      <c r="V70" s="18"/>
      <c r="W70" s="18"/>
      <c r="X70" s="29"/>
    </row>
    <row r="71" spans="1:24" ht="18.5" x14ac:dyDescent="0.35">
      <c r="A71" s="1"/>
      <c r="B71" s="31"/>
      <c r="C71" s="20" t="s">
        <v>938</v>
      </c>
      <c r="D71" s="18"/>
      <c r="E71" s="18"/>
      <c r="F71" s="18"/>
      <c r="G71" s="18"/>
      <c r="H71" s="18"/>
      <c r="I71" s="18"/>
      <c r="J71" s="18"/>
      <c r="K71" s="18"/>
      <c r="L71" s="18"/>
      <c r="M71" s="18"/>
      <c r="N71" s="18"/>
      <c r="O71" s="18"/>
      <c r="P71" s="18"/>
      <c r="Q71" s="18"/>
      <c r="R71" s="18"/>
      <c r="S71" s="18"/>
      <c r="T71" s="18"/>
      <c r="U71" s="18"/>
      <c r="V71" s="18"/>
      <c r="W71" s="18"/>
      <c r="X71" s="29"/>
    </row>
    <row r="72" spans="1:24" ht="18.5" x14ac:dyDescent="0.35">
      <c r="A72" s="1"/>
      <c r="B72" s="31"/>
      <c r="C72" s="20" t="s">
        <v>939</v>
      </c>
      <c r="D72" s="18"/>
      <c r="E72" s="18"/>
      <c r="F72" s="18"/>
      <c r="G72" s="18"/>
      <c r="H72" s="18"/>
      <c r="I72" s="18"/>
      <c r="J72" s="18"/>
      <c r="K72" s="18"/>
      <c r="L72" s="18"/>
      <c r="M72" s="18"/>
      <c r="N72" s="18"/>
      <c r="O72" s="18"/>
      <c r="P72" s="18"/>
      <c r="Q72" s="18"/>
      <c r="R72" s="18"/>
      <c r="S72" s="18"/>
      <c r="T72" s="18"/>
      <c r="U72" s="18"/>
      <c r="V72" s="18"/>
      <c r="W72" s="18"/>
      <c r="X72" s="29"/>
    </row>
    <row r="73" spans="1:24" ht="19" thickBot="1" x14ac:dyDescent="0.4">
      <c r="A73" s="1"/>
      <c r="B73" s="31"/>
      <c r="C73" s="20"/>
      <c r="D73" s="18"/>
      <c r="E73" s="18"/>
      <c r="F73" s="18"/>
      <c r="G73" s="18"/>
      <c r="H73" s="18"/>
      <c r="I73" s="18"/>
      <c r="J73" s="18"/>
      <c r="K73" s="18"/>
      <c r="L73" s="18"/>
      <c r="M73" s="18"/>
      <c r="N73" s="18"/>
      <c r="O73" s="18"/>
      <c r="P73" s="18"/>
      <c r="Q73" s="18"/>
      <c r="R73" s="18"/>
      <c r="S73" s="18"/>
      <c r="T73" s="18"/>
      <c r="U73" s="18"/>
      <c r="V73" s="18"/>
      <c r="W73" s="18"/>
      <c r="X73" s="29"/>
    </row>
    <row r="74" spans="1:24" ht="79" customHeight="1" thickBot="1" x14ac:dyDescent="0.4">
      <c r="A74" s="1"/>
      <c r="B74" s="30"/>
      <c r="C74" s="574" t="s">
        <v>940</v>
      </c>
      <c r="D74" s="576"/>
      <c r="E74" s="574" t="s">
        <v>941</v>
      </c>
      <c r="F74" s="575"/>
      <c r="G74" s="575"/>
      <c r="H74" s="576"/>
      <c r="I74" s="409" t="s">
        <v>942</v>
      </c>
      <c r="J74" s="305" t="s">
        <v>943</v>
      </c>
      <c r="K74" s="305" t="s">
        <v>944</v>
      </c>
      <c r="L74" s="305" t="s">
        <v>945</v>
      </c>
      <c r="M74" s="305" t="s">
        <v>946</v>
      </c>
      <c r="N74" s="305" t="s">
        <v>947</v>
      </c>
      <c r="O74" s="53" t="s">
        <v>19</v>
      </c>
      <c r="P74" s="18"/>
      <c r="Q74" s="18"/>
      <c r="R74" s="18"/>
      <c r="S74" s="18"/>
      <c r="T74" s="18"/>
      <c r="U74" s="18"/>
      <c r="V74" s="18"/>
      <c r="W74" s="18"/>
      <c r="X74" s="29"/>
    </row>
    <row r="75" spans="1:24" ht="97.5" customHeight="1" x14ac:dyDescent="0.35">
      <c r="A75" s="1"/>
      <c r="B75" s="30"/>
      <c r="C75" s="618" t="s">
        <v>1054</v>
      </c>
      <c r="D75" s="619"/>
      <c r="E75" s="584" t="s">
        <v>1061</v>
      </c>
      <c r="F75" s="584"/>
      <c r="G75" s="584"/>
      <c r="H75" s="584"/>
      <c r="I75" s="304" t="s">
        <v>1062</v>
      </c>
      <c r="J75" s="304" t="s">
        <v>1063</v>
      </c>
      <c r="K75" s="304" t="s">
        <v>1065</v>
      </c>
      <c r="L75" s="304" t="s">
        <v>1066</v>
      </c>
      <c r="M75" s="304" t="s">
        <v>1067</v>
      </c>
      <c r="N75" s="304" t="s">
        <v>1064</v>
      </c>
      <c r="O75" s="224" t="s">
        <v>1068</v>
      </c>
      <c r="P75" s="18"/>
      <c r="Q75" s="18"/>
      <c r="R75" s="18"/>
      <c r="S75" s="18"/>
      <c r="T75" s="18"/>
      <c r="U75" s="18"/>
      <c r="V75" s="18"/>
      <c r="W75" s="18"/>
      <c r="X75" s="29"/>
    </row>
    <row r="76" spans="1:24" ht="69" customHeight="1" x14ac:dyDescent="0.35">
      <c r="A76" s="1"/>
      <c r="B76" s="30"/>
      <c r="C76" s="607" t="s">
        <v>1054</v>
      </c>
      <c r="D76" s="569"/>
      <c r="E76" s="581" t="s">
        <v>1060</v>
      </c>
      <c r="F76" s="582"/>
      <c r="G76" s="582"/>
      <c r="H76" s="583"/>
      <c r="I76" s="302" t="s">
        <v>1057</v>
      </c>
      <c r="J76" s="302" t="s">
        <v>1058</v>
      </c>
      <c r="K76" s="302"/>
      <c r="L76" s="302" t="s">
        <v>1055</v>
      </c>
      <c r="M76" s="302"/>
      <c r="N76" s="302" t="s">
        <v>1056</v>
      </c>
      <c r="O76" s="296" t="s">
        <v>1059</v>
      </c>
      <c r="P76" s="18"/>
      <c r="Q76" s="18"/>
      <c r="R76" s="18"/>
      <c r="S76" s="18"/>
      <c r="T76" s="18"/>
      <c r="U76" s="18"/>
      <c r="V76" s="18"/>
      <c r="W76" s="18"/>
      <c r="X76" s="29"/>
    </row>
    <row r="77" spans="1:24" ht="47.25" customHeight="1" x14ac:dyDescent="0.35">
      <c r="B77" s="30"/>
      <c r="C77" s="607"/>
      <c r="D77" s="569"/>
      <c r="E77" s="581"/>
      <c r="F77" s="582"/>
      <c r="G77" s="582"/>
      <c r="H77" s="583"/>
      <c r="I77" s="302"/>
      <c r="J77" s="302"/>
      <c r="K77" s="302"/>
      <c r="L77" s="302"/>
      <c r="M77" s="302"/>
      <c r="N77" s="302"/>
      <c r="O77" s="296"/>
      <c r="P77" s="18"/>
      <c r="Q77" s="18"/>
      <c r="R77" s="18"/>
      <c r="S77" s="18"/>
      <c r="T77" s="18"/>
      <c r="U77" s="18"/>
      <c r="V77" s="18"/>
      <c r="W77" s="18"/>
      <c r="X77" s="29"/>
    </row>
    <row r="78" spans="1:24" ht="47.25" customHeight="1" thickBot="1" x14ac:dyDescent="0.4">
      <c r="B78" s="30"/>
      <c r="C78" s="607"/>
      <c r="D78" s="569"/>
      <c r="E78" s="578"/>
      <c r="F78" s="579"/>
      <c r="G78" s="579"/>
      <c r="H78" s="580"/>
      <c r="I78" s="303"/>
      <c r="J78" s="303"/>
      <c r="K78" s="303"/>
      <c r="L78" s="303"/>
      <c r="M78" s="303"/>
      <c r="N78" s="303"/>
      <c r="O78" s="297"/>
      <c r="P78" s="18"/>
      <c r="Q78" s="18"/>
      <c r="R78" s="18"/>
      <c r="S78" s="18"/>
      <c r="T78" s="18"/>
      <c r="U78" s="18"/>
      <c r="V78" s="18"/>
      <c r="W78" s="18"/>
      <c r="X78" s="29"/>
    </row>
    <row r="79" spans="1:24" ht="18.5" x14ac:dyDescent="0.35">
      <c r="B79" s="36"/>
      <c r="C79" s="333"/>
      <c r="D79" s="333"/>
      <c r="E79" s="333"/>
      <c r="F79" s="333"/>
      <c r="G79" s="333"/>
      <c r="H79" s="333"/>
      <c r="I79" s="333"/>
      <c r="J79" s="333"/>
      <c r="K79" s="333"/>
      <c r="L79" s="333"/>
      <c r="M79" s="333"/>
      <c r="N79" s="333"/>
      <c r="O79" s="333"/>
      <c r="P79" s="35"/>
      <c r="Q79" s="35"/>
      <c r="R79" s="35"/>
      <c r="S79" s="35"/>
      <c r="T79" s="35"/>
      <c r="U79" s="35"/>
      <c r="V79" s="35"/>
      <c r="W79" s="35"/>
      <c r="X79" s="51"/>
    </row>
    <row r="80" spans="1:24" x14ac:dyDescent="0.35">
      <c r="C80" s="334"/>
      <c r="D80" s="334"/>
      <c r="E80" s="334"/>
      <c r="F80" s="334"/>
      <c r="G80" s="334"/>
      <c r="H80" s="334"/>
      <c r="I80" s="334"/>
      <c r="J80" s="334"/>
      <c r="K80" s="335"/>
      <c r="L80" s="335"/>
      <c r="M80" s="335"/>
      <c r="N80" s="335"/>
      <c r="O80" s="335"/>
    </row>
    <row r="81" spans="2:24" ht="15" thickBot="1" x14ac:dyDescent="0.4">
      <c r="C81" s="334"/>
      <c r="D81" s="334"/>
      <c r="E81" s="334"/>
      <c r="F81" s="334"/>
      <c r="G81" s="334"/>
      <c r="H81" s="334"/>
      <c r="I81" s="334"/>
      <c r="J81" s="334"/>
      <c r="K81" s="335"/>
      <c r="L81" s="335"/>
      <c r="M81" s="335"/>
      <c r="N81" s="335"/>
      <c r="O81" s="335"/>
    </row>
    <row r="82" spans="2:24" ht="15" thickBot="1" x14ac:dyDescent="0.4">
      <c r="B82" s="67"/>
      <c r="C82" s="572" t="s">
        <v>948</v>
      </c>
      <c r="D82" s="572"/>
      <c r="E82" s="572"/>
      <c r="F82" s="572"/>
      <c r="G82" s="572"/>
      <c r="H82" s="407"/>
      <c r="I82" s="407"/>
      <c r="J82" s="572"/>
      <c r="K82" s="572"/>
      <c r="L82" s="572"/>
      <c r="M82" s="572"/>
      <c r="N82" s="572"/>
      <c r="O82" s="407"/>
      <c r="P82" s="407"/>
      <c r="Q82" s="572"/>
      <c r="R82" s="572"/>
      <c r="S82" s="572"/>
      <c r="T82" s="572"/>
      <c r="U82" s="407"/>
      <c r="V82" s="407"/>
      <c r="W82" s="407"/>
      <c r="X82" s="75"/>
    </row>
    <row r="83" spans="2:24" x14ac:dyDescent="0.35">
      <c r="B83" s="68"/>
      <c r="C83" s="336"/>
      <c r="D83" s="337"/>
      <c r="E83" s="337"/>
      <c r="F83" s="337"/>
      <c r="G83" s="337"/>
      <c r="H83" s="337"/>
      <c r="I83" s="337"/>
      <c r="J83" s="337"/>
      <c r="K83" s="337"/>
      <c r="L83" s="337"/>
      <c r="M83" s="337"/>
      <c r="N83" s="337"/>
      <c r="O83" s="337"/>
      <c r="P83" s="69"/>
      <c r="Q83" s="69"/>
      <c r="R83" s="69"/>
      <c r="S83" s="69"/>
      <c r="T83" s="69"/>
      <c r="U83" s="69"/>
      <c r="V83" s="69"/>
      <c r="W83" s="69"/>
      <c r="X83" s="70"/>
    </row>
    <row r="84" spans="2:24" ht="58" x14ac:dyDescent="0.35">
      <c r="B84" s="68"/>
      <c r="C84" s="336" t="s">
        <v>949</v>
      </c>
      <c r="D84" s="336"/>
      <c r="E84" s="336"/>
      <c r="F84" s="337"/>
      <c r="G84" s="337"/>
      <c r="H84" s="337"/>
      <c r="I84" s="337"/>
      <c r="J84" s="337"/>
      <c r="K84" s="337"/>
      <c r="L84" s="337"/>
      <c r="M84" s="337"/>
      <c r="N84" s="337"/>
      <c r="O84" s="337"/>
      <c r="P84" s="69"/>
      <c r="Q84" s="69"/>
      <c r="R84" s="69"/>
      <c r="S84" s="69"/>
      <c r="T84" s="69"/>
      <c r="U84" s="69"/>
      <c r="V84" s="69"/>
      <c r="W84" s="69"/>
      <c r="X84" s="70"/>
    </row>
    <row r="85" spans="2:24" ht="23.25" customHeight="1" thickBot="1" x14ac:dyDescent="0.4">
      <c r="B85" s="71"/>
      <c r="C85" s="336"/>
      <c r="D85" s="337"/>
      <c r="E85" s="337"/>
      <c r="F85" s="337"/>
      <c r="G85" s="337"/>
      <c r="H85" s="337"/>
      <c r="I85" s="337"/>
      <c r="J85" s="337"/>
      <c r="K85" s="337"/>
      <c r="L85" s="337"/>
      <c r="M85" s="337"/>
      <c r="N85" s="337"/>
      <c r="O85" s="337"/>
      <c r="P85" s="69"/>
      <c r="Q85" s="69"/>
      <c r="R85" s="69"/>
      <c r="S85" s="69"/>
      <c r="T85" s="69"/>
      <c r="U85" s="69"/>
      <c r="V85" s="69"/>
      <c r="W85" s="69"/>
      <c r="X85" s="70"/>
    </row>
    <row r="86" spans="2:24" ht="51.75" customHeight="1" x14ac:dyDescent="0.35">
      <c r="B86" s="71"/>
      <c r="C86" s="236" t="s">
        <v>940</v>
      </c>
      <c r="D86" s="604" t="s">
        <v>950</v>
      </c>
      <c r="E86" s="604"/>
      <c r="F86" s="604"/>
      <c r="G86" s="604"/>
      <c r="H86" s="604"/>
      <c r="I86" s="604" t="s">
        <v>951</v>
      </c>
      <c r="J86" s="604"/>
      <c r="K86" s="604" t="s">
        <v>952</v>
      </c>
      <c r="L86" s="604"/>
      <c r="M86" s="604" t="s">
        <v>19</v>
      </c>
      <c r="N86" s="611"/>
      <c r="O86" s="337"/>
      <c r="P86" s="69"/>
      <c r="Q86" s="69"/>
      <c r="R86" s="69"/>
      <c r="S86" s="69"/>
      <c r="T86" s="69"/>
      <c r="U86" s="69"/>
      <c r="V86" s="69"/>
      <c r="W86" s="69"/>
      <c r="X86" s="70"/>
    </row>
    <row r="87" spans="2:24" ht="47.25" customHeight="1" x14ac:dyDescent="0.35">
      <c r="B87" s="71"/>
      <c r="C87" s="298"/>
      <c r="D87" s="601"/>
      <c r="E87" s="601"/>
      <c r="F87" s="601"/>
      <c r="G87" s="601"/>
      <c r="H87" s="601"/>
      <c r="I87" s="605"/>
      <c r="J87" s="605"/>
      <c r="K87" s="612"/>
      <c r="L87" s="612"/>
      <c r="M87" s="612"/>
      <c r="N87" s="613"/>
      <c r="O87" s="337"/>
      <c r="P87" s="69"/>
      <c r="Q87" s="69"/>
      <c r="R87" s="69"/>
      <c r="S87" s="69"/>
      <c r="T87" s="69"/>
      <c r="U87" s="69"/>
      <c r="V87" s="69"/>
      <c r="W87" s="69"/>
      <c r="X87" s="70"/>
    </row>
    <row r="88" spans="2:24" ht="47.25" customHeight="1" x14ac:dyDescent="0.35">
      <c r="B88" s="71"/>
      <c r="C88" s="299"/>
      <c r="D88" s="602"/>
      <c r="E88" s="602"/>
      <c r="F88" s="602"/>
      <c r="G88" s="602"/>
      <c r="H88" s="602"/>
      <c r="I88" s="606"/>
      <c r="J88" s="606"/>
      <c r="K88" s="614"/>
      <c r="L88" s="614"/>
      <c r="M88" s="614"/>
      <c r="N88" s="615"/>
      <c r="O88" s="337"/>
      <c r="P88" s="69"/>
      <c r="Q88" s="69"/>
      <c r="R88" s="69"/>
      <c r="S88" s="69"/>
      <c r="T88" s="69"/>
      <c r="U88" s="69"/>
      <c r="V88" s="69"/>
      <c r="W88" s="69"/>
      <c r="X88" s="70"/>
    </row>
    <row r="89" spans="2:24" ht="47.25" customHeight="1" x14ac:dyDescent="0.35">
      <c r="B89" s="71"/>
      <c r="C89" s="299"/>
      <c r="D89" s="602"/>
      <c r="E89" s="602"/>
      <c r="F89" s="602"/>
      <c r="G89" s="602"/>
      <c r="H89" s="602"/>
      <c r="I89" s="606"/>
      <c r="J89" s="606"/>
      <c r="K89" s="614"/>
      <c r="L89" s="614"/>
      <c r="M89" s="614"/>
      <c r="N89" s="615"/>
      <c r="O89" s="337"/>
      <c r="P89" s="69"/>
      <c r="Q89" s="69"/>
      <c r="R89" s="69"/>
      <c r="S89" s="69"/>
      <c r="T89" s="69"/>
      <c r="U89" s="69"/>
      <c r="V89" s="69"/>
      <c r="W89" s="69"/>
      <c r="X89" s="70"/>
    </row>
    <row r="90" spans="2:24" ht="47.25" customHeight="1" x14ac:dyDescent="0.35">
      <c r="B90" s="71"/>
      <c r="C90" s="299"/>
      <c r="D90" s="602"/>
      <c r="E90" s="602"/>
      <c r="F90" s="602"/>
      <c r="G90" s="602"/>
      <c r="H90" s="602"/>
      <c r="I90" s="606"/>
      <c r="J90" s="606"/>
      <c r="K90" s="614"/>
      <c r="L90" s="614"/>
      <c r="M90" s="614"/>
      <c r="N90" s="615"/>
      <c r="O90" s="337"/>
      <c r="P90" s="69"/>
      <c r="Q90" s="69"/>
      <c r="R90" s="69"/>
      <c r="S90" s="69"/>
      <c r="T90" s="69"/>
      <c r="U90" s="69"/>
      <c r="V90" s="69"/>
      <c r="W90" s="69"/>
      <c r="X90" s="70"/>
    </row>
    <row r="91" spans="2:24" ht="47.25" customHeight="1" thickBot="1" x14ac:dyDescent="0.4">
      <c r="B91" s="71"/>
      <c r="C91" s="300"/>
      <c r="D91" s="603"/>
      <c r="E91" s="603"/>
      <c r="F91" s="603"/>
      <c r="G91" s="603"/>
      <c r="H91" s="603"/>
      <c r="I91" s="591"/>
      <c r="J91" s="591"/>
      <c r="K91" s="610"/>
      <c r="L91" s="610"/>
      <c r="M91" s="610"/>
      <c r="N91" s="616"/>
      <c r="O91" s="337"/>
      <c r="P91" s="69"/>
      <c r="Q91" s="69"/>
      <c r="R91" s="69"/>
      <c r="S91" s="69"/>
      <c r="T91" s="69"/>
      <c r="U91" s="69"/>
      <c r="V91" s="69"/>
      <c r="W91" s="69"/>
      <c r="X91" s="70"/>
    </row>
    <row r="92" spans="2:24" x14ac:dyDescent="0.35">
      <c r="B92" s="71"/>
      <c r="C92" s="337"/>
      <c r="D92" s="337"/>
      <c r="E92" s="337"/>
      <c r="F92" s="337"/>
      <c r="G92" s="337"/>
      <c r="H92" s="337"/>
      <c r="I92" s="337"/>
      <c r="J92" s="337"/>
      <c r="K92" s="337"/>
      <c r="L92" s="337"/>
      <c r="M92" s="337"/>
      <c r="N92" s="337"/>
      <c r="O92" s="337"/>
      <c r="P92" s="69"/>
      <c r="Q92" s="69"/>
      <c r="R92" s="69"/>
      <c r="S92" s="69"/>
      <c r="T92" s="69"/>
      <c r="U92" s="69"/>
      <c r="V92" s="69"/>
      <c r="W92" s="69"/>
      <c r="X92" s="70"/>
    </row>
    <row r="93" spans="2:24" x14ac:dyDescent="0.35">
      <c r="B93" s="71"/>
      <c r="C93" s="337"/>
      <c r="D93" s="337"/>
      <c r="E93" s="337"/>
      <c r="F93" s="337"/>
      <c r="G93" s="337"/>
      <c r="H93" s="337"/>
      <c r="I93" s="337"/>
      <c r="J93" s="337"/>
      <c r="K93" s="337"/>
      <c r="L93" s="337"/>
      <c r="M93" s="337"/>
      <c r="N93" s="337"/>
      <c r="O93" s="337"/>
      <c r="P93" s="69"/>
      <c r="Q93" s="69"/>
      <c r="R93" s="69"/>
      <c r="S93" s="69"/>
      <c r="T93" s="69"/>
      <c r="U93" s="69"/>
      <c r="V93" s="69"/>
      <c r="W93" s="69"/>
      <c r="X93" s="70"/>
    </row>
    <row r="94" spans="2:24" ht="58" x14ac:dyDescent="0.35">
      <c r="B94" s="68"/>
      <c r="C94" s="336" t="s">
        <v>953</v>
      </c>
      <c r="D94" s="337"/>
      <c r="E94" s="337"/>
      <c r="F94" s="337"/>
      <c r="G94" s="337"/>
      <c r="H94" s="337"/>
      <c r="I94" s="337"/>
      <c r="J94" s="337"/>
      <c r="K94" s="337"/>
      <c r="L94" s="337"/>
      <c r="M94" s="337"/>
      <c r="N94" s="337"/>
      <c r="O94" s="337"/>
      <c r="P94" s="69"/>
      <c r="Q94" s="69"/>
      <c r="R94" s="69"/>
      <c r="S94" s="69"/>
      <c r="T94" s="69"/>
      <c r="U94" s="69"/>
      <c r="V94" s="69"/>
      <c r="W94" s="69"/>
      <c r="X94" s="70"/>
    </row>
    <row r="95" spans="2:24" ht="15" thickBot="1" x14ac:dyDescent="0.4">
      <c r="B95" s="71"/>
      <c r="C95" s="337"/>
      <c r="D95" s="337"/>
      <c r="E95" s="337"/>
      <c r="F95" s="337"/>
      <c r="G95" s="337"/>
      <c r="H95" s="337"/>
      <c r="I95" s="337"/>
      <c r="J95" s="337"/>
      <c r="K95" s="337"/>
      <c r="L95" s="337"/>
      <c r="M95" s="337"/>
      <c r="N95" s="337"/>
      <c r="O95" s="337"/>
      <c r="P95" s="69"/>
      <c r="Q95" s="69"/>
      <c r="R95" s="69"/>
      <c r="S95" s="69"/>
      <c r="T95" s="69"/>
      <c r="U95" s="69"/>
      <c r="V95" s="69"/>
      <c r="W95" s="69"/>
      <c r="X95" s="70"/>
    </row>
    <row r="96" spans="2:24" x14ac:dyDescent="0.35">
      <c r="B96" s="71"/>
      <c r="C96" s="592"/>
      <c r="D96" s="593"/>
      <c r="E96" s="593"/>
      <c r="F96" s="593"/>
      <c r="G96" s="593"/>
      <c r="H96" s="593"/>
      <c r="I96" s="594"/>
      <c r="J96" s="337"/>
      <c r="K96" s="337"/>
      <c r="L96" s="337"/>
      <c r="M96" s="337"/>
      <c r="N96" s="337"/>
      <c r="O96" s="337"/>
      <c r="P96" s="69"/>
      <c r="Q96" s="69"/>
      <c r="R96" s="69"/>
      <c r="S96" s="69"/>
      <c r="T96" s="69"/>
      <c r="U96" s="69"/>
      <c r="V96" s="69"/>
      <c r="W96" s="69"/>
      <c r="X96" s="70"/>
    </row>
    <row r="97" spans="2:24" x14ac:dyDescent="0.35">
      <c r="B97" s="71"/>
      <c r="C97" s="595"/>
      <c r="D97" s="596"/>
      <c r="E97" s="596"/>
      <c r="F97" s="596"/>
      <c r="G97" s="596"/>
      <c r="H97" s="596"/>
      <c r="I97" s="597"/>
      <c r="J97" s="337"/>
      <c r="K97" s="337"/>
      <c r="L97" s="337"/>
      <c r="M97" s="337"/>
      <c r="N97" s="337"/>
      <c r="O97" s="337"/>
      <c r="P97" s="69"/>
      <c r="Q97" s="69"/>
      <c r="R97" s="69"/>
      <c r="S97" s="69"/>
      <c r="T97" s="69"/>
      <c r="U97" s="69"/>
      <c r="V97" s="69"/>
      <c r="W97" s="69"/>
      <c r="X97" s="70"/>
    </row>
    <row r="98" spans="2:24" x14ac:dyDescent="0.35">
      <c r="B98" s="71"/>
      <c r="C98" s="595"/>
      <c r="D98" s="596"/>
      <c r="E98" s="596"/>
      <c r="F98" s="596"/>
      <c r="G98" s="596"/>
      <c r="H98" s="596"/>
      <c r="I98" s="597"/>
      <c r="J98" s="337"/>
      <c r="K98" s="337"/>
      <c r="L98" s="337"/>
      <c r="M98" s="337"/>
      <c r="N98" s="337"/>
      <c r="O98" s="337"/>
      <c r="P98" s="69"/>
      <c r="Q98" s="69"/>
      <c r="R98" s="69"/>
      <c r="S98" s="69"/>
      <c r="T98" s="69"/>
      <c r="U98" s="69"/>
      <c r="V98" s="69"/>
      <c r="W98" s="69"/>
      <c r="X98" s="70"/>
    </row>
    <row r="99" spans="2:24" x14ac:dyDescent="0.35">
      <c r="B99" s="71"/>
      <c r="C99" s="595"/>
      <c r="D99" s="596"/>
      <c r="E99" s="596"/>
      <c r="F99" s="596"/>
      <c r="G99" s="596"/>
      <c r="H99" s="596"/>
      <c r="I99" s="597"/>
      <c r="J99" s="337"/>
      <c r="K99" s="337"/>
      <c r="L99" s="337"/>
      <c r="M99" s="337"/>
      <c r="N99" s="337"/>
      <c r="O99" s="337"/>
      <c r="P99" s="69"/>
      <c r="Q99" s="69"/>
      <c r="R99" s="69"/>
      <c r="S99" s="69"/>
      <c r="T99" s="69"/>
      <c r="U99" s="69"/>
      <c r="V99" s="69"/>
      <c r="W99" s="69"/>
      <c r="X99" s="70"/>
    </row>
    <row r="100" spans="2:24" x14ac:dyDescent="0.35">
      <c r="B100" s="71"/>
      <c r="C100" s="595"/>
      <c r="D100" s="596"/>
      <c r="E100" s="596"/>
      <c r="F100" s="596"/>
      <c r="G100" s="596"/>
      <c r="H100" s="596"/>
      <c r="I100" s="597"/>
      <c r="J100" s="337"/>
      <c r="K100" s="337"/>
      <c r="L100" s="337"/>
      <c r="M100" s="337"/>
      <c r="N100" s="337"/>
      <c r="O100" s="337"/>
      <c r="P100" s="69"/>
      <c r="Q100" s="69"/>
      <c r="R100" s="69"/>
      <c r="S100" s="69"/>
      <c r="T100" s="69"/>
      <c r="U100" s="69"/>
      <c r="V100" s="69"/>
      <c r="W100" s="69"/>
      <c r="X100" s="70"/>
    </row>
    <row r="101" spans="2:24" ht="15" thickBot="1" x14ac:dyDescent="0.4">
      <c r="B101" s="71"/>
      <c r="C101" s="598"/>
      <c r="D101" s="599"/>
      <c r="E101" s="599"/>
      <c r="F101" s="599"/>
      <c r="G101" s="599"/>
      <c r="H101" s="599"/>
      <c r="I101" s="600"/>
      <c r="J101" s="337"/>
      <c r="K101" s="337"/>
      <c r="L101" s="337"/>
      <c r="M101" s="337"/>
      <c r="N101" s="337"/>
      <c r="O101" s="337"/>
      <c r="P101" s="69"/>
      <c r="Q101" s="69"/>
      <c r="R101" s="69"/>
      <c r="S101" s="69"/>
      <c r="T101" s="69"/>
      <c r="U101" s="69"/>
      <c r="V101" s="69"/>
      <c r="W101" s="69"/>
      <c r="X101" s="70"/>
    </row>
    <row r="102" spans="2:24" x14ac:dyDescent="0.35">
      <c r="B102" s="72"/>
      <c r="C102" s="73"/>
      <c r="D102" s="73"/>
      <c r="E102" s="73"/>
      <c r="F102" s="73"/>
      <c r="G102" s="73"/>
      <c r="H102" s="73"/>
      <c r="I102" s="73"/>
      <c r="J102" s="73"/>
      <c r="K102" s="73"/>
      <c r="L102" s="73"/>
      <c r="M102" s="73"/>
      <c r="N102" s="73"/>
      <c r="O102" s="73"/>
      <c r="P102" s="73"/>
      <c r="Q102" s="73"/>
      <c r="R102" s="73"/>
      <c r="S102" s="73"/>
      <c r="T102" s="73"/>
      <c r="U102" s="73"/>
      <c r="V102" s="73"/>
      <c r="W102" s="73"/>
      <c r="X102" s="74"/>
    </row>
    <row r="103" spans="2:24" x14ac:dyDescent="0.35">
      <c r="B103" s="306" t="s">
        <v>954</v>
      </c>
      <c r="V103" s="4"/>
    </row>
    <row r="104" spans="2:24" x14ac:dyDescent="0.35">
      <c r="V104" s="4"/>
    </row>
    <row r="105" spans="2:24" x14ac:dyDescent="0.35">
      <c r="V105" s="4"/>
    </row>
    <row r="106" spans="2:24" x14ac:dyDescent="0.35">
      <c r="V106" s="4"/>
    </row>
    <row r="107" spans="2:24" x14ac:dyDescent="0.35">
      <c r="V107" s="4"/>
    </row>
    <row r="108" spans="2:24" x14ac:dyDescent="0.35">
      <c r="V108" s="4"/>
    </row>
    <row r="109" spans="2:24" x14ac:dyDescent="0.35">
      <c r="V109" s="4"/>
    </row>
    <row r="110" spans="2:24" x14ac:dyDescent="0.35">
      <c r="V110" s="4"/>
    </row>
    <row r="111" spans="2:24" x14ac:dyDescent="0.35">
      <c r="V111" s="4"/>
    </row>
    <row r="112" spans="2:24" x14ac:dyDescent="0.35">
      <c r="V112" s="4"/>
    </row>
    <row r="113" spans="22:22" x14ac:dyDescent="0.35">
      <c r="V113" s="4"/>
    </row>
    <row r="114" spans="22:22" x14ac:dyDescent="0.35">
      <c r="V114" s="4"/>
    </row>
    <row r="115" spans="22:22" x14ac:dyDescent="0.35">
      <c r="V115" s="4"/>
    </row>
    <row r="116" spans="22:22" x14ac:dyDescent="0.35">
      <c r="V116" s="4"/>
    </row>
    <row r="117" spans="22:22" x14ac:dyDescent="0.35">
      <c r="V117" s="4"/>
    </row>
    <row r="118" spans="22:22" x14ac:dyDescent="0.35">
      <c r="V118"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100">
    <mergeCell ref="C74:D74"/>
    <mergeCell ref="K61:L61"/>
    <mergeCell ref="C75:D75"/>
    <mergeCell ref="C76:D76"/>
    <mergeCell ref="C77:D77"/>
    <mergeCell ref="E76:H76"/>
    <mergeCell ref="S44:T44"/>
    <mergeCell ref="S45:T45"/>
    <mergeCell ref="S46:T46"/>
    <mergeCell ref="S47:T47"/>
    <mergeCell ref="S48:T48"/>
    <mergeCell ref="S49:T49"/>
    <mergeCell ref="S50:T50"/>
    <mergeCell ref="S51:T51"/>
    <mergeCell ref="S52:T52"/>
    <mergeCell ref="S53:T53"/>
    <mergeCell ref="S54:T54"/>
    <mergeCell ref="S55:T55"/>
    <mergeCell ref="S56:T56"/>
    <mergeCell ref="S57:T57"/>
    <mergeCell ref="S58:T58"/>
    <mergeCell ref="S59:T59"/>
    <mergeCell ref="S60:T60"/>
    <mergeCell ref="S61:T61"/>
    <mergeCell ref="K91:L91"/>
    <mergeCell ref="M86:N86"/>
    <mergeCell ref="M87:N87"/>
    <mergeCell ref="M88:N88"/>
    <mergeCell ref="M89:N89"/>
    <mergeCell ref="M90:N90"/>
    <mergeCell ref="M91:N91"/>
    <mergeCell ref="K86:L86"/>
    <mergeCell ref="K87:L87"/>
    <mergeCell ref="K88:L88"/>
    <mergeCell ref="K89:L89"/>
    <mergeCell ref="K90:L90"/>
    <mergeCell ref="K59:L59"/>
    <mergeCell ref="N31:O31"/>
    <mergeCell ref="I91:J91"/>
    <mergeCell ref="D31:F31"/>
    <mergeCell ref="C96:I101"/>
    <mergeCell ref="D87:H87"/>
    <mergeCell ref="D88:H88"/>
    <mergeCell ref="D89:H89"/>
    <mergeCell ref="D90:H90"/>
    <mergeCell ref="D91:H91"/>
    <mergeCell ref="D86:H86"/>
    <mergeCell ref="I87:J87"/>
    <mergeCell ref="I86:J86"/>
    <mergeCell ref="I88:J88"/>
    <mergeCell ref="I89:J89"/>
    <mergeCell ref="I90:J90"/>
    <mergeCell ref="C78:D78"/>
    <mergeCell ref="D29:F29"/>
    <mergeCell ref="D30:F30"/>
    <mergeCell ref="E78:H78"/>
    <mergeCell ref="C82:G82"/>
    <mergeCell ref="J82:N82"/>
    <mergeCell ref="E77:H77"/>
    <mergeCell ref="E74:H74"/>
    <mergeCell ref="E75:H75"/>
    <mergeCell ref="K50:L50"/>
    <mergeCell ref="K51:L51"/>
    <mergeCell ref="I59:J59"/>
    <mergeCell ref="I60:J60"/>
    <mergeCell ref="I44:J44"/>
    <mergeCell ref="N29:O29"/>
    <mergeCell ref="N30:O30"/>
    <mergeCell ref="K58:L58"/>
    <mergeCell ref="Q82:T82"/>
    <mergeCell ref="I45:J45"/>
    <mergeCell ref="I46:J46"/>
    <mergeCell ref="I47:J47"/>
    <mergeCell ref="I48:J48"/>
    <mergeCell ref="I49:J49"/>
    <mergeCell ref="I50:J50"/>
    <mergeCell ref="I51:J51"/>
    <mergeCell ref="I52:J52"/>
    <mergeCell ref="I53:J53"/>
    <mergeCell ref="K45:L45"/>
    <mergeCell ref="K46:L46"/>
    <mergeCell ref="K47:L47"/>
    <mergeCell ref="K48:L48"/>
    <mergeCell ref="K49:L49"/>
    <mergeCell ref="K60:L60"/>
    <mergeCell ref="K44:L44"/>
    <mergeCell ref="C35:I39"/>
    <mergeCell ref="C65:I69"/>
    <mergeCell ref="I61:J61"/>
    <mergeCell ref="I54:J54"/>
    <mergeCell ref="I55:J55"/>
    <mergeCell ref="I56:J56"/>
    <mergeCell ref="I57:J57"/>
    <mergeCell ref="I58:J58"/>
    <mergeCell ref="K52:L52"/>
    <mergeCell ref="K53:L53"/>
    <mergeCell ref="K54:L54"/>
    <mergeCell ref="K55:L55"/>
    <mergeCell ref="K56:L56"/>
    <mergeCell ref="K57:L57"/>
  </mergeCells>
  <conditionalFormatting sqref="D17:O21 D23:O23">
    <cfRule type="expression" dxfId="0" priority="5">
      <formula>$D$14="N/A"</formula>
    </cfRule>
  </conditionalFormatting>
  <dataValidations count="13">
    <dataValidation allowBlank="1" sqref="N44 O74 O44:O61" xr:uid="{00000000-0002-0000-0200-000000000000}"/>
    <dataValidation sqref="R44 M74:N74 S44:S61" xr:uid="{00000000-0002-0000-0200-000001000000}"/>
    <dataValidation type="list" allowBlank="1" sqref="N25:O28 N35:O43 N1:O2 N14:O15 N6:O7 N79:N85 N92:N1048576 O79:O1048576 N45:N61" xr:uid="{00000000-0002-0000-0200-000005000000}">
      <formula1>Behaviour</formula1>
    </dataValidation>
    <dataValidation type="list" sqref="M14:M15 M25:M28 M35:M43 M6:M7 M1:M2 M79:M85 M92:M1048576 I45:I61" xr:uid="{00000000-0002-0000-0200-000006000000}">
      <formula1>ProjectStatus</formula1>
    </dataValidation>
    <dataValidation type="list" sqref="R6:U7 R1:U2 R80:U81 R119:U1048576 R82:T118" xr:uid="{00000000-0002-0000-0200-000007000000}">
      <formula1>"FundingStatus"</formula1>
    </dataValidation>
    <dataValidation type="list" sqref="Q6:Q7 Q1:Q2 Q80:Q1048576" xr:uid="{00000000-0002-0000-0200-000008000000}">
      <formula1>FundingSource</formula1>
    </dataValidation>
    <dataValidation type="decimal" operator="greaterThan" allowBlank="1" showInputMessage="1" showErrorMessage="1" sqref="H31 J31 F45:F61" xr:uid="{00000000-0002-0000-0200-000009000000}">
      <formula1>0</formula1>
    </dataValidation>
    <dataValidation type="decimal" operator="greaterThanOrEqual" allowBlank="1" showInputMessage="1" showErrorMessage="1" sqref="L31 H45:H61 P45:Q61" xr:uid="{00000000-0002-0000-0200-00000A000000}">
      <formula1>0</formula1>
    </dataValidation>
    <dataValidation type="list" allowBlank="1" showInputMessage="1" showErrorMessage="1" sqref="C30:C31 C45:C61" xr:uid="{00000000-0002-0000-0200-00000B000000}">
      <formula1>RPP_Sector</formula1>
    </dataValidation>
    <dataValidation type="list" allowBlank="1" showInputMessage="1" showErrorMessage="1" sqref="P17:P24 C87 G31 C22 C24 K31 I31 M31 D45:D61 E46:E61" xr:uid="{00000000-0002-0000-0200-00000C000000}">
      <formula1>#REF!</formula1>
    </dataValidation>
    <dataValidation type="list" allowBlank="1" showInputMessage="1" sqref="I87:I91" xr:uid="{00000000-0002-0000-0200-000004000000}">
      <formula1>PartnershipRole</formula1>
    </dataValidation>
    <dataValidation type="list" allowBlank="1" showInputMessage="1" showErrorMessage="1" sqref="M45:M61" xr:uid="{00000000-0002-0000-0200-000002000000}">
      <formula1>actiontype</formula1>
    </dataValidation>
    <dataValidation type="list" sqref="R45:R61"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38" max="23" man="1"/>
    <brk id="63" max="16383" man="1"/>
    <brk id="70" max="16383" man="1"/>
    <brk id="71" max="16383" man="1"/>
    <brk id="84"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C88:C91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9116-D753-4596-8A38-8523988420DC}">
  <dimension ref="A1:P15"/>
  <sheetViews>
    <sheetView workbookViewId="0">
      <selection activeCell="E22" sqref="E22"/>
    </sheetView>
  </sheetViews>
  <sheetFormatPr defaultRowHeight="14.5" x14ac:dyDescent="0.35"/>
  <cols>
    <col min="2" max="2" width="30.6328125" customWidth="1"/>
    <col min="3" max="3" width="17.26953125" bestFit="1" customWidth="1"/>
    <col min="4" max="4" width="30.453125" customWidth="1"/>
    <col min="5" max="5" width="64.08984375" bestFit="1" customWidth="1"/>
  </cols>
  <sheetData>
    <row r="1" spans="1:16" ht="14.5" customHeight="1" x14ac:dyDescent="0.35">
      <c r="A1" s="263" t="s">
        <v>287</v>
      </c>
      <c r="B1" s="451" t="s">
        <v>288</v>
      </c>
      <c r="C1" s="452"/>
      <c r="D1" s="452"/>
      <c r="E1" s="267" t="s">
        <v>301</v>
      </c>
      <c r="F1" s="446" t="s">
        <v>302</v>
      </c>
      <c r="G1" s="448"/>
      <c r="H1" s="448"/>
      <c r="I1" s="448"/>
      <c r="K1" s="142"/>
      <c r="L1" s="142"/>
      <c r="M1" s="264"/>
    </row>
    <row r="2" spans="1:16" ht="15" customHeight="1" thickBot="1" x14ac:dyDescent="0.4">
      <c r="A2" s="266"/>
      <c r="B2" s="453" t="s">
        <v>289</v>
      </c>
      <c r="C2" s="453"/>
      <c r="D2" s="453"/>
      <c r="E2" s="263"/>
      <c r="F2" s="454" t="s">
        <v>303</v>
      </c>
      <c r="G2" s="449"/>
      <c r="H2" s="449"/>
      <c r="I2" s="449"/>
      <c r="K2" s="142"/>
      <c r="L2" s="142"/>
      <c r="M2" s="264"/>
    </row>
    <row r="3" spans="1:16" ht="11.5" customHeight="1" x14ac:dyDescent="0.35">
      <c r="A3" s="266"/>
      <c r="B3" s="150" t="s">
        <v>290</v>
      </c>
      <c r="C3" s="149" t="s">
        <v>291</v>
      </c>
      <c r="D3" s="148" t="s">
        <v>19</v>
      </c>
      <c r="E3" s="150" t="s">
        <v>304</v>
      </c>
      <c r="F3" s="189" t="s">
        <v>305</v>
      </c>
      <c r="G3" s="189" t="s">
        <v>306</v>
      </c>
      <c r="H3" s="413" t="s">
        <v>307</v>
      </c>
      <c r="I3" s="189" t="s">
        <v>308</v>
      </c>
      <c r="J3" s="189" t="s">
        <v>309</v>
      </c>
      <c r="K3" s="189" t="s">
        <v>310</v>
      </c>
      <c r="L3" s="189" t="s">
        <v>311</v>
      </c>
      <c r="M3" s="189" t="s">
        <v>312</v>
      </c>
      <c r="N3" s="189" t="s">
        <v>313</v>
      </c>
      <c r="O3" s="189" t="s">
        <v>314</v>
      </c>
      <c r="P3" s="414" t="s">
        <v>19</v>
      </c>
    </row>
    <row r="4" spans="1:16" ht="11.5" customHeight="1" x14ac:dyDescent="0.35">
      <c r="A4" s="266"/>
      <c r="B4" s="157" t="s">
        <v>292</v>
      </c>
      <c r="C4" s="156">
        <v>817</v>
      </c>
      <c r="D4" s="194" t="s">
        <v>968</v>
      </c>
      <c r="E4" s="415" t="s">
        <v>959</v>
      </c>
      <c r="F4" s="416" t="s">
        <v>977</v>
      </c>
      <c r="G4" s="416" t="s">
        <v>783</v>
      </c>
      <c r="H4" s="417" t="s">
        <v>316</v>
      </c>
      <c r="I4" s="418">
        <v>1600000</v>
      </c>
      <c r="J4" s="416"/>
      <c r="K4" s="416">
        <v>5</v>
      </c>
      <c r="L4" s="416" t="s">
        <v>197</v>
      </c>
      <c r="M4" s="418">
        <v>1530</v>
      </c>
      <c r="N4" s="419">
        <v>60000</v>
      </c>
      <c r="O4" s="426"/>
      <c r="P4" s="433" t="s">
        <v>974</v>
      </c>
    </row>
    <row r="5" spans="1:16" ht="11.5" customHeight="1" x14ac:dyDescent="0.35">
      <c r="A5" s="266"/>
      <c r="B5" s="157" t="s">
        <v>292</v>
      </c>
      <c r="C5" s="156">
        <v>182</v>
      </c>
      <c r="D5" s="420" t="s">
        <v>969</v>
      </c>
      <c r="E5" s="420" t="s">
        <v>969</v>
      </c>
      <c r="F5" s="416" t="s">
        <v>967</v>
      </c>
      <c r="G5" s="416" t="s">
        <v>779</v>
      </c>
      <c r="H5" s="417" t="s">
        <v>316</v>
      </c>
      <c r="I5" s="418"/>
      <c r="J5" s="416"/>
      <c r="K5" s="416"/>
      <c r="L5" s="416" t="s">
        <v>197</v>
      </c>
      <c r="M5" s="418">
        <v>182</v>
      </c>
      <c r="N5" s="419"/>
      <c r="O5" s="426" t="s">
        <v>972</v>
      </c>
      <c r="P5" s="433" t="s">
        <v>971</v>
      </c>
    </row>
    <row r="6" spans="1:16" ht="11.5" customHeight="1" x14ac:dyDescent="0.35">
      <c r="A6" s="266"/>
      <c r="B6" s="455" t="s">
        <v>292</v>
      </c>
      <c r="C6" s="458">
        <v>2</v>
      </c>
      <c r="D6" s="456" t="s">
        <v>1086</v>
      </c>
      <c r="E6" s="456"/>
      <c r="F6" s="459"/>
      <c r="G6" s="459"/>
      <c r="H6" s="460"/>
      <c r="I6" s="458"/>
      <c r="J6" s="459"/>
      <c r="K6" s="459"/>
      <c r="L6" s="459"/>
      <c r="M6" s="458"/>
      <c r="N6" s="459"/>
      <c r="O6" s="461"/>
      <c r="P6" s="462"/>
    </row>
    <row r="7" spans="1:16" ht="11.5" customHeight="1" x14ac:dyDescent="0.35">
      <c r="A7" s="266"/>
      <c r="B7" s="455" t="s">
        <v>292</v>
      </c>
      <c r="C7" s="458">
        <v>6</v>
      </c>
      <c r="D7" s="456" t="s">
        <v>1087</v>
      </c>
      <c r="E7" s="456"/>
      <c r="F7" s="459"/>
      <c r="G7" s="459"/>
      <c r="H7" s="460"/>
      <c r="I7" s="458"/>
      <c r="J7" s="459"/>
      <c r="K7" s="459"/>
      <c r="L7" s="459"/>
      <c r="M7" s="458"/>
      <c r="N7" s="459"/>
      <c r="O7" s="461"/>
      <c r="P7" s="462"/>
    </row>
    <row r="8" spans="1:16" ht="11.5" customHeight="1" x14ac:dyDescent="0.35">
      <c r="A8" s="266"/>
      <c r="B8" s="455" t="s">
        <v>292</v>
      </c>
      <c r="C8" s="458">
        <v>3</v>
      </c>
      <c r="D8" s="456" t="s">
        <v>1090</v>
      </c>
      <c r="E8" s="456"/>
      <c r="F8" s="459"/>
      <c r="G8" s="459"/>
      <c r="H8" s="460"/>
      <c r="I8" s="458"/>
      <c r="J8" s="459"/>
      <c r="K8" s="459"/>
      <c r="L8" s="459"/>
      <c r="M8" s="458"/>
      <c r="N8" s="459"/>
      <c r="O8" s="461"/>
      <c r="P8" s="462"/>
    </row>
    <row r="9" spans="1:16" ht="11.5" customHeight="1" x14ac:dyDescent="0.35">
      <c r="A9" s="266"/>
      <c r="B9" s="455" t="s">
        <v>292</v>
      </c>
      <c r="C9" s="458">
        <v>2</v>
      </c>
      <c r="D9" s="456" t="s">
        <v>1089</v>
      </c>
      <c r="E9" s="456"/>
      <c r="F9" s="459"/>
      <c r="G9" s="459"/>
      <c r="H9" s="460"/>
      <c r="I9" s="458"/>
      <c r="J9" s="459"/>
      <c r="K9" s="459"/>
      <c r="L9" s="459"/>
      <c r="M9" s="458"/>
      <c r="N9" s="459"/>
      <c r="O9" s="461"/>
      <c r="P9" s="462"/>
    </row>
    <row r="10" spans="1:16" ht="11.5" customHeight="1" x14ac:dyDescent="0.35">
      <c r="A10" s="266"/>
      <c r="B10" s="455" t="s">
        <v>292</v>
      </c>
      <c r="C10" s="458">
        <v>11</v>
      </c>
      <c r="D10" s="456" t="s">
        <v>1088</v>
      </c>
      <c r="E10" s="456"/>
      <c r="F10" s="459"/>
      <c r="G10" s="459"/>
      <c r="H10" s="460"/>
      <c r="I10" s="458"/>
      <c r="J10" s="459"/>
      <c r="K10" s="459"/>
      <c r="L10" s="459"/>
      <c r="M10" s="458"/>
      <c r="N10" s="459"/>
      <c r="O10" s="461"/>
      <c r="P10" s="462"/>
    </row>
    <row r="11" spans="1:16" ht="11.5" customHeight="1" x14ac:dyDescent="0.35">
      <c r="A11" s="266"/>
      <c r="B11" s="157" t="s">
        <v>295</v>
      </c>
      <c r="C11" s="156">
        <v>20</v>
      </c>
      <c r="D11" s="194" t="s">
        <v>962</v>
      </c>
      <c r="E11" s="457" t="s">
        <v>1091</v>
      </c>
      <c r="F11" s="416" t="s">
        <v>967</v>
      </c>
      <c r="G11" s="416" t="s">
        <v>779</v>
      </c>
      <c r="H11" s="417" t="s">
        <v>316</v>
      </c>
      <c r="I11" s="418"/>
      <c r="J11" s="416"/>
      <c r="K11" s="416"/>
      <c r="L11" s="416" t="s">
        <v>223</v>
      </c>
      <c r="M11" s="418">
        <v>20</v>
      </c>
      <c r="N11" s="419"/>
      <c r="O11" s="426" t="s">
        <v>973</v>
      </c>
      <c r="P11" s="433" t="s">
        <v>970</v>
      </c>
    </row>
    <row r="12" spans="1:16" ht="11.5" customHeight="1" x14ac:dyDescent="0.35">
      <c r="A12" s="266"/>
      <c r="B12" s="157" t="s">
        <v>121</v>
      </c>
      <c r="C12" s="156">
        <v>1.75</v>
      </c>
      <c r="D12" s="194" t="s">
        <v>296</v>
      </c>
      <c r="E12" s="457" t="s">
        <v>1093</v>
      </c>
      <c r="F12" s="459" t="s">
        <v>977</v>
      </c>
      <c r="G12" s="459" t="s">
        <v>783</v>
      </c>
      <c r="H12" s="460" t="s">
        <v>316</v>
      </c>
      <c r="I12" s="458"/>
      <c r="J12" s="459"/>
      <c r="K12" s="459"/>
      <c r="L12" s="459" t="s">
        <v>206</v>
      </c>
      <c r="M12" s="458">
        <v>2</v>
      </c>
      <c r="N12" s="459"/>
      <c r="O12" s="461"/>
      <c r="P12" s="462" t="s">
        <v>296</v>
      </c>
    </row>
    <row r="13" spans="1:16" ht="11.5" customHeight="1" x14ac:dyDescent="0.35">
      <c r="A13" s="266"/>
      <c r="B13" s="412" t="s">
        <v>297</v>
      </c>
      <c r="C13" s="401">
        <v>24</v>
      </c>
      <c r="D13" s="194" t="s">
        <v>963</v>
      </c>
      <c r="E13" s="420" t="s">
        <v>976</v>
      </c>
      <c r="F13" s="416" t="s">
        <v>977</v>
      </c>
      <c r="G13" s="416" t="s">
        <v>779</v>
      </c>
      <c r="H13" s="417" t="s">
        <v>316</v>
      </c>
      <c r="I13" s="418"/>
      <c r="J13" s="416"/>
      <c r="K13" s="416"/>
      <c r="L13" s="416" t="s">
        <v>211</v>
      </c>
      <c r="M13" s="458">
        <v>24</v>
      </c>
      <c r="N13" s="416"/>
      <c r="O13" s="426" t="s">
        <v>979</v>
      </c>
      <c r="P13" s="433"/>
    </row>
    <row r="14" spans="1:16" ht="11.5" customHeight="1" x14ac:dyDescent="0.35">
      <c r="A14" s="266"/>
      <c r="B14" s="157" t="s">
        <v>111</v>
      </c>
      <c r="C14" s="156">
        <v>303</v>
      </c>
      <c r="D14" s="194" t="s">
        <v>964</v>
      </c>
      <c r="E14" s="420" t="s">
        <v>975</v>
      </c>
      <c r="F14" s="416" t="s">
        <v>977</v>
      </c>
      <c r="G14" s="416" t="s">
        <v>783</v>
      </c>
      <c r="H14" s="417" t="s">
        <v>316</v>
      </c>
      <c r="I14" s="418">
        <v>83400000</v>
      </c>
      <c r="J14" s="416"/>
      <c r="K14" s="416">
        <v>10</v>
      </c>
      <c r="L14" s="416" t="s">
        <v>209</v>
      </c>
      <c r="M14" s="418">
        <v>303</v>
      </c>
      <c r="N14" s="416"/>
      <c r="O14" s="426"/>
      <c r="P14" s="426" t="s">
        <v>978</v>
      </c>
    </row>
    <row r="15" spans="1:16" ht="11.5" customHeight="1" x14ac:dyDescent="0.35">
      <c r="A15" s="266"/>
      <c r="B15" s="157" t="s">
        <v>298</v>
      </c>
      <c r="C15" s="156">
        <v>172</v>
      </c>
      <c r="D15" s="194" t="s">
        <v>961</v>
      </c>
      <c r="E15" s="457" t="s">
        <v>1092</v>
      </c>
      <c r="F15" s="416" t="s">
        <v>977</v>
      </c>
      <c r="G15" s="416" t="s">
        <v>783</v>
      </c>
      <c r="H15" s="417" t="s">
        <v>316</v>
      </c>
      <c r="I15" s="418">
        <v>180000</v>
      </c>
      <c r="J15" s="416"/>
      <c r="K15" s="416">
        <v>20</v>
      </c>
      <c r="L15" s="416" t="s">
        <v>202</v>
      </c>
      <c r="M15" s="458">
        <v>172</v>
      </c>
      <c r="N15" s="416">
        <v>5000</v>
      </c>
      <c r="O15" s="426"/>
      <c r="P15" s="433" t="s">
        <v>1080</v>
      </c>
    </row>
  </sheetData>
  <dataValidations count="3">
    <dataValidation type="list" allowBlank="1" showInputMessage="1" showErrorMessage="1" sqref="H4:H15" xr:uid="{6CD3B2FF-BD75-4C85-ADA9-11EE02D29532}">
      <formula1>Estimated</formula1>
    </dataValidation>
    <dataValidation type="list" allowBlank="1" showInputMessage="1" showErrorMessage="1" sqref="G4:G15" xr:uid="{57754973-19CB-47B7-B741-432DD714D9AD}">
      <formula1>year</formula1>
    </dataValidation>
    <dataValidation type="decimal" allowBlank="1" showInputMessage="1" showErrorMessage="1" sqref="M4:M15 I4:K15 C6:C10" xr:uid="{8AE75206-AA0C-435F-A0F6-211BD89865CA}">
      <formula1>0.1</formula1>
      <formula2>100000000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0FD830-2B6D-42CC-8613-7E79B2057458}">
          <x14:formula1>
            <xm:f>ListsReq!$AC$3:$AC$64</xm:f>
          </x14:formula1>
          <xm:sqref>L4:L15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57DBEE1E2702E4B84ADDE7BDB452A25" ma:contentTypeVersion="12" ma:contentTypeDescription="Create a new document." ma:contentTypeScope="" ma:versionID="3fec67e9f022f0574477c6eea30ca9ae">
  <xsd:schema xmlns:xsd="http://www.w3.org/2001/XMLSchema" xmlns:xs="http://www.w3.org/2001/XMLSchema" xmlns:p="http://schemas.microsoft.com/office/2006/metadata/properties" xmlns:ns2="e66d7652-c979-40ec-bb1a-88f7ff6dec09" xmlns:ns3="3f74e037-335a-4999-9f7c-789138c7bd6f" targetNamespace="http://schemas.microsoft.com/office/2006/metadata/properties" ma:root="true" ma:fieldsID="013336a68fea3110907ffd3de3b286a0" ns2:_="" ns3:_="">
    <xsd:import namespace="e66d7652-c979-40ec-bb1a-88f7ff6dec09"/>
    <xsd:import namespace="3f74e037-335a-4999-9f7c-789138c7bd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6d7652-c979-40ec-bb1a-88f7ff6dec0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74e037-335a-4999-9f7c-789138c7bd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3FC92D45-DB03-47DE-A573-6BBE560285F3}">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e66d7652-c979-40ec-bb1a-88f7ff6dec09"/>
    <ds:schemaRef ds:uri="http://schemas.microsoft.com/office/infopath/2007/PartnerControls"/>
    <ds:schemaRef ds:uri="3f74e037-335a-4999-9f7c-789138c7bd6f"/>
    <ds:schemaRef ds:uri="http://www.w3.org/XML/1998/namespace"/>
  </ds:schemaRefs>
</ds:datastoreItem>
</file>

<file path=customXml/itemProps3.xml><?xml version="1.0" encoding="utf-8"?>
<ds:datastoreItem xmlns:ds="http://schemas.openxmlformats.org/officeDocument/2006/customXml" ds:itemID="{50673100-DDBC-43D5-BF18-E70E3A6545A8}">
  <ds:schemaRefs>
    <ds:schemaRef ds:uri="http://schemas.microsoft.com/sharepoint/v3/contenttype/forms"/>
  </ds:schemaRefs>
</ds:datastoreItem>
</file>

<file path=customXml/itemProps4.xml><?xml version="1.0" encoding="utf-8"?>
<ds:datastoreItem xmlns:ds="http://schemas.openxmlformats.org/officeDocument/2006/customXml" ds:itemID="{F7729EFA-BA4E-4A22-A15F-67783FEF3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6d7652-c979-40ec-bb1a-88f7ff6dec09"/>
    <ds:schemaRef ds:uri="3f74e037-335a-4999-9f7c-789138c7b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37</vt:i4>
      </vt:variant>
    </vt:vector>
  </HeadingPairs>
  <TitlesOfParts>
    <vt:vector size="41" baseType="lpstr">
      <vt:lpstr>Required section</vt:lpstr>
      <vt:lpstr>ListsReq</vt:lpstr>
      <vt:lpstr>Recommended - Wider Influence</vt:lpstr>
      <vt:lpstr>Working tab 3e 3f 07-01-21</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Joel Evans</cp:lastModifiedBy>
  <cp:revision/>
  <dcterms:created xsi:type="dcterms:W3CDTF">2014-10-29T16:20:01Z</dcterms:created>
  <dcterms:modified xsi:type="dcterms:W3CDTF">2021-01-14T09:50:46Z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0x010100757DBEE1E2702E4B84ADDE7BDB452A25</vt:lpwstr>
  </property>
</Properties>
</file>