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SN\Climate Change Reporting\2014-15 Reports\Final Reports\"/>
    </mc:Choice>
  </mc:AlternateContent>
  <bookViews>
    <workbookView xWindow="0" yWindow="60" windowWidth="21840" windowHeight="12330"/>
  </bookViews>
  <sheets>
    <sheet name="Required section" sheetId="7" r:id="rId1"/>
    <sheet name="ListsReq" sheetId="8" state="hidden" r:id="rId2"/>
    <sheet name="ListsRec" sheetId="2" state="hidden" r:id="rId3"/>
    <sheet name="Recommended - Wider Influence" sheetId="3" r:id="rId4"/>
    <sheet name="LACO2 data" sheetId="6" state="hidden" r:id="rId5"/>
    <sheet name="Sheet2" sheetId="5" state="hidden" r:id="rId6"/>
  </sheets>
  <externalReferences>
    <externalReference r:id="rId7"/>
    <externalReference r:id="rId8"/>
    <externalReference r:id="rId9"/>
  </externalReference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Influence'!$A$1:$X$123</definedName>
    <definedName name="_xlnm.Print_Area" localSheetId="0">'Required section'!$A$1:$M$389</definedName>
    <definedName name="probability">ListsReq!$AA$3:$AA$6</definedName>
    <definedName name="ProjectRole">ListsRec!$L$3:$L$5</definedName>
    <definedName name="ProjectStatus">ListsRec!$C$3:$C$6</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Influence'!$C$59:$W$69</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3" i="7" l="1"/>
  <c r="H122" i="7"/>
  <c r="H121" i="7"/>
  <c r="H120" i="7"/>
  <c r="H119" i="7"/>
  <c r="H118" i="7"/>
  <c r="H117" i="7"/>
  <c r="H116" i="7"/>
  <c r="H115" i="7"/>
  <c r="F103" i="7" s="1"/>
  <c r="E103" i="7" l="1"/>
  <c r="G103" i="7"/>
  <c r="H101" i="7"/>
  <c r="BM4" i="8"/>
  <c r="H103" i="7" l="1"/>
  <c r="K46" i="3" l="1"/>
  <c r="K44" i="3"/>
  <c r="K39" i="3"/>
  <c r="M40" i="3"/>
  <c r="K45" i="3"/>
  <c r="K33" i="3" l="1"/>
  <c r="K32" i="3" l="1"/>
  <c r="K31" i="3"/>
  <c r="I43" i="3"/>
  <c r="K37" i="3"/>
  <c r="K30" i="3"/>
  <c r="K34" i="3"/>
  <c r="K35" i="3"/>
  <c r="D284" i="7" l="1"/>
  <c r="C273" i="7"/>
  <c r="D258" i="7"/>
  <c r="C234" i="7"/>
  <c r="G202" i="7"/>
  <c r="F202" i="7"/>
  <c r="H202" i="7" s="1"/>
  <c r="E202" i="7"/>
  <c r="G201" i="7"/>
  <c r="F201" i="7"/>
  <c r="H201" i="7" s="1"/>
  <c r="E201" i="7"/>
  <c r="G200" i="7"/>
  <c r="F200" i="7"/>
  <c r="H200" i="7" s="1"/>
  <c r="E200" i="7"/>
  <c r="G199" i="7"/>
  <c r="F199" i="7"/>
  <c r="H199" i="7" s="1"/>
  <c r="E199" i="7"/>
  <c r="G198" i="7"/>
  <c r="F198" i="7"/>
  <c r="H198" i="7" s="1"/>
  <c r="E198" i="7"/>
  <c r="G197" i="7"/>
  <c r="F197" i="7"/>
  <c r="H197" i="7" s="1"/>
  <c r="E197" i="7"/>
  <c r="G196" i="7"/>
  <c r="F196" i="7"/>
  <c r="H196" i="7" s="1"/>
  <c r="E196" i="7"/>
  <c r="G195" i="7"/>
  <c r="F195" i="7"/>
  <c r="H195" i="7" s="1"/>
  <c r="E195" i="7"/>
  <c r="G194" i="7"/>
  <c r="F194" i="7"/>
  <c r="H194" i="7" s="1"/>
  <c r="E194" i="7"/>
  <c r="G193" i="7"/>
  <c r="F193" i="7"/>
  <c r="H193" i="7" s="1"/>
  <c r="E193" i="7"/>
  <c r="G192" i="7"/>
  <c r="F192" i="7"/>
  <c r="H192" i="7" s="1"/>
  <c r="E192" i="7"/>
  <c r="G191" i="7"/>
  <c r="F191" i="7"/>
  <c r="H191" i="7" s="1"/>
  <c r="E191" i="7"/>
  <c r="G190" i="7"/>
  <c r="F190" i="7"/>
  <c r="H190" i="7" s="1"/>
  <c r="E190" i="7"/>
  <c r="G189" i="7"/>
  <c r="F189" i="7"/>
  <c r="H189" i="7" s="1"/>
  <c r="E189" i="7"/>
  <c r="G188" i="7"/>
  <c r="F188" i="7"/>
  <c r="H188" i="7" s="1"/>
  <c r="E188" i="7"/>
  <c r="G187" i="7"/>
  <c r="F187" i="7"/>
  <c r="H187" i="7" s="1"/>
  <c r="E187" i="7"/>
  <c r="G186" i="7"/>
  <c r="F186" i="7"/>
  <c r="H186" i="7" s="1"/>
  <c r="E186" i="7"/>
  <c r="G185" i="7"/>
  <c r="F185" i="7"/>
  <c r="H185" i="7" s="1"/>
  <c r="E185" i="7"/>
  <c r="G184" i="7"/>
  <c r="F184" i="7"/>
  <c r="H184" i="7" s="1"/>
  <c r="E184" i="7"/>
  <c r="G183" i="7"/>
  <c r="F183" i="7"/>
  <c r="H183" i="7" s="1"/>
  <c r="E183" i="7"/>
  <c r="G182" i="7"/>
  <c r="F182" i="7"/>
  <c r="H182" i="7" s="1"/>
  <c r="E182" i="7"/>
  <c r="G181" i="7"/>
  <c r="F181" i="7"/>
  <c r="H181" i="7" s="1"/>
  <c r="E181" i="7"/>
  <c r="G180" i="7"/>
  <c r="F180" i="7"/>
  <c r="H180" i="7" s="1"/>
  <c r="E180" i="7"/>
  <c r="G179" i="7"/>
  <c r="F179" i="7"/>
  <c r="H179" i="7" s="1"/>
  <c r="E179" i="7"/>
  <c r="G178" i="7"/>
  <c r="F178" i="7"/>
  <c r="H178" i="7" s="1"/>
  <c r="E178" i="7"/>
  <c r="G177" i="7"/>
  <c r="F177" i="7"/>
  <c r="H177" i="7" s="1"/>
  <c r="E177" i="7"/>
  <c r="G176" i="7"/>
  <c r="F176" i="7"/>
  <c r="H176" i="7" s="1"/>
  <c r="E176" i="7"/>
  <c r="G175" i="7"/>
  <c r="F175" i="7"/>
  <c r="H175" i="7" s="1"/>
  <c r="E175" i="7"/>
  <c r="G174" i="7"/>
  <c r="F174" i="7"/>
  <c r="H174" i="7" s="1"/>
  <c r="E174" i="7"/>
  <c r="G173" i="7"/>
  <c r="F173" i="7"/>
  <c r="H173" i="7" s="1"/>
  <c r="E173" i="7"/>
  <c r="G172" i="7"/>
  <c r="F172" i="7"/>
  <c r="H172" i="7" s="1"/>
  <c r="E172" i="7"/>
  <c r="G171" i="7"/>
  <c r="F171" i="7"/>
  <c r="H171" i="7" s="1"/>
  <c r="E171" i="7"/>
  <c r="G170" i="7"/>
  <c r="F170" i="7"/>
  <c r="H170" i="7" s="1"/>
  <c r="E170" i="7"/>
  <c r="G169" i="7"/>
  <c r="F169" i="7"/>
  <c r="H169" i="7" s="1"/>
  <c r="E169" i="7"/>
  <c r="G168" i="7"/>
  <c r="F168" i="7"/>
  <c r="H168" i="7" s="1"/>
  <c r="E168" i="7"/>
  <c r="G167" i="7"/>
  <c r="F167" i="7"/>
  <c r="H167" i="7" s="1"/>
  <c r="E167" i="7"/>
  <c r="G166" i="7"/>
  <c r="F166" i="7"/>
  <c r="H166" i="7" s="1"/>
  <c r="E166" i="7"/>
  <c r="G165" i="7"/>
  <c r="F165" i="7"/>
  <c r="H165" i="7" s="1"/>
  <c r="E165" i="7"/>
  <c r="G164" i="7"/>
  <c r="F164" i="7"/>
  <c r="H164" i="7" s="1"/>
  <c r="E164" i="7"/>
  <c r="G163" i="7"/>
  <c r="F163" i="7"/>
  <c r="H163" i="7" s="1"/>
  <c r="E163" i="7"/>
  <c r="G162" i="7"/>
  <c r="F162" i="7"/>
  <c r="H162" i="7" s="1"/>
  <c r="E162" i="7"/>
  <c r="G161" i="7"/>
  <c r="F161" i="7"/>
  <c r="H161" i="7" s="1"/>
  <c r="E161" i="7"/>
  <c r="G160" i="7"/>
  <c r="F160" i="7"/>
  <c r="H160" i="7" s="1"/>
  <c r="E160" i="7"/>
  <c r="G159" i="7"/>
  <c r="F159" i="7"/>
  <c r="H159" i="7" s="1"/>
  <c r="E159" i="7"/>
  <c r="G158" i="7"/>
  <c r="F158" i="7"/>
  <c r="H158" i="7" s="1"/>
  <c r="E158" i="7"/>
  <c r="G157" i="7"/>
  <c r="F157" i="7"/>
  <c r="H157" i="7" s="1"/>
  <c r="E157" i="7"/>
  <c r="G156" i="7"/>
  <c r="F156" i="7"/>
  <c r="H156" i="7" s="1"/>
  <c r="E156" i="7"/>
  <c r="G155" i="7"/>
  <c r="F155" i="7"/>
  <c r="H155" i="7" s="1"/>
  <c r="E155" i="7"/>
  <c r="G154" i="7"/>
  <c r="F154" i="7"/>
  <c r="H154" i="7" s="1"/>
  <c r="E154" i="7"/>
  <c r="G153" i="7"/>
  <c r="F153" i="7"/>
  <c r="H153" i="7" s="1"/>
  <c r="E153" i="7"/>
  <c r="G152" i="7"/>
  <c r="F152" i="7"/>
  <c r="H152" i="7" s="1"/>
  <c r="E152" i="7"/>
  <c r="G151" i="7"/>
  <c r="F151" i="7"/>
  <c r="H151" i="7" s="1"/>
  <c r="E151" i="7"/>
  <c r="G150" i="7"/>
  <c r="F150" i="7"/>
  <c r="H150" i="7" s="1"/>
  <c r="E150" i="7"/>
  <c r="G149" i="7"/>
  <c r="F149" i="7"/>
  <c r="H149" i="7" s="1"/>
  <c r="E149" i="7"/>
  <c r="G148" i="7"/>
  <c r="F148" i="7"/>
  <c r="H148" i="7" s="1"/>
  <c r="E148" i="7"/>
  <c r="G147" i="7"/>
  <c r="F147" i="7"/>
  <c r="H147" i="7" s="1"/>
  <c r="E147" i="7"/>
  <c r="G146" i="7"/>
  <c r="F146" i="7"/>
  <c r="H146" i="7" s="1"/>
  <c r="E146" i="7"/>
  <c r="G145" i="7"/>
  <c r="F145" i="7"/>
  <c r="H145" i="7" s="1"/>
  <c r="E145" i="7"/>
  <c r="G144" i="7"/>
  <c r="F144" i="7"/>
  <c r="H144" i="7" s="1"/>
  <c r="E144" i="7"/>
  <c r="G143" i="7"/>
  <c r="F143" i="7"/>
  <c r="H143" i="7" s="1"/>
  <c r="E143" i="7"/>
  <c r="G142" i="7"/>
  <c r="F142" i="7"/>
  <c r="H142" i="7" s="1"/>
  <c r="E142" i="7"/>
  <c r="G141" i="7"/>
  <c r="F141" i="7"/>
  <c r="H141" i="7" s="1"/>
  <c r="E141" i="7"/>
  <c r="G140" i="7"/>
  <c r="F140" i="7"/>
  <c r="H140" i="7" s="1"/>
  <c r="E140" i="7"/>
  <c r="G139" i="7"/>
  <c r="F139" i="7"/>
  <c r="H139" i="7" s="1"/>
  <c r="E139" i="7"/>
  <c r="G138" i="7"/>
  <c r="F138" i="7"/>
  <c r="H138" i="7" s="1"/>
  <c r="E138" i="7"/>
  <c r="G137" i="7"/>
  <c r="F137" i="7"/>
  <c r="H137" i="7" s="1"/>
  <c r="E137" i="7"/>
  <c r="G136" i="7"/>
  <c r="F136" i="7"/>
  <c r="H136" i="7" s="1"/>
  <c r="E136" i="7"/>
  <c r="G135" i="7"/>
  <c r="F135" i="7"/>
  <c r="H135" i="7" s="1"/>
  <c r="E135" i="7"/>
  <c r="G134" i="7"/>
  <c r="F134" i="7"/>
  <c r="H134" i="7" s="1"/>
  <c r="E134" i="7"/>
  <c r="G133" i="7"/>
  <c r="F133" i="7"/>
  <c r="H133" i="7" s="1"/>
  <c r="E133" i="7"/>
  <c r="G132" i="7"/>
  <c r="F132" i="7"/>
  <c r="H132" i="7" s="1"/>
  <c r="E132" i="7"/>
  <c r="G131" i="7"/>
  <c r="F131" i="7"/>
  <c r="H131" i="7" s="1"/>
  <c r="E131" i="7"/>
  <c r="G130" i="7"/>
  <c r="F130" i="7"/>
  <c r="H130" i="7" s="1"/>
  <c r="E130" i="7"/>
  <c r="G129" i="7"/>
  <c r="F129" i="7"/>
  <c r="H129" i="7" s="1"/>
  <c r="E129" i="7"/>
  <c r="G128" i="7"/>
  <c r="F128" i="7"/>
  <c r="H128" i="7" s="1"/>
  <c r="E128" i="7"/>
  <c r="G127" i="7"/>
  <c r="F127" i="7"/>
  <c r="H127" i="7" s="1"/>
  <c r="E127" i="7"/>
  <c r="G126" i="7"/>
  <c r="F126" i="7"/>
  <c r="H126" i="7" s="1"/>
  <c r="E126" i="7"/>
  <c r="G125" i="7"/>
  <c r="F125" i="7"/>
  <c r="H125" i="7" s="1"/>
  <c r="E125" i="7"/>
  <c r="G124" i="7"/>
  <c r="F124" i="7"/>
  <c r="H124" i="7" s="1"/>
  <c r="E124" i="7"/>
  <c r="E120" i="7"/>
  <c r="G119" i="7"/>
  <c r="E119" i="7"/>
  <c r="G116" i="7"/>
  <c r="E116" i="7"/>
  <c r="G115" i="7"/>
  <c r="E115" i="7"/>
  <c r="H109" i="7"/>
  <c r="C109" i="7"/>
  <c r="H108" i="7"/>
  <c r="C108" i="7"/>
  <c r="H107" i="7"/>
  <c r="C107" i="7"/>
  <c r="H106" i="7"/>
  <c r="C106" i="7"/>
  <c r="H105" i="7"/>
  <c r="C105" i="7"/>
  <c r="H104" i="7"/>
  <c r="C104" i="7"/>
  <c r="C103" i="7"/>
  <c r="C102" i="7"/>
  <c r="C101" i="7"/>
  <c r="H100" i="7"/>
  <c r="C100" i="7"/>
  <c r="H99" i="7"/>
  <c r="C99" i="7"/>
  <c r="H98" i="7"/>
  <c r="C98" i="7"/>
  <c r="H97" i="7"/>
  <c r="C97" i="7"/>
  <c r="H96" i="7"/>
  <c r="C96" i="7"/>
  <c r="H95" i="7"/>
  <c r="D95" i="7"/>
  <c r="D96" i="7" s="1"/>
  <c r="D97" i="7" s="1"/>
  <c r="D98" i="7" s="1"/>
  <c r="D99" i="7" s="1"/>
  <c r="D100" i="7" s="1"/>
  <c r="D101" i="7" s="1"/>
  <c r="D102" i="7" s="1"/>
  <c r="D103" i="7" s="1"/>
  <c r="D104" i="7" s="1"/>
  <c r="D105" i="7" s="1"/>
  <c r="D106" i="7" s="1"/>
  <c r="D107" i="7" s="1"/>
  <c r="D108" i="7" s="1"/>
  <c r="D109" i="7" s="1"/>
  <c r="C95" i="7"/>
  <c r="H94" i="7"/>
  <c r="C22" i="7"/>
  <c r="C21" i="7"/>
  <c r="C20" i="7"/>
  <c r="C19" i="7"/>
  <c r="C18" i="7"/>
  <c r="C17" i="7"/>
  <c r="C16" i="7"/>
  <c r="C15" i="7"/>
  <c r="C14" i="7"/>
  <c r="H203" i="7" l="1"/>
  <c r="D3" i="8"/>
  <c r="E3" i="8"/>
  <c r="D4" i="8" s="1"/>
  <c r="F3" i="8"/>
  <c r="E4" i="8" s="1"/>
  <c r="D5" i="8" s="1"/>
  <c r="G3" i="8"/>
  <c r="F4" i="8" s="1"/>
  <c r="E5" i="8" s="1"/>
  <c r="D6" i="8" s="1"/>
  <c r="H3" i="8"/>
  <c r="G4" i="8" s="1"/>
  <c r="F5" i="8" s="1"/>
  <c r="E6" i="8" s="1"/>
  <c r="D7" i="8" s="1"/>
  <c r="I3" i="8"/>
  <c r="H4" i="8" s="1"/>
  <c r="G5" i="8" s="1"/>
  <c r="F6" i="8" s="1"/>
  <c r="E7" i="8" s="1"/>
  <c r="D8" i="8" s="1"/>
  <c r="J3" i="8"/>
  <c r="I4" i="8" s="1"/>
  <c r="H5" i="8" s="1"/>
  <c r="G6" i="8" s="1"/>
  <c r="F7" i="8" s="1"/>
  <c r="E8" i="8" s="1"/>
  <c r="D9" i="8" s="1"/>
  <c r="K3" i="8"/>
  <c r="J4" i="8" s="1"/>
  <c r="I5" i="8" s="1"/>
  <c r="H6" i="8" s="1"/>
  <c r="G7" i="8" s="1"/>
  <c r="F8" i="8" s="1"/>
  <c r="E9" i="8" s="1"/>
  <c r="D10" i="8" s="1"/>
  <c r="L3" i="8"/>
  <c r="K4" i="8" s="1"/>
  <c r="J5" i="8" s="1"/>
  <c r="I6" i="8" s="1"/>
  <c r="H7" i="8" s="1"/>
  <c r="G8" i="8" s="1"/>
  <c r="F9" i="8" s="1"/>
  <c r="E10" i="8" s="1"/>
  <c r="D11" i="8" s="1"/>
  <c r="M3" i="8"/>
  <c r="L4" i="8" s="1"/>
  <c r="K5" i="8" s="1"/>
  <c r="J6" i="8" s="1"/>
  <c r="I7" i="8" s="1"/>
  <c r="H8" i="8" s="1"/>
  <c r="G9" i="8" s="1"/>
  <c r="F10" i="8" s="1"/>
  <c r="E11" i="8" s="1"/>
  <c r="D12" i="8" s="1"/>
  <c r="N3" i="8"/>
  <c r="M4" i="8" s="1"/>
  <c r="L5" i="8" s="1"/>
  <c r="K6" i="8" s="1"/>
  <c r="J7" i="8" s="1"/>
  <c r="I8" i="8" s="1"/>
  <c r="H9" i="8" s="1"/>
  <c r="G10" i="8" s="1"/>
  <c r="F11" i="8" s="1"/>
  <c r="E12" i="8" s="1"/>
  <c r="D13" i="8" s="1"/>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P4" i="8" s="1"/>
  <c r="O5" i="8" s="1"/>
  <c r="N6" i="8" s="1"/>
  <c r="M7" i="8" s="1"/>
  <c r="L8" i="8" s="1"/>
  <c r="K9" i="8" s="1"/>
  <c r="J10" i="8" s="1"/>
  <c r="I11" i="8" s="1"/>
  <c r="H12" i="8" s="1"/>
  <c r="G13" i="8" s="1"/>
  <c r="F14" i="8" s="1"/>
  <c r="E15" i="8" s="1"/>
  <c r="D16" i="8" s="1"/>
  <c r="R3" i="8"/>
  <c r="Q4" i="8" s="1"/>
  <c r="P5" i="8" s="1"/>
  <c r="O6" i="8" s="1"/>
  <c r="N7" i="8" s="1"/>
  <c r="M8" i="8" s="1"/>
  <c r="L9" i="8" s="1"/>
  <c r="K10" i="8" s="1"/>
  <c r="J11" i="8" s="1"/>
  <c r="I12" i="8" s="1"/>
  <c r="H13" i="8" s="1"/>
  <c r="G14" i="8" s="1"/>
  <c r="F15" i="8" s="1"/>
  <c r="E16" i="8" s="1"/>
  <c r="D17" i="8" s="1"/>
  <c r="D19" i="8"/>
  <c r="E19" i="8"/>
  <c r="F19" i="8"/>
  <c r="G19" i="8"/>
  <c r="H19" i="8"/>
  <c r="I19" i="8"/>
  <c r="H20" i="8" s="1"/>
  <c r="G21" i="8" s="1"/>
  <c r="F22" i="8" s="1"/>
  <c r="E23" i="8" s="1"/>
  <c r="D24" i="8" s="1"/>
  <c r="J19" i="8"/>
  <c r="I20" i="8" s="1"/>
  <c r="H21" i="8" s="1"/>
  <c r="G22" i="8" s="1"/>
  <c r="F23" i="8" s="1"/>
  <c r="E24" i="8" s="1"/>
  <c r="D25" i="8" s="1"/>
  <c r="K19" i="8"/>
  <c r="J20" i="8" s="1"/>
  <c r="I21" i="8" s="1"/>
  <c r="H22" i="8" s="1"/>
  <c r="G23" i="8" s="1"/>
  <c r="F24" i="8" s="1"/>
  <c r="E25" i="8" s="1"/>
  <c r="D26" i="8" s="1"/>
  <c r="L19" i="8"/>
  <c r="M19" i="8"/>
  <c r="N19" i="8"/>
  <c r="O19" i="8"/>
  <c r="P19" i="8"/>
  <c r="Q19" i="8"/>
  <c r="P20" i="8" s="1"/>
  <c r="O21" i="8" s="1"/>
  <c r="N22" i="8" s="1"/>
  <c r="M23" i="8" s="1"/>
  <c r="L24" i="8" s="1"/>
  <c r="K25" i="8" s="1"/>
  <c r="J26" i="8" s="1"/>
  <c r="I27" i="8" s="1"/>
  <c r="H28" i="8" s="1"/>
  <c r="G29" i="8" s="1"/>
  <c r="F30" i="8" s="1"/>
  <c r="E31" i="8" s="1"/>
  <c r="D32" i="8" s="1"/>
  <c r="D20" i="8"/>
  <c r="E20" i="8"/>
  <c r="D21" i="8" s="1"/>
  <c r="O20" i="8" l="1"/>
  <c r="N21" i="8" s="1"/>
  <c r="M22" i="8" s="1"/>
  <c r="L23" i="8" s="1"/>
  <c r="K24" i="8" s="1"/>
  <c r="J25" i="8" s="1"/>
  <c r="I26" i="8" s="1"/>
  <c r="H27" i="8" s="1"/>
  <c r="G28" i="8" s="1"/>
  <c r="F29" i="8" s="1"/>
  <c r="E30" i="8" s="1"/>
  <c r="D31" i="8" s="1"/>
  <c r="K20" i="8"/>
  <c r="J21" i="8" s="1"/>
  <c r="I22" i="8" s="1"/>
  <c r="H23" i="8" s="1"/>
  <c r="G24" i="8" s="1"/>
  <c r="F25" i="8" s="1"/>
  <c r="E26" i="8" s="1"/>
  <c r="D27" i="8" s="1"/>
  <c r="G20" i="8"/>
  <c r="F21" i="8" s="1"/>
  <c r="E22" i="8" s="1"/>
  <c r="D23" i="8" s="1"/>
  <c r="L20" i="8"/>
  <c r="K21" i="8" s="1"/>
  <c r="J22" i="8" s="1"/>
  <c r="I23" i="8" s="1"/>
  <c r="H24" i="8" s="1"/>
  <c r="G25" i="8" s="1"/>
  <c r="F26" i="8" s="1"/>
  <c r="E27" i="8" s="1"/>
  <c r="D28" i="8" s="1"/>
  <c r="N20" i="8"/>
  <c r="M21" i="8" s="1"/>
  <c r="L22" i="8" s="1"/>
  <c r="K23" i="8" s="1"/>
  <c r="J24" i="8" s="1"/>
  <c r="I25" i="8" s="1"/>
  <c r="H26" i="8" s="1"/>
  <c r="G27" i="8" s="1"/>
  <c r="F28" i="8" s="1"/>
  <c r="E29" i="8" s="1"/>
  <c r="D30" i="8" s="1"/>
  <c r="F20" i="8"/>
  <c r="E21" i="8" s="1"/>
  <c r="D22" i="8" s="1"/>
  <c r="M20" i="8"/>
  <c r="L21" i="8" s="1"/>
  <c r="K22" i="8" s="1"/>
  <c r="J23" i="8" s="1"/>
  <c r="I24" i="8" s="1"/>
  <c r="H25" i="8" s="1"/>
  <c r="G26" i="8" s="1"/>
  <c r="F27" i="8" s="1"/>
  <c r="E28" i="8" s="1"/>
  <c r="D29" i="8" s="1"/>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M21" i="3"/>
  <c r="F22" i="3"/>
  <c r="M19" i="3"/>
  <c r="E19" i="3"/>
  <c r="H21" i="3"/>
  <c r="F20" i="3"/>
  <c r="G19" i="3"/>
  <c r="I20" i="3"/>
  <c r="F23" i="3"/>
  <c r="G22" i="3"/>
  <c r="E20" i="3"/>
  <c r="J21" i="3"/>
  <c r="I21" i="3"/>
  <c r="I23" i="3"/>
  <c r="L21" i="3"/>
  <c r="E23" i="3"/>
  <c r="H22" i="3"/>
  <c r="J23" i="3"/>
  <c r="E22" i="3"/>
  <c r="H23" i="3"/>
  <c r="G20" i="3"/>
  <c r="J19" i="3"/>
  <c r="J18" i="3"/>
  <c r="L18" i="3"/>
  <c r="L20" i="3"/>
  <c r="K19" i="3"/>
  <c r="K21" i="3"/>
  <c r="F18" i="3"/>
  <c r="K23" i="3"/>
  <c r="L19" i="3"/>
  <c r="L23" i="3"/>
  <c r="E21" i="3"/>
  <c r="H18" i="3"/>
  <c r="J20" i="3"/>
  <c r="L22" i="3"/>
  <c r="F19" i="3"/>
  <c r="K18" i="3"/>
  <c r="I22" i="3"/>
  <c r="K22" i="3"/>
  <c r="E18" i="3"/>
  <c r="M23" i="3"/>
  <c r="G18" i="3"/>
  <c r="F21" i="3"/>
  <c r="I18" i="3"/>
  <c r="M18" i="3"/>
  <c r="H20" i="3"/>
  <c r="K20" i="3"/>
  <c r="M20" i="3"/>
  <c r="J22" i="3"/>
  <c r="G23" i="3"/>
  <c r="I19" i="3"/>
  <c r="M22" i="3"/>
  <c r="G21" i="3"/>
  <c r="H19" i="3"/>
</calcChain>
</file>

<file path=xl/sharedStrings.xml><?xml version="1.0" encoding="utf-8"?>
<sst xmlns="http://schemas.openxmlformats.org/spreadsheetml/2006/main" count="4511" uniqueCount="1134">
  <si>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</si>
  <si>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</si>
  <si>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</si>
  <si>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</si>
  <si>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</si>
  <si>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</si>
  <si>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</si>
  <si>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</si>
  <si>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</si>
  <si>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</si>
  <si>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</si>
  <si>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</si>
  <si>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</si>
  <si>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</si>
  <si>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</si>
  <si>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</si>
  <si>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</si>
  <si>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</si>
  <si>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</si>
  <si>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</si>
  <si>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</si>
  <si>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</si>
  <si>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</si>
  <si>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</si>
  <si>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</si>
  <si>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</si>
  <si>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</si>
  <si>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</si>
  <si>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</si>
  <si>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</si>
  <si>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</si>
  <si>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</si>
  <si>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</si>
  <si>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</si>
  <si>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</si>
  <si>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</si>
  <si>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</si>
  <si>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</si>
  <si>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</si>
  <si>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</si>
  <si>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</si>
  <si>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</si>
  <si>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</si>
  <si>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</si>
  <si>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</si>
  <si>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</si>
  <si>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</si>
  <si>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</si>
  <si>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</si>
  <si>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</si>
  <si>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</si>
  <si>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</si>
  <si>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</si>
  <si>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</si>
  <si>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</si>
  <si>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</si>
  <si>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</si>
  <si>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</si>
  <si>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</si>
  <si>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</si>
  <si>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</si>
  <si>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</si>
  <si>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</si>
  <si>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</si>
  <si>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</si>
  <si>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</si>
  <si>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</si>
  <si>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</si>
  <si>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</si>
  <si>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</si>
  <si>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</si>
  <si>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</si>
  <si>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</si>
  <si>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</si>
  <si>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</si>
  <si>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</si>
  <si>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</si>
  <si>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</si>
  <si>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</si>
  <si>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</si>
  <si>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</si>
  <si>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</si>
  <si>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</si>
  <si>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</si>
  <si>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</si>
  <si>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</si>
  <si>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</si>
  <si>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</si>
  <si>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</si>
  <si>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</si>
  <si>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</si>
  <si>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</si>
  <si>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</si>
  <si>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</si>
  <si>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</si>
  <si>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</si>
  <si>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</si>
  <si>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</si>
  <si>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</si>
  <si>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</si>
  <si>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</si>
  <si>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</si>
  <si>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</si>
  <si>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</si>
  <si>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</si>
  <si>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</si>
  <si>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</si>
  <si>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</si>
  <si>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</si>
  <si>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</si>
  <si>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</si>
  <si>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</si>
  <si>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</si>
  <si>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</si>
  <si>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</si>
  <si>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</si>
  <si>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</si>
  <si>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</si>
  <si>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</si>
  <si>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</si>
  <si>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</si>
  <si>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</si>
  <si>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</si>
  <si>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</si>
  <si>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</si>
  <si>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</si>
  <si>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</si>
  <si>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</si>
  <si>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</si>
  <si>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</si>
  <si>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</si>
  <si>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</si>
  <si>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</si>
  <si>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</si>
  <si>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</si>
  <si>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</si>
  <si>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</si>
  <si>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</si>
  <si>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</si>
  <si>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</si>
  <si>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</si>
  <si>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</si>
  <si>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</si>
  <si>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</si>
  <si>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</si>
  <si>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</si>
  <si>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</si>
  <si>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</si>
  <si>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</si>
  <si>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</si>
  <si>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</si>
  <si>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</si>
  <si>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</si>
  <si>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</si>
  <si>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</si>
  <si>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</si>
  <si>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</si>
  <si>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</si>
  <si>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</si>
  <si>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</si>
  <si>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</si>
  <si>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</si>
  <si>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</si>
  <si>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</si>
  <si>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</si>
  <si>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</si>
  <si>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</si>
  <si>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</si>
  <si>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</si>
  <si>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</si>
  <si>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</si>
  <si>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</si>
  <si>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</si>
  <si>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</si>
  <si>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</si>
  <si>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</si>
  <si>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</si>
  <si>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</si>
  <si>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</si>
  <si>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</si>
  <si>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</si>
  <si>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</si>
  <si>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</si>
  <si>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</si>
  <si>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</si>
  <si>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</si>
  <si>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</si>
  <si>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</si>
  <si>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</si>
  <si>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</si>
  <si>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</si>
  <si>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</si>
  <si>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</si>
  <si>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</si>
  <si>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</si>
  <si>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</si>
  <si>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</si>
  <si>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</si>
  <si>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</si>
  <si>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</si>
  <si>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</si>
  <si>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</si>
  <si>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</si>
  <si>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</si>
  <si>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</si>
  <si>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</si>
  <si>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</si>
  <si>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</si>
  <si>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</si>
  <si>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</si>
  <si>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</si>
  <si>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</si>
  <si>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</si>
  <si>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</si>
  <si>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</si>
  <si>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</si>
  <si>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</si>
  <si>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</si>
  <si>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</si>
  <si>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</si>
  <si>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</si>
  <si>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</si>
  <si>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</si>
  <si>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</si>
  <si>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</si>
  <si>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</si>
  <si>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</si>
  <si>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</si>
  <si>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</si>
  <si>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</si>
  <si>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</si>
  <si>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</si>
  <si>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</si>
  <si>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</si>
  <si>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</si>
  <si>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</si>
  <si>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</si>
  <si>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</si>
  <si>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</si>
  <si>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</si>
  <si>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</si>
  <si>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</si>
  <si>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</si>
  <si>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</si>
  <si>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</si>
  <si>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</si>
  <si>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</si>
  <si>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</si>
  <si>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</si>
  <si>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</si>
  <si>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</si>
  <si>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</si>
  <si>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</si>
  <si>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</si>
  <si>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</si>
  <si>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</si>
  <si>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</si>
  <si>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</si>
  <si>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</si>
  <si>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</si>
  <si>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</si>
  <si>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</si>
  <si>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</si>
  <si>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</si>
  <si>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</si>
  <si>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</si>
  <si>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</si>
  <si>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</si>
  <si>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</si>
  <si>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</si>
  <si>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</si>
  <si>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</si>
  <si>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</si>
  <si>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</si>
  <si>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</si>
  <si>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</si>
  <si>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</si>
  <si>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</si>
  <si>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</si>
  <si>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</si>
  <si>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</si>
  <si>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</si>
  <si>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</si>
  <si>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</si>
  <si>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</si>
  <si>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</si>
  <si>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</si>
  <si>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</si>
  <si>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</si>
  <si>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</si>
  <si>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</si>
  <si>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</si>
  <si>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</si>
  <si>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</si>
  <si>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</si>
  <si>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</si>
  <si>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</si>
  <si>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</si>
  <si>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</si>
  <si>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</si>
  <si>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</si>
  <si>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</si>
  <si>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</si>
  <si>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</si>
  <si>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</si>
  <si>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</si>
  <si>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</si>
  <si>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</si>
  <si>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</si>
  <si>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</si>
  <si>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</si>
  <si>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</si>
  <si>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</si>
  <si>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</si>
  <si>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</si>
  <si>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</si>
  <si>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</si>
  <si>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</si>
  <si>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</si>
  <si>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</si>
  <si>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</si>
  <si>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</si>
  <si>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</si>
  <si>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</si>
  <si>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</si>
  <si>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</si>
  <si>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</si>
  <si>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</si>
  <si>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</si>
  <si>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</si>
  <si>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</si>
  <si>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</si>
  <si>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</si>
  <si>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</si>
  <si>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</si>
  <si>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</si>
  <si>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</si>
  <si>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</si>
  <si>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</si>
  <si>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</si>
  <si>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</si>
  <si>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</si>
  <si>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</si>
  <si>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</si>
  <si>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</si>
  <si>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</si>
  <si>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</si>
  <si>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</si>
  <si>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</si>
  <si>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</si>
  <si>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</si>
  <si>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</si>
  <si>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</si>
  <si>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</si>
  <si>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</si>
  <si>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</si>
  <si>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</si>
  <si>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</si>
  <si>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</si>
  <si>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</si>
  <si>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</si>
  <si>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</si>
  <si>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</si>
  <si>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</si>
  <si>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</si>
  <si>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</si>
  <si>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</si>
  <si>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</si>
  <si>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</si>
  <si>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</si>
  <si>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</si>
  <si>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</si>
  <si>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</si>
  <si>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</si>
  <si>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</si>
  <si>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</si>
  <si>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</si>
  <si>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</si>
  <si>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</si>
  <si>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</si>
  <si>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</si>
  <si>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</si>
  <si>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</si>
  <si>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</si>
  <si>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</si>
  <si>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</si>
  <si>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</si>
  <si>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</si>
  <si>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</si>
  <si>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</si>
  <si>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</si>
  <si>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</si>
  <si>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</si>
  <si>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</si>
  <si>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</si>
  <si>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</si>
  <si>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</si>
  <si>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</si>
  <si>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</si>
  <si>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</si>
  <si>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</si>
  <si>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</si>
  <si>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</si>
  <si>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</si>
  <si>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</si>
  <si>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</si>
  <si>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</si>
  <si>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</si>
  <si>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</si>
  <si>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</si>
  <si>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</si>
  <si>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</si>
  <si>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</si>
  <si>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</si>
  <si>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</si>
  <si>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</si>
  <si>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</si>
  <si>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</si>
  <si>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</si>
  <si>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</si>
  <si>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</si>
  <si>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</si>
  <si>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</si>
  <si>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</si>
  <si>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</si>
  <si>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</si>
  <si>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</si>
  <si>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</si>
  <si>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</si>
  <si>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</si>
  <si>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</si>
  <si>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</si>
  <si>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</si>
  <si>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</si>
  <si>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</si>
  <si>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</si>
  <si>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</si>
  <si>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</si>
  <si>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</si>
  <si>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</si>
  <si>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</si>
  <si>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</si>
  <si>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</si>
  <si>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</si>
  <si>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</si>
  <si>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</si>
  <si>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</si>
  <si>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</si>
  <si>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</si>
  <si>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</si>
  <si>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</si>
  <si>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</si>
  <si>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</si>
  <si>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</si>
  <si>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</si>
  <si>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</si>
  <si>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</si>
  <si>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</si>
  <si>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</si>
  <si>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</si>
  <si>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</si>
  <si>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</si>
  <si>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</si>
  <si>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</si>
  <si>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</si>
  <si>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</si>
  <si>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</si>
  <si>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</si>
  <si>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</si>
  <si>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</si>
  <si>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</si>
  <si>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</si>
  <si>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</si>
  <si>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</si>
  <si>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</si>
  <si>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</si>
  <si>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</si>
  <si>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</si>
  <si>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</si>
  <si>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</si>
  <si>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</si>
  <si>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</si>
  <si>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</si>
  <si>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</si>
  <si>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</si>
  <si>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</si>
  <si>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</si>
  <si>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</si>
  <si>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</si>
  <si>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</si>
  <si>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</si>
  <si>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</si>
  <si>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</si>
  <si>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</si>
  <si>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</si>
  <si>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</si>
  <si>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</si>
  <si>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</si>
  <si>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</si>
  <si>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</si>
  <si>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</si>
  <si>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</si>
  <si>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</si>
  <si>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</si>
  <si>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</si>
  <si>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</si>
  <si>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</si>
  <si>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</si>
  <si>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</si>
  <si>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</si>
  <si>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</si>
  <si>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</si>
  <si>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</si>
  <si>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ICT</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</si>
  <si>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</si>
  <si>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</si>
  <si>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</si>
  <si>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</si>
  <si>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</si>
  <si>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</si>
  <si>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</si>
  <si>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</si>
  <si>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</si>
  <si>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</si>
  <si>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</si>
  <si>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</si>
  <si>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</si>
  <si>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</si>
  <si>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</si>
  <si>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</si>
  <si>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</si>
  <si>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</si>
  <si>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</si>
  <si>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</si>
  <si>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</si>
  <si>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</si>
  <si>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</si>
  <si>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</si>
  <si>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</si>
  <si>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</si>
  <si>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</si>
  <si>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</si>
  <si>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</si>
  <si>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</si>
  <si>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</si>
  <si>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</si>
  <si>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</si>
  <si>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</si>
  <si>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</si>
  <si>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</si>
  <si>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</si>
  <si>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</si>
  <si>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</si>
  <si>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</si>
  <si>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</si>
  <si>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</si>
  <si>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</si>
  <si>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</si>
  <si>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</si>
  <si>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</si>
  <si>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</si>
  <si>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</si>
  <si>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</si>
  <si>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</si>
  <si>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</si>
  <si>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</si>
  <si>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</si>
  <si>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</si>
  <si>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</si>
  <si>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</si>
  <si>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</si>
  <si>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</si>
  <si>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</si>
  <si>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</si>
  <si>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</si>
  <si>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</si>
  <si>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</si>
  <si>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</si>
  <si>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</si>
  <si>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</si>
  <si>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</si>
  <si>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</si>
  <si>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</si>
  <si>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</si>
  <si>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</si>
  <si>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</si>
  <si>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</si>
  <si>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</si>
  <si>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</si>
  <si>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</si>
  <si>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</si>
  <si>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</si>
  <si>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</si>
  <si>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</si>
  <si>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</si>
  <si>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</si>
  <si>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</si>
  <si>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</si>
  <si>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</si>
  <si>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</si>
  <si>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</si>
  <si>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</si>
  <si>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</si>
  <si>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</si>
  <si>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</si>
  <si>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</si>
  <si>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</si>
  <si>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</si>
  <si>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</si>
  <si>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</si>
  <si>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</si>
  <si>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</si>
  <si>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</si>
  <si>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</si>
  <si>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</si>
  <si>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</si>
  <si>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</si>
  <si>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</si>
  <si>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</si>
  <si>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</si>
  <si>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</si>
  <si>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</si>
  <si>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</si>
  <si>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</si>
  <si>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</si>
  <si>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</si>
  <si>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</si>
  <si>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</si>
  <si>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</si>
  <si>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</si>
  <si>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</si>
  <si>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</si>
  <si>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</si>
  <si>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</si>
  <si>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</si>
  <si>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</si>
  <si>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</si>
  <si>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</si>
  <si>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</si>
  <si>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</si>
  <si>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</si>
  <si>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</si>
  <si>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</si>
  <si>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</si>
  <si>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</si>
  <si>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</si>
  <si>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</si>
  <si>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</si>
  <si>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</si>
  <si>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</si>
  <si>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</si>
  <si>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</si>
  <si>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</si>
  <si>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</si>
  <si>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</si>
  <si>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</si>
  <si>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</si>
  <si>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</si>
  <si>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</si>
  <si>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</si>
  <si>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</si>
  <si>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</si>
  <si>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</si>
  <si>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</si>
  <si>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</si>
  <si>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</si>
  <si>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</si>
  <si>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</si>
  <si>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</si>
  <si>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</si>
  <si>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</si>
  <si>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</si>
  <si>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</si>
  <si>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</si>
  <si>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</si>
  <si>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</si>
  <si>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</si>
  <si>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</si>
  <si>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</si>
  <si>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</si>
  <si>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</si>
  <si>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</si>
  <si>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</si>
  <si>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</si>
  <si>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</si>
  <si>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</si>
  <si>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</si>
  <si>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</si>
  <si>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</si>
  <si>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</si>
  <si>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</si>
  <si>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</si>
  <si>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</si>
  <si>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</si>
  <si>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</si>
  <si>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</si>
  <si>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</si>
  <si>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</si>
  <si>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</si>
  <si>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</si>
  <si>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</si>
  <si>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</si>
  <si>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</si>
  <si>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</si>
  <si>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</si>
  <si>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</si>
  <si>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</si>
  <si>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</si>
  <si>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</si>
  <si>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</si>
  <si>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</si>
  <si>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</si>
  <si>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</si>
  <si>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</si>
  <si>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</si>
  <si>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</si>
  <si>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</si>
  <si>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</si>
  <si>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</si>
  <si>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</si>
  <si>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</si>
  <si>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</si>
  <si>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</si>
  <si>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</si>
  <si>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</si>
  <si>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</si>
  <si>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</si>
  <si>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</si>
  <si>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</si>
  <si>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</si>
  <si>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</si>
  <si>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</si>
  <si>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</si>
  <si>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</si>
  <si>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</si>
  <si>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</si>
  <si>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</si>
  <si>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</si>
  <si>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</si>
  <si>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</si>
  <si>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</si>
  <si>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</si>
  <si>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</si>
  <si>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</si>
  <si>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</si>
  <si>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</si>
  <si>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</si>
  <si>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</si>
  <si>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</si>
  <si>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</si>
  <si>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</si>
  <si>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</si>
  <si>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</si>
  <si>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</si>
  <si>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</si>
  <si>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</si>
  <si>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</si>
  <si>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</si>
  <si>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</si>
  <si>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</si>
  <si>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</si>
  <si>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</si>
  <si>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</si>
  <si>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</si>
  <si>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</si>
  <si>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</si>
  <si>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</si>
  <si>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</si>
  <si>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</si>
  <si>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</si>
  <si>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</si>
  <si>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</si>
  <si>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</si>
  <si>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</si>
  <si>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</si>
  <si>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</si>
  <si>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</si>
  <si>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</si>
  <si>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</si>
  <si>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</si>
  <si>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</si>
  <si>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</si>
  <si>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</si>
  <si>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</si>
  <si>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</si>
  <si>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</si>
  <si>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</si>
  <si>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</si>
  <si>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</si>
  <si>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</si>
  <si>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</si>
  <si>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</si>
  <si>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</si>
  <si>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</si>
  <si>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</si>
  <si>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</si>
  <si>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</si>
  <si>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</si>
  <si>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</si>
  <si>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</si>
  <si>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</si>
  <si>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</si>
  <si>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</si>
  <si>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</si>
  <si>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</si>
  <si>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</si>
  <si>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</si>
  <si>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</si>
  <si>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</si>
  <si>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</si>
  <si>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</si>
  <si>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</si>
  <si>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</si>
  <si>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</si>
  <si>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</si>
  <si>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</si>
  <si>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</si>
  <si>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</si>
  <si>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</si>
  <si>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</si>
  <si>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</si>
  <si>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</si>
  <si>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</si>
  <si>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</si>
  <si>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</si>
  <si>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</si>
  <si>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</si>
  <si>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</si>
  <si>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</si>
  <si>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</si>
  <si>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</si>
  <si>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</si>
  <si>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</si>
  <si>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</si>
  <si>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</si>
  <si>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</si>
  <si>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</si>
  <si>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</si>
  <si>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</si>
  <si>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</si>
  <si>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</si>
  <si>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</si>
  <si>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</si>
  <si>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</si>
  <si>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</si>
  <si>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</si>
  <si>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</si>
  <si>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</si>
  <si>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</si>
  <si>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</si>
  <si>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</si>
  <si>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</si>
  <si>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</si>
  <si>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</si>
  <si>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</si>
  <si>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</si>
  <si>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</si>
  <si>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</si>
  <si>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</si>
  <si>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</si>
  <si>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</si>
  <si>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</si>
  <si>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</si>
  <si>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</si>
  <si>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</si>
  <si>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</si>
  <si>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</si>
  <si>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</si>
  <si>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</si>
  <si>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</si>
  <si>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</si>
  <si>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</si>
  <si>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</si>
  <si>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</si>
  <si>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</si>
  <si>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</si>
  <si>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</si>
  <si>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</si>
  <si>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</si>
  <si>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</si>
  <si>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</si>
  <si>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</si>
  <si>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</si>
  <si>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</si>
  <si>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</si>
  <si>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</si>
  <si>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</si>
  <si>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</si>
  <si>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</si>
  <si>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</si>
  <si>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</si>
  <si>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</si>
  <si>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</si>
  <si>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</si>
  <si>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</si>
  <si>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</si>
  <si>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</si>
  <si>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</si>
  <si>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</si>
  <si>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</si>
  <si>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</si>
  <si>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</si>
  <si>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</si>
  <si>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</si>
  <si>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</si>
  <si>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</si>
  <si>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</si>
  <si>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</si>
  <si>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</si>
  <si>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</si>
  <si>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</si>
  <si>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</si>
  <si>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</si>
  <si>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</si>
  <si>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</si>
  <si>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</si>
  <si>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</si>
  <si>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</si>
  <si>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</si>
  <si>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</si>
  <si>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</si>
  <si>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</si>
  <si>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</si>
  <si>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</si>
  <si>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</si>
  <si>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</si>
  <si>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</si>
  <si>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</si>
  <si>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</si>
  <si>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</si>
  <si>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</si>
  <si>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</si>
  <si>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</si>
  <si>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</si>
  <si>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</si>
  <si>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</si>
  <si>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</si>
  <si>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</si>
  <si>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</si>
  <si>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</si>
  <si>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</si>
  <si>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</si>
  <si>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</si>
  <si>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</si>
  <si>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</si>
  <si>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</si>
  <si>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</si>
  <si>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</si>
  <si>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</si>
  <si>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</si>
  <si>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</si>
  <si>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</si>
  <si>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</si>
  <si>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</si>
  <si>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17,520 Full time equivalent staff</t>
  </si>
  <si>
    <t>Glasgow City Council  - 7 Core Services and 10 Arms-Length Organisations (ALEOs)</t>
  </si>
  <si>
    <t xml:space="preserve">£2.179 billion (2014-15) </t>
  </si>
  <si>
    <t>‘A Sustainable City’ is one of five headline priority areas.  Within this (p21-24), the four action themes include ‘Reduced carbon footprint’, ‘Increased use of public and green transport’, and ‘Improved transport infrastructure’.</t>
  </si>
  <si>
    <t>Glasgow City Council Strategic Plan for 2012-17</t>
  </si>
  <si>
    <t>Service Plan for Land and Environmental services</t>
  </si>
  <si>
    <t xml:space="preserve">The ‘Environment and Sustainability’ priority area (sections 5.2.2, 5.5.5, 5.6.2) includes a particular focus on reducing emissions and on adaptation policy and strategy.
</t>
  </si>
  <si>
    <t xml:space="preserve">Chief Executive’s Office / Corporate Services – includes programmes such as Home Working in the context of contributing to emissions reductions (p25).
</t>
  </si>
  <si>
    <t xml:space="preserve">Service Plan for Corporate Services </t>
  </si>
  <si>
    <t>Service Plan for Financial Services</t>
  </si>
  <si>
    <t>Refers to work to reduce carbon emissions (p38).</t>
  </si>
  <si>
    <t>Service Plan for City Building LLP</t>
  </si>
  <si>
    <t xml:space="preserve">Sustainable Glasgow is the key partnership for delivering on city-wide sustainability aims, bringing together public bodies, the private sector and academia.  It is chaired by the Leader of the Council, thereby ensuring the Council’s strong leadership role in progressing the mitigation and adaptation agendas.  The partnership has driven a number of green energy initiatives with a focus on affordable warmth and emissions reduction targets.  This work has aimed to deliver major investment, help regenerate communities and tackle fuel poverty, and improve environmental quality.
Following last year's review of Sustainable Glasgow’s membership, governance, workplans and priorities, the Board re-affirmed its commitment to adaptation and agreed to establish a workstream to progress it within the Council and across partners.  The Board will expect to receive reports on adaptation, alongside those presented to Council committees.
</t>
  </si>
  <si>
    <t>Carbon Management Plan</t>
  </si>
  <si>
    <t>Open Space Strategy</t>
  </si>
  <si>
    <t>Climate Adaptation &amp; Integrated Green Infrastructure is one of the 5 key themes within the forthcoming Open Space Strategy.Delivery of multi-functional open space is fundamental to the strategy, with direct links to placemaking, health and wellbeing, climate adaptation and mitigation.</t>
  </si>
  <si>
    <t xml:space="preserve">Land Use </t>
  </si>
  <si>
    <t>Proposed City Development Plan (CDP)</t>
  </si>
  <si>
    <t>Staff Travel Plan</t>
  </si>
  <si>
    <t>Energy and Carbon Masterplan (SEAP)</t>
  </si>
  <si>
    <t xml:space="preserve">No data collated </t>
  </si>
  <si>
    <t>Grid Electricity</t>
  </si>
  <si>
    <t>CRC Phase 1 Factor</t>
  </si>
  <si>
    <t xml:space="preserve">tCO2e/tonne </t>
  </si>
  <si>
    <t>Flights (passenger km)</t>
  </si>
  <si>
    <t>Miles</t>
  </si>
  <si>
    <t>kg CO2e/mile</t>
  </si>
  <si>
    <t>Rail (passenger km)</t>
  </si>
  <si>
    <t>Carbon Reduction Target</t>
  </si>
  <si>
    <t>Buildings, stair and street lighting</t>
  </si>
  <si>
    <t>Gas-oil and Coal</t>
  </si>
  <si>
    <t>Air, rail and taxi</t>
  </si>
  <si>
    <t xml:space="preserve">Diesel and Petrol </t>
  </si>
  <si>
    <t>Retrofit or refurbishment with LED lighting</t>
  </si>
  <si>
    <t>CEEF</t>
  </si>
  <si>
    <t>Over 11 sites</t>
  </si>
  <si>
    <t>Education Estate  - circa 300 sites</t>
  </si>
  <si>
    <t>BMS  upgrades</t>
  </si>
  <si>
    <t>Replacing oil-fired boilers with biomass</t>
  </si>
  <si>
    <t>ESCo Agreement</t>
  </si>
  <si>
    <t>Initial analysis suggest savings were realised</t>
  </si>
  <si>
    <t xml:space="preserve">Introduction of pool covers </t>
  </si>
  <si>
    <t>Initial analysis suggest estimate will be exceeded</t>
  </si>
  <si>
    <t>Boiler and heating system replacement</t>
  </si>
  <si>
    <t>Heating Controls Upgrade</t>
  </si>
  <si>
    <t xml:space="preserve">Lighting Controls Upgrade </t>
  </si>
  <si>
    <t>Estate Rationalisation</t>
  </si>
  <si>
    <t>as of 06/07/2015</t>
  </si>
  <si>
    <t>as of 06/07/2016</t>
  </si>
  <si>
    <t xml:space="preserve"> - </t>
  </si>
  <si>
    <t>2013/14 data</t>
  </si>
  <si>
    <t>Estate rationalisation</t>
  </si>
  <si>
    <t xml:space="preserve">Metropolitan Glasgow Strategic Drainage Partnership's Vision </t>
  </si>
  <si>
    <t>• Sustainable Glasgow will continue to be the lead body for driving the city’s adaptation agenda forward.  Its workplan will schedule presentations and reports to the Board on adaptation, linking closely to the city’s engagement in the Climate Ready Clyde regional partnership.  
• Establish internal and external working/governance for preparing a Climate Adaptation strategy. This strategy is one of the main outcomes of the city's signature of EU Mayors Adapt. 
• Publishing a city-wide resilience strategy, with adaptation one of its strands.  This strategy will be the key initial outcome of Glasgow’s selection in 2013 as one the Rockefeller Foundation’s 100 Resilient Cities.</t>
  </si>
  <si>
    <t>Reduction in use of materials, water and energy is one of five arms of Environmental Policy.</t>
  </si>
  <si>
    <t>2013-2021</t>
  </si>
  <si>
    <t>Currently being developed</t>
  </si>
  <si>
    <t xml:space="preserve">Air Quality Action Plan 2009 </t>
  </si>
  <si>
    <t>Natural Environment Framework</t>
  </si>
  <si>
    <t xml:space="preserve">City Centre Strategy 2014-19 </t>
  </si>
  <si>
    <t xml:space="preserve">Glasgow 2014 Legacy Framework </t>
  </si>
  <si>
    <t>Of the 15 Actions, some address transport aspects of adaptation.  Many address mitigation explicitly or implicitly, notably: A Idling Vehicles, D Council Workplace Travel Planning, F Boiler Emissions (energy efficiency), H Leading by Example (Council vehicle fleet), M fire reduction, N Tree Planting.</t>
  </si>
  <si>
    <t>Adaptation is one of four themes in this emerging framework which aims to co-ordinate relevant work, currently through cross-service staff liaison and collation/provision of information.</t>
  </si>
  <si>
    <t>ongoing project (first review in 2014)</t>
  </si>
  <si>
    <t xml:space="preserve">Surface Water Management Planning is established for 17 areas across Glasgow City.  This work is fully integrated with joint SEPA/Council work on city-wide flood risk assessment and mapping.  Nearly half the SWMPs are ready to progress to implementation subject to funding / procurement.  </t>
  </si>
  <si>
    <t>Ongoing and proposed development of local energy solutions (e.g. CHP) is increasing community resilience to weather-related energy supply problems.</t>
  </si>
  <si>
    <t>A baseline study of future sea-level rise on the Clyde is being supported by the Council through our participation in the Glasgow &amp; Clyde Valley Strategic Development Plan partnership.</t>
  </si>
  <si>
    <t xml:space="preserve">This report will be circulated to the Council's Senior officers Group on Sustainability and Environment for information and verification. It will also be submitted to the Leadership team in LES, and verified prior to its submission to the Council's Policy Development Committee on Sustainability and Environment for further comment. Finally, the report will be submitted to the Council's Executive Committee for approval. The Corporate Emissions data ( on gas and electricity) is audited  externally via the Carbon Reduction Commitment (CRC)processes - SEPA audited GCC in 2014. The Carbon Management data is also audited internally annually. </t>
  </si>
  <si>
    <t>This report is submitted to the Senior Officers group on Sustainability and Environment for verification and comment ( as described above).</t>
  </si>
  <si>
    <t>As part of the work under the 100RC - Glasgow, in conjunction with sniffer and Glasgow Centre for Population and Health,  have developed a community engagement project in one of the most vulnerable areas in the city -Lambhill. This is now going to be rolled out to other vulnerable areas in the city ( North and East) - Glasgow CARES.</t>
  </si>
  <si>
    <t>Improved efficiency of school IT equipment</t>
  </si>
  <si>
    <t>Single Outcome Agreement: SOA target of 0.75ha of Local Nature Reserve / 1000 people was achieved during 2013-14.  New LNRs were declared to achieve target of 0.88ha by March 2015 .Local enhancements to individual greenspaces ( continued from 13/14) including the Multifunctional Greenspace Project (part of Commonwealth Games Legacy) and the award-winning Stalled Spaces project. LBAP broad habitats (Grasslands, Farmland, Wetlands, Woodlands): priorities in 2014-15 include wetland enhancements in the emerging Seven Lochs Wetland Park, more pond naturalisations, and further wildflower enhancements to grasslands.  iTree assessment reports due during 2014 will underpin management planning for Glasgow’s ‘urban forest’.</t>
  </si>
  <si>
    <t>Active travel apps project to start in operation.</t>
  </si>
  <si>
    <t>In 2014-15 the Sustainable Glasgow Partnership oversaw:
• adoption of the Energy &amp; Carbon Masterplan;
• ongoing implementation of major sustainable energy projects, notably the upgrading of 10,000 streetlights, the first such scheme in the UK to be funded by the Green Investment Bank;
• the establishment of an Energy Services Company (ESCo) to secure investment, especially in district heating;
• a fresh approach to addressing climate change issues in community planning.</t>
  </si>
  <si>
    <t>Adaptation Scotland</t>
  </si>
  <si>
    <t>GCVN; Clyde Plan; MGSDP</t>
  </si>
  <si>
    <r>
      <t>ktCO</t>
    </r>
    <r>
      <rPr>
        <b/>
        <vertAlign val="subscript"/>
        <sz val="11"/>
        <color theme="1"/>
        <rFont val="Calibri"/>
        <family val="2"/>
        <scheme val="minor"/>
      </rPr>
      <t>2</t>
    </r>
  </si>
  <si>
    <t xml:space="preserve">Sustainable/renewable heat </t>
  </si>
  <si>
    <t xml:space="preserve">Renewable energy </t>
  </si>
  <si>
    <t xml:space="preserve">Energy efficiency </t>
  </si>
  <si>
    <t xml:space="preserve">Follows the Covenant of Mayors commitment made by Glasgow in 2010 to reduce 30%CO2 emissions by 2020. </t>
  </si>
  <si>
    <t>Currently being examined by SG</t>
  </si>
  <si>
    <t>Working in partnership with variety of stakeholders, inside and outside the local authority</t>
  </si>
  <si>
    <t>Local authority/ public sector partnership and private sector partnership models are used</t>
  </si>
  <si>
    <t xml:space="preserve">The (GRREC) is a £154m development at Polmadie and which will process up to 200,000t/p.a. of the Council's domestic refuse. The Centre will also recover valuable recyclable products through Smart-Materials Recycling. Organic waste will be processed by Anaerobic Digestion to produce renewable energy in the form of biogas. Remaining material is then treated to produce a synthetic gas to use for heating/energy. GRREC is expected to reduce the Council's Carbon Emissions by 90,000tCO2/p.a. </t>
  </si>
  <si>
    <t xml:space="preserve">Establish a city-wide Energy Services Company (ESCo) to facilitate, coordinate, maintain and develop a district heating network in Glasgow. </t>
  </si>
  <si>
    <t>The Small Scale Hydro Project has a CAPEX of £250k, with a payback time of 5 years, and a £750k profit after 20 years. The 10kW In-River Hydro Project would have a £110k CAPEX, with a 9 year payback and a £210k profit after 20 years. The 15 kW In-River Hydro Programs would have a CAPEX of £120k, with a payback time of 8 years, and an estimated £270k in profit.</t>
  </si>
  <si>
    <t>DH projects are owned by various stakeholders. Wyndford and Ibrox is owned by Housing Associations. Athletes Village is fully operational and monitored by the Carbon Management Team at GCC</t>
  </si>
  <si>
    <t>Additional transport fuel consumed during Commonwealth Games construction</t>
  </si>
  <si>
    <t>2014-2020</t>
  </si>
  <si>
    <t xml:space="preserve">The  diagram below outlines the governance for climate change mitigation and adaptation initiatives. These are fed into the Senior Officers Group on Sustainability and Environment , Sustainable Glasgow or the Carbon Management Board. 
Formal reporting is to the Sustainability and Environment Policy Development Committee and ultimately the Executive Committee for strategic decisions. Committees comprise elected members who provide an active role in commenting on proposals. 
</t>
  </si>
  <si>
    <t xml:space="preserve">Flooding is named as a key challenge/influence on land-use planning (p14), and adaptation (mainly of the natural environment) features in the Green Place Strategic Outcome (p23).  The new Local Development Plan for the city sets out overall policy on land use and includes a strong focus on climate change.  </t>
  </si>
  <si>
    <t xml:space="preserve">C-CAT workshops have been undertaken with the Sustainable Glasgow Team and other officers, which were judged to have been useful and informative exercises.  Workshop sessions have also been facilitated with groups of Council officers from specific policy areas to support their thinking and planning for climate change. </t>
  </si>
  <si>
    <t xml:space="preserve">Predicted increases in surface water flooding levels are an integral, standard part of the work of some Council services, mainly in flood risk management but also in the design and consenting of roads etc. 
Capacity-building within certain service areas (see above in 4a and 4b) is currently beginning to embed the implications of climate change in the Council’s work. Developing this and other ways of embedding adaptation (e.g. through governance) is a significant work strand in 2015-16. Such work will be driven by overall adaptation planning, especially through the Council's membership of the Adaptation Learning Exchange and within the framework of EU Mayors Adapt.
</t>
  </si>
  <si>
    <t xml:space="preserve">The Council plans to undertake high-level adaptation planning involving the whole family of Council services and ALEOs to feed into a Climate Risk Register and inform a Climate Adaptation Plan.  Findings at regional / cross-authority scale will be collated for input to Climate Ready Clyde.  The roll-out of detailed adaptation planning with individual Council services and ALEOs will also feed into the above.
The Council is also looking at signing up to a more comprehensive monitoring system across the Council family for severe weather impacts.  The potential contribution of ‘smart’ urban analytics to this is being explored.
</t>
  </si>
  <si>
    <t>The development of a Climate Adaptation Plan is under consideration for 2015/16, which will include indicators to enable monitoring of the plan and the effectiveness of associated actions.</t>
  </si>
  <si>
    <t>Glasgow City Council has joined the Adaptation Learning Exchange programme.  Through taking  part in this programme, the Council aims to improve its understanding of climate risks and follow the five steps guide to managing climate risks. This will  help to develop a climate adaptation plan and climate risk register.</t>
  </si>
  <si>
    <t xml:space="preserve">Creation of an Energy Services Company (ESCo), focused mainly on delivering district heating and renewables.
New district heating projects include:
• Glasgow Recycling &amp; Renewable Energy Centre (at Polmadie)
• Glasgow University DH extension
• University of Strathclyde DH (as part of City Centre North)
</t>
  </si>
  <si>
    <t>Review of Glasgow’s Local Biodiversity Action Plan (LBAP) , under the Council’s new Natural Environment Framework and supported by completion of a biodiversity audit.  The Council’s first Biodiversity Duty report to Scottish Government was submitted early in 2015. A Strategic Tree Planting Programme started in 2013/14 aims to mitigate against risk of net loss of trees / woodland, on a basis of ecosystem services rather than simply tree numbers.</t>
  </si>
  <si>
    <t>·         the Council’s Resilience unit uses contingency planning and a warning system to allow city infrastructure to be prepared for severe weather events.</t>
  </si>
  <si>
    <t>·         Ongoing and proposed development of local energy solutions (e.g. CHP) is increasing community resilience to weather-related energy supply problems.</t>
  </si>
  <si>
    <t>PROMOTING ACTIVE TRAVEL. The Future City Glasgow programme contributed to both cycling and walking improvements in the city through the development of digital resources to promote citizens active travel. The resources produced are: Active travel route catcher app, Active travel route planner app, Citizen engagement program, Safe routes to school.
The data generated from the cycling app will provide the council with an additional layer of understanding, through crowd sourced data, into how cyclists travel around the city that could be used to inform infrastructure decisions. The school travel plan data will be available for the LES road safety team, as well as education services to understand routes travelled to inform infrastructure change.</t>
  </si>
  <si>
    <t xml:space="preserve">From September 2015, Co-Wheels Car Club is replacing the City Car Club. This new operator offers hybrid cars and aims to have fully electric cars in future. The car club initiative is linked to Glasgow's new City Centre Transport Strategy and the existing provision of electric buses and charging points for Evs. </t>
  </si>
  <si>
    <t xml:space="preserve">FOOD WASTE COLLECTION: Roll out for households in the city of food waste collection and futher use for anaerobic digestion/energy generation. The pilot food waste collection service to 43,000 households from July 2013-July 2014, collected approximately 2,100t of waste treated.  Phase 1-From January 2016, all kerbside properties on a managed weekly collection service will commence with food waste collections and sent to In-Vessel Composting. Phase 2-All flatted and high rise properties will have service introduced on a phased basis from April 2016 to be fully rolled out by March 2017. Waste collected from this service will be taken for treatment via anaerobic digestion. </t>
  </si>
  <si>
    <t xml:space="preserve">PV ARRAYS IN SCHOOLS. GCC has started installing PV arrays as part of Primary School Roof project. The first schools to benefits of this project is St. Benedict's Primary School. The project generates approximately £10k per annum through the feed-in-tariff, and approximately £2k in avoided energy cost. </t>
  </si>
  <si>
    <t xml:space="preserve">HEEPS PROJECT. The energy use in buildings (residential and commercial) accounts for approximately 70% of all the energy consumed in Glasgow, therefore actions aimed to improve energy efficiency and maximise energy use are essential in residential and commercial sector. In the residential sector, Glasgow City Council throught out the Affordable Warmth Team, works in partnership with registered social landlords and private owners to develop insulation projects across the city focusing mainly on areas in the lowest 15% of the Scottish Index of Multiple Deprivation. During the financial year 2013/14 worked in 12 area based projects, installing energy efficiency measures to 2,183 RSL tenants and 1,512 owner occupiers, delivering installations to 1,577 hard to treat or solid wall properties. The projects is estimated that will save 122,000 tonnesCO2 over the lifetime of these energy efficency meassures.  </t>
  </si>
  <si>
    <t xml:space="preserve">PV ARRAYS IN SOCIAL HOUSING. Photovoltaic Panels (PV) have been installed in 446 properties part of the social housing stock managed by Wheathley Group, distributed amongst the city.  </t>
  </si>
  <si>
    <t xml:space="preserve">CYCLING PROJECT. Mass Cycle Hire Scheme (MCHS) is a Council lead project, that started on the 2014 Commonwealth Games. This is operated by NextBike on behalf of the city. There are now 420 bikes at 41 docking stations across Glasgow and the next phase will see additional stations being introduced to the southside of the city in particular.  As of 31st August 2015, there have been 83,311 rentals and 9,817 registrations since launch on June 2014. </t>
  </si>
  <si>
    <t xml:space="preserve">INTELLIGENT LIGHTING SYSTEM. This project was developed as part of Future Cities Demonstrator. The main highlights produced are: the Intelligent Lighting Network to provide “Real Time” information, to ensure the network realises its potential as an integral part of the city’s Public Safety solution; identification of test bed sites to enable evaluation of the Intelligent Lighting solution (City Centre, Clyde Walkway &amp; Merchant City). In terms of energy savings and CO2 reduction, from the test site based on 200 lights, the calculations showed: a) reduction in energy usage (68% - 72%) by using the Central Maintenance System (CMS) to control the lights dynamically; b) reduction in carbon dioxide emissions by 6.6%.  </t>
  </si>
  <si>
    <t xml:space="preserve">URBAN FORESTRY. The iTree  project started on 2013 and assessed urban forestry in Glasgow. The results indicate that the city has a density of 112 trees/ha, totalling 2 million urban trees, which provides Glasgow with roughly 15% urban forest cover. The Glasgow's urban forests remove 283 tonnes/annum of air pollution, mitigating air pollution damage by £1.4m. Glasgow's trees currently store 183,000 tonnes of carbon dioxideand further removal of 9,000 tCO2 per annum. This is a holistic project which gives a value of urban forestry in reducing urban heat production, urban noise pollution, carbon dioxide emissions, and building up the resillience of the city. </t>
  </si>
  <si>
    <t>ELECTRIC BUSES. Two electric buses enter into operation at end of 2014, replacing diesel vehicles. Over a five year period, a total of 52,500 vehicle journeys (diesel bus) will be operated within the heart of the City Centre, including the area at Central Station Bridge, Hope Street to Riverside Museum. The change from diesel traction to electric traction would eliminate altogether diesel exhaust emissions from these buses in an Air Quality Management Area and reduce carbon dioxide emission.</t>
  </si>
  <si>
    <t>n/a</t>
  </si>
  <si>
    <t>Energy production (kWh/year); CO2 savings(tCO2/year)</t>
  </si>
  <si>
    <t>Energy savings (kWh/year); Reduction of CO2 emissions (tCO2/year); Reduction on fuel cost (cost per unit of energy purchased)</t>
  </si>
  <si>
    <t xml:space="preserve">Glasgow City Council, Carbon Management Team </t>
  </si>
  <si>
    <t>Glasgow City Council, City Energy Team</t>
  </si>
  <si>
    <t xml:space="preserve">PV ARRAYS in derelict/vacant land. This project started as part of TSB Energy Demonstrator and produced a mapping of photovoltaic potential on vacant &amp; derelict land, to encourage PV schemes (business, community or Council-led). The project is currently in feasibility stage. </t>
  </si>
  <si>
    <t xml:space="preserve">Energy production (kWh/year); CO2 savings(tCO2/year); Number of sites developed. </t>
  </si>
  <si>
    <t>Fuel consumption savings (litres of diesel/year); CO2 savings(tCO2/year)</t>
  </si>
  <si>
    <t>Tonnes of waste processed (tonnes/year); energy/heat production (kWH/year); carbon dioxide savings (tCO2/year).</t>
  </si>
  <si>
    <t>Number of app users/year; increase in use of cyclicng routes; increase in active travel options by pupils and staff</t>
  </si>
  <si>
    <t xml:space="preserve">Travel apps have a variety of uses for the citizens to choose cycling path, walking routes according to their needs. </t>
  </si>
  <si>
    <t>Glasgow City Council, Land and Environmental Services</t>
  </si>
  <si>
    <t>Glasgow City Council, Land and Environmental Services, Transport department/City Energy</t>
  </si>
  <si>
    <t>This project is a legacy from TSB Future Cities Demonstrator.</t>
  </si>
  <si>
    <t xml:space="preserve">Fastlink 1 &amp; 2: To provide a fast and efficient low carbon bus service (pre defined and exclusive route) to key service routes. Opening of the Fastlink dedicated rapid bus route in 2015.
</t>
  </si>
  <si>
    <t>Glasgow City Council, SPT(partners), Bus operator (partner)</t>
  </si>
  <si>
    <t xml:space="preserve">STREET LIGHTING PROJECT. This project is designed to replace street lighting with LEDs. This will provide a significant reduction in energy consumption and maintenance costs compared to conventional (standard) technology sources.The new lighting infrastructure will be linked to the Central Management System for monitoring, control lighting and dimming. Pilot test 1.000 LED lights in 4 areas of the city. Phase 2: 20.000 LED street lights replaced across the city. CO2 savings 2,637t/a. (CO2 savings 29,000t per 11 years). </t>
  </si>
  <si>
    <t xml:space="preserve">Ibroxholm DH Scheme.  Development transformation to provide affordable homes to rent which are highly energy efficient and use new district heating network in social housing operated in Southside of Glasgow. The total carbon savings for this project are 5,814 tonnesCO2 over 25year period. 
</t>
  </si>
  <si>
    <t>Wyndford Estate District and Combined Heat &amp; Power (CHP) Scheme. This project aims to provide district heating and hot water for 1527 tenanted properties and up to 250 privately owned homes via new CHP district heating network. Also includes housing retrofit to provide energy efficiency to homes. Saving calculated for this project are 3,500 tCO2 p.a</t>
  </si>
  <si>
    <t xml:space="preserve">The Athletes' Village Energy Centre distributes heat in the form of hot water to the 700 homes and care home, with the water heated by a Combined Heat &amp; Power (CHP) engine and three boilers. Connecting the Energy Centre to the Emirates Arena will not only mean reduced energy costs at the arena, but its efficiency will be maximised across the whole system through the newly-opened sporting facility acting as an anchor load.
The Athletes' Village DH Energy Centre is in operation and the estimations suggest a reduction in carbon emissions of around 60% through its use of the district heating network, a first in Scotland for a development of this size (around 38 hectares in the first phase). 
</t>
  </si>
  <si>
    <t xml:space="preserve">WIND TURBINE. There is currently one Large Scale Wind Turbines (Cathkin Braes) in operation, with 3 additional sites under consideration. The turbine, which was commissioned in March 2013, is 80 meters high and will generate around 7.3 GWh of renewable energy every year - enough to power almost 20% of the city’s street lighting. This is the first commercial wind turbine in Glasgow and is expected to cut the city’s carbon emissions by 900 tonnes per annum. </t>
  </si>
  <si>
    <t>Average distance per hire is 1.6Km. Scheme started on 24th June 2014.  CO2 saving calculations arise during a car journey (average conversion factor from DEFRA between small-medium diesel car) for a 12 months average period.</t>
  </si>
  <si>
    <t xml:space="preserve">Glasgow City Council is monitoring the EV charging points located across the city, which will enable the electricity use and carbon savings to be calculated for the coming Climate Change Duties Report. </t>
  </si>
  <si>
    <t xml:space="preserve">PV ARRAYS: As part of the PV on Primary School Roof project, 16 primary schools within the GCC estate have been identified as suitable to host solar arrays. The total CAPEX of the primary schools is £800k, with an 8 year payback, and a £1.2m surplus after 20 years. It is estimated that 558,923 Kwh will be produced per year, saving 297,961.9tCO2 per annum. 
</t>
  </si>
  <si>
    <t xml:space="preserve">The Wheatley Group installed pv pannels in 2011 and the energy generated since then is 3,124,888kWh. To calculate the CO2 savings per annum an estimation has been applied based on the total amount of CO2 savings since installation.  
</t>
  </si>
  <si>
    <t>The carbon savings calculations presented for this action are based on Energy Saving Trust conversion factors; and the lifetime for each of the measurements were provided by G-HEAT Team.</t>
  </si>
  <si>
    <t xml:space="preserve">Estimations are based on 62.46 tCO2 annual savings for three demonstration sites with 3,500 lights. The potential of this project is in applying such outcomes to larger numbers of lights in the city, thereby achieving further benefits in carbon savings. </t>
  </si>
  <si>
    <t xml:space="preserve">Glasgow is a city, therefore this action should not ordinarily be put under "Rural Land" categoy - but it was the only option available to choose in the current template.  It is suggested that another option is added in the template, so that this action comes under "OTHER" for Land use planning. </t>
  </si>
  <si>
    <t xml:space="preserve">The units used in this section are Tonnes of food waste collected per annum. This project will be fully operational in 2016 and updated data will be reported in terms of carbon dioxide savings. </t>
  </si>
  <si>
    <t xml:space="preserve">This project is ongoing, Phase 1 is being developed and estimates for the annual energy savings are 40% with CO2 savings between 28% - 41%. </t>
  </si>
  <si>
    <t xml:space="preserve"> The active travel route catcher is an app based mapping program that makes use of smart phone technology to capture shared data showing where and how citizens travel.The active travel route planner is an app based resource, which uses the information on where others are cycling, combined with infrastructure data, to recommend routes based on directness, ease or safety, and also links with social media pages. The citizen engagement program also involves working with schools, marrying active travel development into the curriculum and making better use of the pupils and educational resources. Safe routes to school, working with pupils to create school travel plans which lead to the development of an online version of the school travel plan. It involves access to a mapping system to record school journeys in more detail and thereby provide engineers with access to common routes which may be suitable for road safety/sustainable travel engineering measures.</t>
  </si>
  <si>
    <t xml:space="preserve">The ESCo will be delivered in phases, initially focusing on with energy projects and DH projects within the local authority estate. </t>
  </si>
  <si>
    <t xml:space="preserve">This project is a legacy of the Future Cities Demonstrator and is in the feasibility stage. Once the study is completed,  sites are confirmed and technical information available, the details requiered for this document will be completed.  </t>
  </si>
  <si>
    <t>Currently St Benedict's School already has PV pannels as detailed in Table 2 - under targets section</t>
  </si>
  <si>
    <t xml:space="preserve">Viridor is the commercial operator for the delivery of the GRREC. The monitoring of energy production will be reported in the Energy and Carbon Masterplan. </t>
  </si>
  <si>
    <t>DISTRICT HEATING (DH) Schemes: District Heating is a large element of reducing city wide emissions. DH schemes already in place are Athletes Village, Ibrox Oval, Wyndford. Other schemes are proposed and will be developed from 2015 onwards for example City Centre North/North Glasgow and Glasgow University.  The Polmadie project is linked to the pioneering waste to energy plant (GRREC) being developed aswell. The description of the schemes in operation are given below.</t>
  </si>
  <si>
    <t xml:space="preserve">Electric Vehicles (EV) Charging Points(CPs). Glasgow has become a national leader in permitting free parking and charging for all of its 64CP/parking bays.  In 2012-13, the Council installed 36 off-road CPs within public car parks in the city centre in Phase 1. Phase 2 and 3 added a further 28 CPs, which included on-street charging bays.  Phase 4 will add a further 8 on-street CPs. All CPs are connected to the National Network, providing data to back-office support software, enabling analysis of the volume and dispersal of usage. This programme plays a crucial role in encouraging wider uptake of EV. As of July 2015, these charge points have facilitated 13,072 charges, resulting in annual greenhouse gas emissions reduction of almost 50% compared to equivalent petrol driven vehicles.    
</t>
  </si>
  <si>
    <t>CAR CLUB SCHEME. Glasgow City Council is continiously exploring for transport initiatives in the city centre, including car sharing and car clubs. The City Car Club is the scheme that operated in Glasgow city centre from 2013 up to August 2015, with over totals 950 users and 32 cars available to hire. For each car club vehicle, it is calculated that 12 cars are either taken off the road or not purchased. The 32 cars currently in the scheme therefore equate to 384 vehicles being sold/disposed of, or not purchased within Glasgow. The corresponding annual savings of greenhouse gas emissions amount to 960 tonnes of carbon dioxide.    The Council is also leading an ECO Stars fleet management scheme for local fleet operators, which assists them both to save fuel and thereby reduce vehicle emissions.   This has 59 members, involving 4,608 vehicles, and emissions reductions will be calculated after a full year of the scheme's operation across 2015/16.</t>
  </si>
  <si>
    <t xml:space="preserve">Establish ongoing adaptation planning as a core strand in Glasgow’s resilience strategy (100 Resilient Cities), which is to be published in 2016.
Finalise the Council’s approach to the commitments made under EU  Mayors Adapt  (i.e. determine if adaptation measures will be compiled in a separate plan and/or embedded in other plans/strategies).
Seek to obtain external funding for implementation of city region adaptation project(s), e.g. from EU LIFE.  
Increasingly apply formal adaptation planning to the way the Metropolitan Glasgow Strategic Drainage Partnership plans multifunctional solutions in flood risk management.
Continue to develop  high-profile green infrastructure in the city centre, and complete other open-space enhancements, e.g. three sites in the Multifunctional Greenspace Project (part of Commonwealth Games Legacy).
Continue to promote adaptation benefits of green network to the public: e.g. trees and woodlands (using outputs of iTree assessments); city-centre green infrastructure; and others.
</t>
  </si>
  <si>
    <t xml:space="preserve">The diagram  below outlines the internal management structure for decision making.  The Executive Director of Land &amp; Environmental Services is the Green Champion for the Council. This work is driven by the Head of Sustainability and various workstreams including Sustainable Glasgow, City Energy, Carbon Management and Future Cities' initiative. Specifically, the Climate Change officer sits in the Sustainable Glasgow team.   The Head of Sustainability chairs a number of internal meetings to discuss strategic decisions across the City Council in relation to climate change mitigation and/or adaptation. 
</t>
  </si>
  <si>
    <t>The Council is currently working with partners in the Clyde Valley city-region to build on the Climate Ready Clyde vision, which was launched by the Leader of the Council in November 2013.  This work will form the basis of a local climate change adaptation strategy.  Initial work with Council officers has also taken place with the CCAT tool (Climate Change Assessment Tool), which has been developed by Resource Efficient Scotland.</t>
  </si>
  <si>
    <t>MGSDP's 2060 vision has climate adaptation at its core - climate ready is one of its eight guiding principles</t>
  </si>
  <si>
    <t>Total consumed by the organisation (kWh)</t>
  </si>
  <si>
    <t xml:space="preserve">Glasgow City Council is the unitary local government authority for the city and hosts the Sustainable Glasgow multi-sectoral partnership, which is leading on climate change policy.  The Leader of the City Council also chairs Sustainable Glasgow. The Council has taken a key role in the regional adaptation initiative Climate Ready Clyde and it has provided funding towards the early development of the partnership. 
The Council’s senior management and elected members backed a successful climate-change-themed bid for membership of the Rockefeller Foundation’s 100 Resilient Cities global network.  The Council is currently consulting on its resilience plans (climate change is one of the themes in the document), with a strategy due to be published early in 2016.
The Commonwealth Games Greener Legacy programme , including projects with benefits for mitigation and community-based adaptation, has been led and promoted by the Depute Leader of the Council. In 2015, Glasgow is celebrating its first ever Green Year with a series of thematic monthly events to communicate and engage with staff and communities on issues relevant to Climate Change Adaptation and Mitigation.
</t>
  </si>
  <si>
    <t xml:space="preserve">Fleet transport </t>
  </si>
  <si>
    <r>
      <t xml:space="preserve"> The Council is committed to Scotland’s Climate Change Declaration, working to reduce CO</t>
    </r>
    <r>
      <rPr>
        <vertAlign val="subscript"/>
        <sz val="11"/>
        <color theme="1"/>
        <rFont val="Calibri"/>
        <family val="2"/>
        <scheme val="minor"/>
      </rPr>
      <t xml:space="preserve">2 </t>
    </r>
    <r>
      <rPr>
        <sz val="11"/>
        <color theme="1"/>
        <rFont val="Calibri"/>
        <family val="2"/>
        <scheme val="minor"/>
      </rPr>
      <t>emissions through the Carbon Management Plan. The Staff Travel Plan is a key way to achieve this and reduce  carbon emissions.</t>
    </r>
  </si>
  <si>
    <t>The key trends identified include adaptation (city greening) and mitigation (benefits of city density and ease of accessibility).
Adaptation implicitly pervades the Districts Strategy and its placemaking focus on retrofitted ‘Avenues’, including active travel and integrated green infrastructure.  Green infrastructure and reduced waste and emissions form Priority Actions under the respective themes of Infrastructure and Management.</t>
  </si>
  <si>
    <t xml:space="preserve">This outlines a vision for Glasgow 2014 to “help achieve a healthier, more vibrant city with its citizens enjoying and realising the benefits of sport and the wider, longer term economic, social, cultural and environmental benefits that Glasgow 2014 can help to deliver”. The Games are driving the Greener Legacy projects many of which provide benefits for mitigation and community-based adaptation. </t>
  </si>
  <si>
    <t xml:space="preserve">The Resilience unit’s warning system allows information on forecast severe weather events to be targeted at communities. </t>
  </si>
  <si>
    <t>Many actions in relation to Sustainable Procurement and responding to the Climate Change Duties are taken forward by Glasgow City  Council's Services and its Arms Length Organisations. This includes the following:
• PC Shutdown software and Intelligent Heating Controls (i.e. Building Management Systems or BMS) have been purchased to ensure energy use is minimised
• re-use software  asset re-use software has been introduced on a trial basis to encourage re-use of surplus assets and thus minimise unnecessary procurement and the associated carbon
• Pavegen (a kinetic energy pavement) and a small scale hydro scheme (at Pollok Estate) have been introduced to highlight alternative sources of renewable energy generation
• City Building (the construction arm within the Glasgow Family) has a strong sustainability ethos and is involved in the following actions:
• Waste Management - City Building has a Waste Transfer Station at Head Office which allows for the segregation of waste materials for re-use/recycling.  Currently, the overall recycling rate is 93% which includes the recycling of mixed waste by our licenced waste contractor.  Also at their head office, they have a recycling area for the refurbishment of white goods which are then used in social housing.  Over the past 4 years, City Building have refurbished 2800 items, diverting these from the waste disposal route. This policy has supported avoided procurement and subsequent potential waste.
• Sustainable Buildings  - City Building was responsible for designing and constructing the prototype Glasgow House.  These houses are the first of their kind in Scotland and have high levels of insulation and air tightness, efficient heating systems and solar thermal panels.  They have demonstrated a two thirds reduction in energy costs compared with those of a typical three bedroom house.  The prototypes were used as a model for 28 new build houses in Glasgow which achieved an Eco Homes standard of ‘very good’ and an award for Sustainable Development of the Year 2015.  City Building also registers for BREEAM for the majority of new build projects.
• Sustainability Policy - In addition to an Environmental Policy, City Building has a Sustainability Policy. This highlights several aspects of their operations to ensure that sustainability plays a key part.  It includes commitments regarding vehicle fleet, the procurement of local goods, sustainable sourcing of materials, use of non-toxic materials, sustainable objectives and targets, waste minimisation and charity work.  The policy is signed by the board chairperson and the City Building director and is displayed within welfare units on construction sites.  It is subject to revision every three years and was last updated in February 2015.
• RSBi - The Royal Strathclyde Blindcraft Industries (RSBi) is the manufacturing division of City Building which is committed to providing opportunities for people with disabilities as well as helping the local community.  RSBi manufacture furniture for a variety of sectors - offices, education, student accommodation, etc.  Due to the large amount of timber processed at RSBi we ensure that all of the timber used for the manufacturing of products is sustainably sourced.  Our supplier Rowan Timber is PEFC and ISO 14001 accredited, and design processes are optimised to ensure that off-cuts are limited. 
• Renewable Technologies - As a commitment to our sustainability agenda, micro-renewables training has been introduced to our Construction Apprenticeship programme as part of the Microgeneration Certification Scheme (MCS).  Plumbers receive training in Solar Thermal technologies and electricians receive training in Solar PV technologies.  As well as extending each apprentice’s knowledge in their chosen career, the training also ensures that apprentices develop an understanding of the impact skilled trades have on the wider environment. 
City Building delivers energy-efficient solutions for customers by using our wide range of specialist knowledge and experience through continued delivery via new build construction works, major refurbishment and planned maintenance upgrade needs. These solutions include external wall insulation systems, loft insulation, smart metering, BMS monitoring and Solar PV installations. Heating upgrades involving ground source heat pumps, Combined Heat and Power (CHP) installations, bio-mass installations and solar thermal are delivered via district heating or single domestic installations to suit the needs of our client and customer alike. 
As a Green Deal installer, City Building has achieved REAL and MCS accreditation to enable us to deliver and install these technologies to our customer base.  As well as ensuring sustainable employment for our workforce, City Building’s continued improvement in this area of business will deliver lasting environmental benefits for our customers and will help lower the carbon footprint of local communities. 
As well as providing our expertise within this area to customers, City Building has implemented these technologies and skills internally.  New, modern heating systems have been fitted across premises. Voltage optimisers and solar thermal technologies have also been added to our facilities.
In conjunction with the Scottish Government, Glasgow City Council has also lead on the testing of Marrakesh Taskforce Training, with the majority of the Corporate Procurement Unit staff having completed the training (the remaining staff will also complete the training).  This has involved supporting the development of the updated Flexible Framework which, it is anticipated, will be used by GCC to develop sustainable procurement “Glasgow Family-wide”.</t>
  </si>
  <si>
    <t>The Corporate Emissions data under CRC ( Gas and Electricity) is audited by SEPA - 2013/14 data was audited in 2014.</t>
  </si>
  <si>
    <t xml:space="preserve">In its Sustainable Procurement Policy and action plan, October 2010, the Council sets out the way procurement supports the objectives of economic growth and sustainability. It drives the three sustainable principles which are social, economic and environmental into all regulated procurement activities in the council.  
The Corporate Procurement Strategy for 2013 to 2015 directly contributes to achieving the council’s priorities, as set out in the council’s strategic Plan 2012-2017. The strategy action plan comprises of 68 actions, of which 30% relate to further embedding sustainable procurement. 
Within the Procurement Strategy, there is a commitment to improve access to  public sector contracts with particular focus on Small and Medium Enterprises (SMEs).  In addition to Quick Quotes thresholds being increased from £20k to £50k which opens greater opportunities for SMEs, the Procurement tender documentation has been amended to highlight the support available to SMEs from the Supplier Development Programme (SDP) and also provide a mechanism to record the uptake of engagement and support obtained, including derived benefits. The Corporate Procurement Unit (CPU) has committed to attending and supporting  supplier events which are facilitated by the Supplier Development Programme (SDP). The CPU are working collaboratively with SDP, British Association for supported employment (BASE) and Social Enterprise Glasgow to identify how the council can improve current procurement practise to assist these organisation obtain opportunities.
The CPU advertises all contract opportunities on Public Contracts Scotland (PCS) and has also adopted the standard pre–qualification questionnaire (sPQQ).
The above steps have assisted in making it easier for smaller businesses to engage and contract with the council, providing consistency, reducing bureaucracy and affording opportunities that were previously less accessible and thus supporting economic growth.
In adherence with council policies and also in light of the Procurement Reform (Scotland) Act 2014 drive to embed sustainability across Scottish public sector procurement activity, the council’s CPU has participated in a number of national pilots, run by Scottish Government consultants, relating to the development of Sustainable Procurement Tools i.e. Sustainable Test, Prioritisation Tool and the Flexible Framework. The utilisation of the tools ensure that resources are focused where they need to be, help embed relevant and proportionate sustainable requirements into contracts and encourage good practice. 
The CPU has embedded the ‘Beta’ sustainable test within the procurement process.  This not only supports compliance with the Act but also evidences the council’s responsibilities as required within
Scotland’s National Outcomes.  The Council acknowledges the Flexible Framework as one of the foundations in delivering the sustainable procurement duty under the Procurement Reform Act and are again utilising the ‘beta’ tool to highlight our weaknesses and strengths which will be captured and inform our sustainable action plan.
To further embed sustainable procurement within the council service areas and partner organisations, the CPU is working closely with the Scottish Government to identify training requirements that support and result in further embedding sustainable procurement within the organisation as a whole.  To date a large number of CPU staff has been trained on the Marrakech Task Force approach.  This is a comprehensive approach to the development and implementation of sustainable public procurement.
The CPU is working closely with colleagues in Development and Regeneration Services (DRS) to develop and implement the revised Community Benefits policy which has now been amended to ensure Community Benefits are considered across all regulated procurement activity.  It is intended that the revised policy will assist in enabling wider and more innovative Community Benefits outcomes for the council in terms of sustainability, corporate social responsibility and the Single Outcome Agreement.
The CPU will continue to work closely with the Scottish Government to ensure we undertake any training initiatives available that will assist and support the expansion and embedding of the revised Community Benefits policy when it has been approved, and further contribute and enable development and embedding of sustainable procurement within the council. </t>
  </si>
  <si>
    <t xml:space="preserve">Significant actions/projects supported by the Council’s procurement teams include:
•Carriageway Thin Surface Treatment Works
•Carriageway thin surface treatments are increasingly used and this reduces the need to use conventional surface treatments. Conventional surface treatments are hot applied treatment using fuel and energy as part of the heating process. Thin surface treatments are cold mix materials offering reductions in carbon levels and energy used. 
•Construction of Sustainable Urban Drainage System - One off project out to mini-competition at present for the design and build of a Sustainable Urban Drainage System
•Material recycling Facility Offtakes  - In addition to recycling offtakes, the council  are also including sustainable evaluation questions specifically targeting suppliers’ environmental policies in relation to the reduction of vehicle emissions in the provision of our service requirements.
•Winter Maintenance Emergency Assistance - GCC are including sustainable evaluation questions specifically targeting suppliers environmental policies in relation to the reduction of vehicle emissions in the provision of our service requirements.
•Organic Waste - GCC put a short term contract in place in 2015 for Garden Waste, which in January will be superseded by a contract for the council's full Organic Waste requirements, which are Garden and Food Waste combined.   
•Food Containers for Waste -  To support the Waste (Scotland) Regulations 2012 which state that Local Authorities should be collecting food waste by January 2016 and thus avoiding food waste going to landfill.   GCC currently has a mini competition out for the purchase of food caddies, back court bins and bio-degradable bags which will be distributed to 300,000 households in Glasgow. 
•Bulky Waste - The average round trip distance of less than 70 miles is the same as with the Organic Waste and for the same sustainable reasons. Suppliers on this contract must meet the recycling target of a minimum of 60% on a monthly basis to avoid bulky waste going to landfill. 
•Pay As You Go Car Club - In the provision of the Pay As You Go Car Club it was stipulated that  “the use of cleaner fuel vehicles is preferred e.g. fuel-cell, full electric, petrol electric hybrid or duel fuel (LPG with petrol).  Prohibited vehicles include diesel vehicles, including diesel/LPG vehicles.” 
•Cremators - GCC has this year awarded a contract this year for the purchase of 6 fully abated cremators which will replace the current 6 cremators that were urgently requiring to be replaced.  However by all the cremators being fully abated has afforded the Council the opportunity to secure the most efficient, environmentally responsible and technologically advanced cremation equipment. In installing 6 fully abated cremators Glasgow City Council will exceed its legal requirement under the PG5/2(12) legislation to abate 50% of cremations. 
 •Raising the QQ procurement threshold from £20K to £50K  - From 1st April to 31st December 2014, the Corporate Procurement Unit has awarded contracts to 219 suppliers, of which 89% were SMEs.
•LED Lighting - 
•Our Community Benefit Programme continued to: target recruitment and training of ‘new entrants’;
• Advertise business opportunities in ways that open up to the SME market; develop SME's and social enterprises, including through more than 30 capacity-building events
</t>
  </si>
  <si>
    <t>• Carbon reduction figures of 2014/15 compared to 2013/14 show that a reduction of 4.2% was achieved across all fuel types which equates to 7,476 tonnes of carbon.  Carbon reduction figures of 2014/15 compared to the 2005/06 baseline shows a reduction of 14%. The Council introduced the next phase of the Carbon Management Plan (CMP), shifting in focus from project-based to responsibility-based action. The CMP sets out the targets, governance structure and projects that will be deployed and it introduced an associated Energy Policy, which seeks to provide staff at all levels and elected members with guidance on their responsibilities.  
• There is ongoing support to primary school and nursery refurbishment programme (117 premises over four years), to help ensure lighting, windows, insulation and heating upgrades are included where practicable.  31 education premises will be switched from either coal or gas oil to natural gas. In addition, 10 currently gas-oil fired premises will have biomass boilers installed. 
• The Council is procuring an additional 14 electric vehicles (taking its total fleet to 22) and aims to increase uptake by staff of the Energy Savings Trust’s ‘Fuel Good’ driver training.
• Seven additional public charging points for electric vehicles are being planned.
• Retrofit of 10,000 SON and Metal Halide lights to LED through Green Investment Bank funding.  
• There is ongoing support to primary school and nursery refurbishment programme (117 premises over four years); to help ensure lighting, windows, insulation and heating upgrades are included where practicable.  31 education premises will be switched from either coal or gas oil to natural gas. In addition, 10 currently gas-oil fired premises will have biomass boilers installed.</t>
  </si>
  <si>
    <t>A semi-formal assessment of current climate threats and opportunities has been undertaken with the Council’s Parks &amp; Open Spaces team.  With regard to the natural environment, this work is considering how to make allowance for climate-related habitat change in various types of open space.
Damage to buildings and infrastructure was identified as the dominant recent weather impact in the Council’s Local Climate Impacts Profile (Dec 2011).  Significant societal impacts were also identified.
Work to map current climate risk against community vulnerability has been undertaken by Glasgow &amp; Clyde Valley Green Network Partnership on behalf of the Council, to inform the emerging Glasgow Open Space Strategy.
A semi-formal assessment of current climate threats and opportunities has been with the Council’s Parks &amp; Open Spaces team (see above).  With regard to the natural environment, this work is considering how to make allowance for climate-related habitat change in various types of open space.
Damage to buildings and infrastructure was identified as the dominant recent weather impact in the Council’s Local Climate Impacts Profile (Dec 2011).  Significant societal impacts were also identified.
Work to map current climate risk against community vulnerability has been undertaken by Glasgow &amp; Clyde Valley Green Network Partnership on behalf of the Council, to inform the emerging Glasgow Open Space Strategy.</t>
  </si>
  <si>
    <t>Strategic responsibility for adaptation planning within the Council lies with the Sustainable Glasgow team in Land &amp; Environmental Services, and specifically the Climate Change Officer.
The approach being developed uses risk assessment methodology with individual service areas, building their capacity to devise adaptation measures for incorporation into their ongoing work-planning.  Workshops have been held with the Parks &amp; Open Spaces team, as a pilot.  Draft results are being reviewed.
High-level adaptation planning was undertaken by the Adaptation Scotland Programme Manager, based within Glasgow City Council to progress the Climate Ready Clyde initiative until the end of 2014. Climate Ready Clyde a Glasgow and Clyde valley wide regional partnership initiative which aims to produce a region wide adaptation strategy and action plan. 
The work of the Council’s Resilience team includes planning for weather-related incidents.  For flooding, this work incorporates SEPA’s modelling and its allowance for climate change.  Otherwise it is founded in annual Met Office projections, and has not yet taken account of climate change predictions.
Within Development &amp; Regeneration Services, the work of the Flood Risk Management Group incorporates hydrological climate change predictions.  It has increasingly focused on integrated green network solutions, under the Metropolitan Glasgow Strategic Drainage Partnership.  Adaptation pervades the Partnership’s Guiding Principles, which include ‘Climate change ready”.  However, this work has not yet been subjected to formal adaptation planning.
The Council’s proposed first Local Development Plan takes account of adaptation requirements at the strategic and policy level, based on national policy and guidance. The City Centre Strategy &amp; Action Plan 2014-19 also has a key role in framing adaptation, given the high profile of the city centre.  Formal adaptation planning was not involved in preparing these strategies, but it may inform various forthcoming pieces of LDP Supplementary Guidance.</t>
  </si>
  <si>
    <t xml:space="preserve">The Athletes Village is still being monitored and a full year of data is not available yet. The Carbon Management Team is collating the data and next year accurate data will be presented. </t>
  </si>
  <si>
    <t>The units reported for this action are "ammount of trips saved". Currently there is not enough data to calculate CO2 emissions, an enquiry has been sent to the bus operator and SPT to collect neccesary data and establish how much energy the buses are using and compare with diesel buses.The only data available at the present time is savings from using electric vehicles is terms of NOx and PM for Air Quality purposes.</t>
  </si>
  <si>
    <t>The ECMP was developed by STEP UP Project (which conclude on July 2015) and now managed by City Energy Team within GCC. On February 2014, Glasgow updated to the Covenant of Mayors the progress made in SEAP from 2006 up to 2012 and presented the enhanced SEAP or Energy and Carbon Masterplan (ECMP)</t>
  </si>
  <si>
    <t>Glasgow's ambition is to become one of Europe's most sustainable cities by 2020. The vision goes beyond achieving carbon emission reductions - it aims to deliver major investment, create long-term jobs, help tackle fuel poverty, support the development of a new clean energy sector in the city, create new revenue streams for the public sector and communities, improve air quality and help to regenerate communities. The aims of the Sustainable Glasgow partnership, and developments in its work, are set out under Governance ( required section).  During 2014-15 it has supported the Area-wide actions listed above.  In particular, the new Energy &amp; Carbon Masterplan was prduced. This was done through the participation of the Council and partners in STEP-UP project, a sustainable energy research in partnership with the local authority, academia sector and the energy network. 
Sustainable Glasgow is the key partnership for delivering on city-wide sustainability aims, bringing together public bodies, the private sector and academia.  It is chaired by the Leader of the Council, thereby ensuring the Council’s strong leadership role in progressing the mitigation and adaptation agendas.  The partnership has driven a number of green energy initiatives with a focus on affordable warmth and emissions reduction targets.  This work has aimed to deliver major investment, help regenerate communities and tackle fuel poverty, and improve environmental quality. (see 'Required section). The Sustainable Glasgow Intiative aims to achieve a 30% reduction in CO2 by 2020 relative to 2006 baseline, supporting the Scottish Government's 42% reduction target. The most current figures indicates that Glasgow CO2 emissions in 2013 are 3,504 ktCO2 which represents a 4.1% decrease compared to its previous year and 573.7ktCO2 less than 2006 levels.  This shows that the city is progressing in the right path, however, Glasgow still faces a challenge to reduce the remaining 649.6 ktCO2 between 2014 and 2020. The Energy and Carbon Masterplan for Glasgow contains the key actions to ensure the city achieve its target.</t>
  </si>
  <si>
    <r>
      <t>Annual Monitoring of the 33 Key Actions. Each action is being monitored in annual basis, indicating the progress made (RAG Report - red, amber, green) and quantitive assesmment based in energy savings (kWh/year); carbon dioxide savings (tCO</t>
    </r>
    <r>
      <rPr>
        <vertAlign val="subscript"/>
        <sz val="11"/>
        <color theme="1"/>
        <rFont val="Calibri"/>
        <family val="2"/>
        <scheme val="minor"/>
      </rPr>
      <t>2</t>
    </r>
    <r>
      <rPr>
        <sz val="11"/>
        <color theme="1"/>
        <rFont val="Calibri"/>
        <family val="2"/>
        <scheme val="minor"/>
      </rPr>
      <t>/year) against the overall 30% CO2 target (1,223.5ktCO</t>
    </r>
    <r>
      <rPr>
        <vertAlign val="subscript"/>
        <sz val="11"/>
        <color theme="1"/>
        <rFont val="Calibri"/>
        <family val="2"/>
        <scheme val="minor"/>
      </rPr>
      <t>2</t>
    </r>
    <r>
      <rPr>
        <sz val="11"/>
        <color theme="1"/>
        <rFont val="Calibri"/>
        <family val="2"/>
        <scheme val="minor"/>
      </rPr>
      <t>) from 2006 baseline.  From 2014 onwards it is expected to have a 3% annual CO</t>
    </r>
    <r>
      <rPr>
        <vertAlign val="subscript"/>
        <sz val="11"/>
        <color theme="1"/>
        <rFont val="Calibri"/>
        <family val="2"/>
        <scheme val="minor"/>
      </rPr>
      <t>2</t>
    </r>
    <r>
      <rPr>
        <sz val="11"/>
        <color theme="1"/>
        <rFont val="Calibri"/>
        <family val="2"/>
        <scheme val="minor"/>
      </rPr>
      <t xml:space="preserve"> reduction compared to its previous year,or equivalent to a CO2 reduction of 92,804 tonnes/annum.</t>
    </r>
  </si>
  <si>
    <t>Cathkin Wind Turbine energy (2000kW) is exported to the Grid; GCC PV sites (Glenwood Day Care and St Benedicts School) are consumed within the organisation.</t>
  </si>
  <si>
    <t xml:space="preserve">The carbon savings quoted for this project are based only in St Benedicts School, an estimated energy production of 10,000 kW/year. </t>
  </si>
  <si>
    <t xml:space="preserve">http://www.glasgow.gov.uk/CHttpHandler.ashx?id=28750&amp;p=0 </t>
  </si>
  <si>
    <t>*Energy and Carbon Masterplan link:</t>
  </si>
  <si>
    <r>
      <t>The Energy and Carbon Masterplan (ECMP)* for Glasgow is a comprehensive assessment of the city from 2006 up to 2014, analising the challenges for the future and identifying the key areas (i.e. municipal buildings, residential sector, commercial sector, transport sector and local energy production) to develop a more sustainable city. Withing this framework the ECMP has 33 Key Actions to reduce the remaining c. 649,629tonnes of CO</t>
    </r>
    <r>
      <rPr>
        <vertAlign val="subscript"/>
        <sz val="11"/>
        <color theme="1"/>
        <rFont val="Calibri"/>
        <family val="2"/>
        <scheme val="minor"/>
      </rPr>
      <t>2</t>
    </r>
    <r>
      <rPr>
        <sz val="11"/>
        <color theme="1"/>
        <rFont val="Calibri"/>
        <family val="2"/>
        <scheme val="minor"/>
      </rPr>
      <t xml:space="preserve"> emissions between 2014 and 2020. (Link to ECMP is at bottom of this table).
</t>
    </r>
  </si>
  <si>
    <t xml:space="preserve">Local Energy Production : CHP (Athletes Village) Difference in consumption and generation due to on-site use. </t>
  </si>
  <si>
    <t>Brian Devlin</t>
  </si>
  <si>
    <t>Executive Director of Land and Environmental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</si>
</sst>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21"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i/>
      <sz val="11"/>
      <color theme="1"/>
      <name val="Arial"/>
      <family val="2"/>
    </font>
    <font>
      <sz val="10"/>
      <name val="Arial"/>
      <family val="2"/>
    </font>
    <font>
      <b/>
      <sz val="12"/>
      <color theme="1"/>
      <name val="Calibri"/>
      <family val="2"/>
      <scheme val="minor"/>
    </font>
    <font>
      <b/>
      <sz val="10"/>
      <color theme="1"/>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41">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thin">
        <color theme="5" tint="0.59996337778862885"/>
      </left>
      <right/>
      <top/>
      <bottom/>
      <diagonal/>
    </border>
    <border>
      <left style="medium">
        <color indexed="64"/>
      </left>
      <right/>
      <top style="thin">
        <color theme="5" tint="0.59996337778862885"/>
      </top>
      <bottom style="thin">
        <color theme="5" tint="0.59996337778862885"/>
      </bottom>
      <diagonal/>
    </border>
    <border>
      <left/>
      <right style="thin">
        <color theme="5" tint="0.59996337778862885"/>
      </right>
      <top style="thin">
        <color theme="5" tint="0.59996337778862885"/>
      </top>
      <bottom style="thin">
        <color theme="5" tint="0.59996337778862885"/>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4" fillId="0" borderId="0" applyNumberFormat="0" applyFill="0" applyBorder="0" applyAlignment="0" applyProtection="0"/>
  </cellStyleXfs>
  <cellXfs count="705">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5" xfId="0" applyFont="1" applyFill="1" applyBorder="1" applyAlignment="1">
      <alignment horizontal="center"/>
    </xf>
    <xf numFmtId="0" fontId="1" fillId="15" borderId="7" xfId="0" applyFont="1" applyFill="1" applyBorder="1"/>
    <xf numFmtId="0" fontId="1" fillId="15" borderId="4" xfId="0" applyFont="1" applyFill="1" applyBorder="1"/>
    <xf numFmtId="0" fontId="1" fillId="14" borderId="67" xfId="0" applyFont="1" applyFill="1" applyBorder="1" applyAlignment="1">
      <alignment horizontal="center"/>
    </xf>
    <xf numFmtId="0" fontId="1" fillId="14" borderId="67"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8" xfId="0" applyFont="1" applyFill="1" applyBorder="1" applyAlignment="1">
      <alignment horizontal="center"/>
    </xf>
    <xf numFmtId="0" fontId="0" fillId="14" borderId="0" xfId="0" applyFont="1" applyFill="1" applyBorder="1" applyAlignment="1">
      <alignment vertical="top"/>
    </xf>
    <xf numFmtId="0" fontId="1" fillId="14" borderId="69" xfId="0" applyFont="1" applyFill="1" applyBorder="1" applyAlignment="1"/>
    <xf numFmtId="0" fontId="1" fillId="14" borderId="70" xfId="0" applyFont="1" applyFill="1" applyBorder="1" applyAlignment="1">
      <alignment horizontal="center"/>
    </xf>
    <xf numFmtId="0" fontId="0" fillId="14" borderId="70" xfId="0" applyFill="1" applyBorder="1" applyAlignment="1">
      <alignment vertical="top"/>
    </xf>
    <xf numFmtId="0" fontId="1" fillId="14" borderId="67" xfId="0" applyFont="1" applyFill="1" applyBorder="1" applyAlignment="1"/>
    <xf numFmtId="0" fontId="2" fillId="15" borderId="71" xfId="0" applyFont="1" applyFill="1" applyBorder="1" applyAlignment="1">
      <alignment vertical="center"/>
    </xf>
    <xf numFmtId="0" fontId="3" fillId="17" borderId="72" xfId="0" applyFont="1" applyFill="1" applyBorder="1" applyAlignment="1">
      <alignment horizontal="center"/>
    </xf>
    <xf numFmtId="0" fontId="3" fillId="17" borderId="73" xfId="0" applyFont="1" applyFill="1" applyBorder="1" applyAlignment="1">
      <alignment horizontal="center"/>
    </xf>
    <xf numFmtId="0" fontId="3" fillId="17" borderId="0" xfId="0" applyFont="1" applyFill="1" applyBorder="1" applyAlignment="1">
      <alignment horizontal="center"/>
    </xf>
    <xf numFmtId="0" fontId="3" fillId="17" borderId="73"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4" xfId="0" applyFont="1" applyFill="1" applyBorder="1" applyAlignment="1">
      <alignment vertical="center"/>
    </xf>
    <xf numFmtId="0" fontId="3" fillId="5" borderId="0" xfId="0" applyFont="1" applyFill="1" applyBorder="1" applyAlignment="1">
      <alignment horizontal="center"/>
    </xf>
    <xf numFmtId="169" fontId="4" fillId="5" borderId="75" xfId="0" applyNumberFormat="1" applyFont="1" applyFill="1" applyBorder="1"/>
    <xf numFmtId="0" fontId="2" fillId="6" borderId="0" xfId="0" applyFont="1" applyFill="1" applyBorder="1" applyAlignment="1">
      <alignment vertical="center"/>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3" fillId="5" borderId="78" xfId="0" applyFont="1" applyFill="1" applyBorder="1" applyAlignment="1"/>
    <xf numFmtId="0" fontId="3" fillId="5" borderId="0" xfId="0" applyFont="1" applyFill="1" applyBorder="1" applyAlignment="1">
      <alignment vertical="top"/>
    </xf>
    <xf numFmtId="0" fontId="3" fillId="5" borderId="77" xfId="0" applyFont="1" applyFill="1" applyBorder="1" applyAlignment="1"/>
    <xf numFmtId="0" fontId="0" fillId="0" borderId="2" xfId="0" applyBorder="1"/>
    <xf numFmtId="0" fontId="2" fillId="20" borderId="81" xfId="0" applyFont="1" applyFill="1" applyBorder="1" applyAlignment="1">
      <alignment vertical="center"/>
    </xf>
    <xf numFmtId="0" fontId="1" fillId="4" borderId="0" xfId="0" applyFont="1" applyFill="1" applyBorder="1" applyAlignment="1">
      <alignment horizontal="center"/>
    </xf>
    <xf numFmtId="0" fontId="1" fillId="4" borderId="83"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79"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4" xfId="0" applyFont="1" applyFill="1" applyBorder="1" applyAlignment="1">
      <alignment horizontal="center"/>
    </xf>
    <xf numFmtId="169" fontId="0" fillId="4" borderId="84" xfId="0" applyNumberFormat="1" applyFill="1" applyBorder="1"/>
    <xf numFmtId="0" fontId="0" fillId="2" borderId="10" xfId="0" applyFill="1" applyBorder="1"/>
    <xf numFmtId="0" fontId="0" fillId="2" borderId="3" xfId="0" applyFill="1" applyBorder="1"/>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7" xfId="3" applyFont="1" applyFill="1" applyBorder="1"/>
    <xf numFmtId="0" fontId="0" fillId="15" borderId="6" xfId="0"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4"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3" xfId="0" applyFont="1" applyFill="1" applyBorder="1" applyAlignment="1"/>
    <xf numFmtId="0" fontId="1" fillId="4" borderId="84"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6" xfId="0" applyFont="1" applyFill="1" applyBorder="1" applyAlignment="1">
      <alignment vertical="center"/>
    </xf>
    <xf numFmtId="0" fontId="3" fillId="23" borderId="0" xfId="0" applyFont="1" applyFill="1" applyBorder="1" applyAlignment="1">
      <alignment horizontal="center"/>
    </xf>
    <xf numFmtId="0" fontId="3" fillId="23" borderId="87" xfId="0" applyFont="1" applyFill="1" applyBorder="1" applyAlignment="1">
      <alignment horizontal="center"/>
    </xf>
    <xf numFmtId="0" fontId="3" fillId="23" borderId="88" xfId="0" applyFont="1" applyFill="1" applyBorder="1" applyAlignment="1">
      <alignment horizontal="center"/>
    </xf>
    <xf numFmtId="0" fontId="3" fillId="23" borderId="88"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4" fillId="23" borderId="0" xfId="3" applyFill="1" applyBorder="1" applyAlignment="1">
      <alignment vertical="top"/>
    </xf>
    <xf numFmtId="0" fontId="4" fillId="23" borderId="87" xfId="0" applyFont="1" applyFill="1" applyBorder="1" applyAlignment="1">
      <alignment vertical="top"/>
    </xf>
    <xf numFmtId="0" fontId="4" fillId="23" borderId="0" xfId="0" applyFont="1" applyFill="1" applyBorder="1" applyAlignment="1">
      <alignment horizontal="left" vertical="top"/>
    </xf>
    <xf numFmtId="0" fontId="3" fillId="23" borderId="0" xfId="0" applyFont="1" applyFill="1" applyBorder="1" applyAlignment="1">
      <alignment horizontal="left" vertical="top" wrapText="1"/>
    </xf>
    <xf numFmtId="0" fontId="4" fillId="23" borderId="89" xfId="0" applyFont="1" applyFill="1" applyBorder="1" applyAlignment="1">
      <alignment vertical="top"/>
    </xf>
    <xf numFmtId="0" fontId="2" fillId="25" borderId="91" xfId="0" applyFont="1" applyFill="1" applyBorder="1" applyAlignment="1">
      <alignment vertical="center"/>
    </xf>
    <xf numFmtId="0" fontId="1" fillId="14" borderId="92" xfId="0" applyFont="1" applyFill="1" applyBorder="1" applyAlignment="1">
      <alignment horizontal="left"/>
    </xf>
    <xf numFmtId="0" fontId="1" fillId="14" borderId="92" xfId="0" applyFont="1" applyFill="1" applyBorder="1" applyAlignment="1">
      <alignment horizontal="center"/>
    </xf>
    <xf numFmtId="169" fontId="0" fillId="2" borderId="93"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3" xfId="0" applyFill="1" applyBorder="1" applyAlignment="1">
      <alignment vertical="center"/>
    </xf>
    <xf numFmtId="0" fontId="1" fillId="14" borderId="95" xfId="0" applyFont="1" applyFill="1" applyBorder="1" applyAlignment="1">
      <alignment horizontal="center"/>
    </xf>
    <xf numFmtId="0" fontId="2" fillId="15" borderId="96"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4" xfId="0" applyFont="1" applyFill="1" applyBorder="1" applyAlignment="1">
      <alignment horizontal="center" vertical="center" wrapText="1"/>
    </xf>
    <xf numFmtId="0" fontId="0" fillId="0" borderId="5" xfId="0" applyFont="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3" xfId="0" applyFont="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ont="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5" fillId="27" borderId="99" xfId="0" applyFont="1" applyFill="1" applyBorder="1" applyAlignment="1">
      <alignment vertical="center"/>
    </xf>
    <xf numFmtId="0" fontId="15" fillId="27" borderId="100" xfId="0" applyFont="1" applyFill="1" applyBorder="1" applyAlignment="1">
      <alignment vertical="center"/>
    </xf>
    <xf numFmtId="0" fontId="2" fillId="15" borderId="101" xfId="0" applyFont="1" applyFill="1" applyBorder="1" applyAlignment="1">
      <alignment horizontal="center" vertical="center"/>
    </xf>
    <xf numFmtId="0" fontId="2" fillId="15" borderId="102" xfId="0" applyFont="1" applyFill="1" applyBorder="1" applyAlignment="1">
      <alignment vertical="center"/>
    </xf>
    <xf numFmtId="0" fontId="1" fillId="14" borderId="103" xfId="0" applyFont="1" applyFill="1" applyBorder="1" applyAlignment="1">
      <alignment horizontal="center"/>
    </xf>
    <xf numFmtId="0" fontId="1" fillId="14" borderId="104" xfId="0" applyFont="1" applyFill="1" applyBorder="1" applyAlignment="1">
      <alignment horizontal="center"/>
    </xf>
    <xf numFmtId="0" fontId="1" fillId="14" borderId="105" xfId="0" applyFont="1" applyFill="1" applyBorder="1" applyAlignment="1">
      <alignment horizontal="center"/>
    </xf>
    <xf numFmtId="0" fontId="1" fillId="14" borderId="45" xfId="0" applyFont="1" applyFill="1" applyBorder="1" applyAlignment="1">
      <alignment horizontal="center"/>
    </xf>
    <xf numFmtId="0" fontId="1" fillId="14" borderId="106" xfId="0" applyFont="1" applyFill="1" applyBorder="1" applyAlignment="1">
      <alignment horizontal="center"/>
    </xf>
    <xf numFmtId="0" fontId="1" fillId="14" borderId="107" xfId="0" applyFont="1" applyFill="1" applyBorder="1" applyAlignment="1">
      <alignment horizontal="center"/>
    </xf>
    <xf numFmtId="0" fontId="1" fillId="14" borderId="44" xfId="0" applyFont="1" applyFill="1" applyBorder="1" applyAlignment="1">
      <alignment horizontal="center"/>
    </xf>
    <xf numFmtId="0" fontId="2" fillId="25" borderId="108" xfId="0" applyFont="1" applyFill="1" applyBorder="1" applyAlignment="1">
      <alignment horizontal="center" vertical="center"/>
    </xf>
    <xf numFmtId="0" fontId="2" fillId="25" borderId="109" xfId="0" applyFont="1" applyFill="1" applyBorder="1" applyAlignment="1">
      <alignment vertical="center"/>
    </xf>
    <xf numFmtId="0" fontId="2" fillId="24" borderId="44" xfId="0" applyFont="1" applyFill="1" applyBorder="1" applyAlignment="1">
      <alignment horizontal="center" vertical="center"/>
    </xf>
    <xf numFmtId="0" fontId="2" fillId="24" borderId="110" xfId="0" applyFont="1" applyFill="1" applyBorder="1" applyAlignment="1">
      <alignment vertical="center"/>
    </xf>
    <xf numFmtId="0" fontId="3" fillId="23" borderId="111" xfId="0" applyFont="1" applyFill="1" applyBorder="1" applyAlignment="1">
      <alignment horizontal="center"/>
    </xf>
    <xf numFmtId="0" fontId="3" fillId="23" borderId="45" xfId="0" applyFont="1" applyFill="1" applyBorder="1" applyAlignment="1">
      <alignment horizontal="center"/>
    </xf>
    <xf numFmtId="0" fontId="3" fillId="23" borderId="112"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13" xfId="0" applyFont="1" applyFill="1" applyBorder="1" applyAlignment="1">
      <alignment horizontal="center" vertical="center"/>
    </xf>
    <xf numFmtId="0" fontId="3" fillId="23" borderId="113" xfId="0" applyFont="1" applyFill="1" applyBorder="1" applyAlignment="1">
      <alignment horizontal="center" vertical="top"/>
    </xf>
    <xf numFmtId="0" fontId="3" fillId="23" borderId="113" xfId="0" applyFont="1" applyFill="1" applyBorder="1" applyAlignment="1">
      <alignment horizontal="center"/>
    </xf>
    <xf numFmtId="0" fontId="2" fillId="3" borderId="114"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15" xfId="0" applyFont="1" applyFill="1" applyBorder="1" applyAlignment="1">
      <alignment horizontal="center"/>
    </xf>
    <xf numFmtId="0" fontId="1" fillId="4" borderId="45" xfId="0" applyFont="1" applyFill="1" applyBorder="1" applyAlignment="1">
      <alignment horizontal="center"/>
    </xf>
    <xf numFmtId="0" fontId="1" fillId="4" borderId="116" xfId="0" applyFont="1" applyFill="1" applyBorder="1" applyAlignment="1">
      <alignment horizontal="center"/>
    </xf>
    <xf numFmtId="0" fontId="1" fillId="4" borderId="44" xfId="0" applyFont="1" applyFill="1" applyBorder="1" applyAlignment="1">
      <alignment horizontal="center"/>
    </xf>
    <xf numFmtId="0" fontId="1" fillId="4" borderId="115"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17" xfId="0" applyFont="1" applyFill="1" applyBorder="1" applyAlignment="1">
      <alignment horizontal="center" vertical="center"/>
    </xf>
    <xf numFmtId="0" fontId="2" fillId="20" borderId="118" xfId="0" applyFont="1" applyFill="1" applyBorder="1" applyAlignment="1">
      <alignment vertical="center"/>
    </xf>
    <xf numFmtId="0" fontId="2" fillId="6" borderId="44" xfId="0" applyFont="1" applyFill="1" applyBorder="1" applyAlignment="1">
      <alignment horizontal="center" vertical="center"/>
    </xf>
    <xf numFmtId="0" fontId="2" fillId="6" borderId="119" xfId="0" applyFont="1" applyFill="1" applyBorder="1" applyAlignment="1">
      <alignment vertical="center"/>
    </xf>
    <xf numFmtId="0" fontId="3" fillId="5" borderId="120" xfId="0" applyFont="1" applyFill="1" applyBorder="1" applyAlignment="1">
      <alignment horizontal="center"/>
    </xf>
    <xf numFmtId="0" fontId="3" fillId="5" borderId="45" xfId="0" applyFont="1" applyFill="1" applyBorder="1" applyAlignment="1">
      <alignment horizontal="center"/>
    </xf>
    <xf numFmtId="0" fontId="3" fillId="5" borderId="121" xfId="0" applyFont="1" applyFill="1" applyBorder="1" applyAlignment="1">
      <alignment horizontal="center"/>
    </xf>
    <xf numFmtId="0" fontId="3" fillId="5" borderId="122" xfId="0" applyFont="1" applyFill="1" applyBorder="1" applyAlignment="1">
      <alignment horizontal="center"/>
    </xf>
    <xf numFmtId="0" fontId="2" fillId="6" borderId="45" xfId="0" applyFont="1" applyFill="1" applyBorder="1" applyAlignment="1">
      <alignment vertical="center"/>
    </xf>
    <xf numFmtId="0" fontId="3" fillId="5" borderId="121" xfId="0" applyFont="1" applyFill="1" applyBorder="1" applyAlignment="1">
      <alignment horizontal="center" vertical="top"/>
    </xf>
    <xf numFmtId="0" fontId="3" fillId="5" borderId="121" xfId="0" applyFont="1" applyFill="1" applyBorder="1" applyAlignment="1">
      <alignment horizontal="center" vertical="center"/>
    </xf>
    <xf numFmtId="0" fontId="3" fillId="5" borderId="123" xfId="0" applyFont="1" applyFill="1" applyBorder="1" applyAlignment="1">
      <alignment horizontal="center"/>
    </xf>
    <xf numFmtId="0" fontId="3" fillId="5" borderId="44" xfId="0" applyFont="1" applyFill="1" applyBorder="1" applyAlignment="1">
      <alignment horizontal="center"/>
    </xf>
    <xf numFmtId="0" fontId="2" fillId="19" borderId="124" xfId="0" applyFont="1" applyFill="1" applyBorder="1" applyAlignment="1">
      <alignment horizontal="center" vertical="center"/>
    </xf>
    <xf numFmtId="0" fontId="2" fillId="19" borderId="45" xfId="0" applyFont="1" applyFill="1" applyBorder="1" applyAlignment="1">
      <alignment vertical="center"/>
    </xf>
    <xf numFmtId="0" fontId="3" fillId="17" borderId="125"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26" xfId="0" applyFont="1" applyFill="1" applyBorder="1" applyAlignment="1">
      <alignment horizontal="center"/>
    </xf>
    <xf numFmtId="0" fontId="2" fillId="15" borderId="127" xfId="0" applyFont="1" applyFill="1" applyBorder="1" applyAlignment="1">
      <alignment horizontal="center" vertical="center"/>
    </xf>
    <xf numFmtId="0" fontId="2" fillId="15" borderId="128"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1" fontId="0" fillId="2" borderId="3" xfId="0" applyNumberFormat="1" applyFill="1" applyBorder="1"/>
    <xf numFmtId="0" fontId="18" fillId="0" borderId="3" xfId="0" applyFont="1" applyBorder="1" applyAlignment="1">
      <alignment horizontal="right"/>
    </xf>
    <xf numFmtId="172" fontId="0" fillId="2" borderId="23" xfId="0" applyNumberFormat="1" applyFill="1" applyBorder="1"/>
    <xf numFmtId="170" fontId="0" fillId="2" borderId="3" xfId="1" applyNumberFormat="1" applyFont="1" applyFill="1" applyBorder="1" applyAlignment="1">
      <alignment horizontal="center"/>
    </xf>
    <xf numFmtId="170" fontId="0" fillId="2" borderId="79" xfId="1" applyNumberFormat="1" applyFont="1" applyFill="1" applyBorder="1" applyAlignment="1">
      <alignment horizontal="center"/>
    </xf>
    <xf numFmtId="0" fontId="1" fillId="4" borderId="0" xfId="0" applyFont="1" applyFill="1" applyBorder="1" applyAlignment="1">
      <alignment horizontal="left" vertical="top"/>
    </xf>
    <xf numFmtId="0" fontId="1" fillId="4" borderId="0" xfId="0" applyFont="1" applyFill="1" applyBorder="1" applyAlignment="1">
      <alignment horizontal="left"/>
    </xf>
    <xf numFmtId="0" fontId="0" fillId="0" borderId="3"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4" xfId="0" applyFont="1" applyFill="1" applyBorder="1" applyAlignment="1">
      <alignment horizontal="center" vertical="center" wrapText="1"/>
    </xf>
    <xf numFmtId="0" fontId="0" fillId="0" borderId="3" xfId="0" applyFill="1" applyBorder="1" applyAlignment="1">
      <alignment horizontal="center" vertical="center" wrapText="1"/>
    </xf>
    <xf numFmtId="0" fontId="1" fillId="0" borderId="3"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0" fillId="0" borderId="3" xfId="0" applyFont="1" applyBorder="1" applyAlignment="1">
      <alignment horizontal="center" vertical="center" wrapText="1"/>
    </xf>
    <xf numFmtId="0" fontId="4" fillId="0" borderId="3" xfId="0" applyFont="1" applyFill="1" applyBorder="1"/>
    <xf numFmtId="0" fontId="0" fillId="2" borderId="23" xfId="0" applyFill="1" applyBorder="1" applyAlignment="1">
      <alignment horizontal="left" vertical="top" wrapText="1"/>
    </xf>
    <xf numFmtId="0" fontId="0" fillId="0" borderId="3" xfId="0" applyFont="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60" xfId="0" applyFont="1" applyFill="1" applyBorder="1" applyAlignment="1">
      <alignment horizontal="center" vertical="center" wrapText="1"/>
    </xf>
    <xf numFmtId="1" fontId="0" fillId="7" borderId="0" xfId="0" applyNumberFormat="1" applyFont="1" applyFill="1" applyBorder="1" applyAlignment="1" applyProtection="1">
      <alignment vertical="center" wrapText="1"/>
      <protection locked="0"/>
    </xf>
    <xf numFmtId="0" fontId="0" fillId="15" borderId="8" xfId="0" applyFill="1" applyBorder="1" applyAlignment="1"/>
    <xf numFmtId="170" fontId="5" fillId="2" borderId="3" xfId="1" applyNumberFormat="1" applyFont="1" applyFill="1" applyBorder="1"/>
    <xf numFmtId="0" fontId="0" fillId="2" borderId="18" xfId="0" applyFill="1" applyBorder="1" applyAlignment="1">
      <alignment vertical="top" wrapText="1"/>
    </xf>
    <xf numFmtId="0" fontId="0" fillId="0" borderId="0" xfId="0" applyFont="1" applyAlignment="1">
      <alignment vertical="center"/>
    </xf>
    <xf numFmtId="0" fontId="17" fillId="0" borderId="0" xfId="0" applyFont="1" applyAlignment="1">
      <alignment horizontal="left"/>
    </xf>
    <xf numFmtId="0" fontId="0" fillId="2" borderId="3" xfId="0" applyFill="1" applyBorder="1" applyAlignment="1">
      <alignment vertical="top" wrapText="1"/>
    </xf>
    <xf numFmtId="0" fontId="0" fillId="0" borderId="130" xfId="0" applyBorder="1" applyAlignment="1">
      <alignment horizontal="left" vertical="top" wrapText="1"/>
    </xf>
    <xf numFmtId="0" fontId="0" fillId="2" borderId="3" xfId="0" applyFill="1" applyBorder="1" applyAlignment="1">
      <alignment horizontal="left" vertical="top" wrapText="1"/>
    </xf>
    <xf numFmtId="0" fontId="0" fillId="2" borderId="79" xfId="0" applyFill="1" applyBorder="1" applyAlignment="1">
      <alignment vertical="top" wrapText="1"/>
    </xf>
    <xf numFmtId="0" fontId="0" fillId="2" borderId="3" xfId="0" applyFill="1" applyBorder="1" applyAlignment="1">
      <alignment horizontal="center" vertical="top" wrapText="1"/>
    </xf>
    <xf numFmtId="0" fontId="0" fillId="2" borderId="7" xfId="0" applyFill="1" applyBorder="1" applyAlignment="1">
      <alignment horizontal="left" vertical="top" wrapText="1"/>
    </xf>
    <xf numFmtId="0" fontId="0" fillId="2" borderId="7" xfId="0" applyFill="1" applyBorder="1" applyAlignment="1">
      <alignment vertical="top" wrapText="1"/>
    </xf>
    <xf numFmtId="0" fontId="0" fillId="2" borderId="129" xfId="0" applyFill="1" applyBorder="1" applyAlignment="1">
      <alignment vertical="top" wrapText="1"/>
    </xf>
    <xf numFmtId="0" fontId="0" fillId="2" borderId="9" xfId="0" applyFill="1" applyBorder="1" applyAlignment="1">
      <alignment vertical="top" wrapText="1"/>
    </xf>
    <xf numFmtId="0" fontId="0" fillId="2" borderId="79" xfId="0" applyFill="1" applyBorder="1" applyAlignment="1">
      <alignment horizontal="center" vertical="top" wrapText="1"/>
    </xf>
    <xf numFmtId="0" fontId="0" fillId="2" borderId="34" xfId="0" applyFill="1" applyBorder="1" applyAlignment="1">
      <alignment horizontal="center" vertical="top" wrapText="1"/>
    </xf>
    <xf numFmtId="0" fontId="0" fillId="2" borderId="37" xfId="0" applyFill="1" applyBorder="1" applyAlignment="1">
      <alignment horizontal="center" vertical="top" wrapText="1"/>
    </xf>
    <xf numFmtId="0" fontId="0" fillId="2" borderId="4" xfId="0" applyFill="1" applyBorder="1" applyAlignment="1">
      <alignment vertical="top" wrapText="1"/>
    </xf>
    <xf numFmtId="0" fontId="1" fillId="25" borderId="48" xfId="0" applyFont="1" applyFill="1" applyBorder="1" applyAlignment="1">
      <alignment horizontal="left" vertical="center"/>
    </xf>
    <xf numFmtId="0" fontId="1" fillId="25" borderId="49" xfId="0" applyFont="1" applyFill="1" applyBorder="1" applyAlignment="1">
      <alignment horizontal="left" vertical="center"/>
    </xf>
    <xf numFmtId="0" fontId="0" fillId="2" borderId="3" xfId="0" applyFont="1" applyFill="1" applyBorder="1" applyAlignment="1">
      <alignment vertical="top"/>
    </xf>
    <xf numFmtId="0" fontId="0" fillId="2" borderId="8" xfId="0" applyFont="1" applyFill="1" applyBorder="1" applyAlignment="1">
      <alignment vertical="top"/>
    </xf>
    <xf numFmtId="0" fontId="0" fillId="0" borderId="1" xfId="0" applyBorder="1" applyAlignment="1">
      <alignment horizontal="left" vertical="top" wrapText="1"/>
    </xf>
    <xf numFmtId="0" fontId="0" fillId="2" borderId="24" xfId="0" applyFill="1" applyBorder="1" applyAlignment="1">
      <alignment horizontal="left" vertical="top" wrapText="1"/>
    </xf>
    <xf numFmtId="0" fontId="3" fillId="23" borderId="89" xfId="0" applyFont="1" applyFill="1" applyBorder="1" applyAlignment="1">
      <alignment horizontal="center"/>
    </xf>
    <xf numFmtId="0" fontId="0" fillId="2" borderId="10" xfId="0" applyFill="1" applyBorder="1" applyAlignment="1">
      <alignment horizontal="center" vertical="top" wrapText="1"/>
    </xf>
    <xf numFmtId="0" fontId="3" fillId="5" borderId="0" xfId="0" applyFont="1" applyFill="1" applyBorder="1" applyAlignment="1">
      <alignment horizontal="center" vertical="top" wrapText="1"/>
    </xf>
    <xf numFmtId="0" fontId="0" fillId="2" borderId="9" xfId="0" applyFill="1" applyBorder="1" applyAlignment="1">
      <alignment horizontal="left" vertical="top" wrapText="1"/>
    </xf>
    <xf numFmtId="0" fontId="0" fillId="2" borderId="64" xfId="0" applyFill="1" applyBorder="1" applyAlignment="1">
      <alignment horizontal="center" vertical="top" wrapText="1"/>
    </xf>
    <xf numFmtId="0" fontId="0" fillId="14" borderId="80" xfId="0" applyFill="1" applyBorder="1" applyAlignment="1">
      <alignment horizontal="center" vertical="top" wrapText="1"/>
    </xf>
    <xf numFmtId="0" fontId="0" fillId="2" borderId="9" xfId="0" applyFill="1" applyBorder="1" applyAlignment="1">
      <alignment horizontal="center" vertical="top" wrapText="1"/>
    </xf>
    <xf numFmtId="0" fontId="0" fillId="14" borderId="21" xfId="0" applyFill="1" applyBorder="1" applyAlignment="1">
      <alignment horizontal="center" vertical="top" wrapText="1"/>
    </xf>
    <xf numFmtId="0" fontId="0" fillId="14" borderId="11" xfId="0" applyFill="1" applyBorder="1" applyAlignment="1">
      <alignment horizontal="center" vertical="top" wrapText="1"/>
    </xf>
    <xf numFmtId="0" fontId="2" fillId="6" borderId="0" xfId="0" applyFont="1" applyFill="1" applyBorder="1" applyAlignment="1">
      <alignment vertical="top" wrapText="1"/>
    </xf>
    <xf numFmtId="0" fontId="3" fillId="5" borderId="3" xfId="0" applyFont="1" applyFill="1" applyBorder="1" applyAlignment="1">
      <alignment horizontal="left" vertical="top" wrapText="1"/>
    </xf>
    <xf numFmtId="0" fontId="0" fillId="2" borderId="4" xfId="0" applyFill="1" applyBorder="1" applyAlignment="1">
      <alignment horizontal="left" vertical="top" wrapText="1"/>
    </xf>
    <xf numFmtId="0" fontId="0" fillId="2" borderId="5" xfId="0" applyFill="1" applyBorder="1" applyAlignment="1">
      <alignment horizontal="center" vertical="top" wrapText="1"/>
    </xf>
    <xf numFmtId="0" fontId="3" fillId="5" borderId="8" xfId="0" applyFont="1" applyFill="1" applyBorder="1" applyAlignment="1">
      <alignment horizontal="left" vertical="top" wrapText="1"/>
    </xf>
    <xf numFmtId="0" fontId="1" fillId="20" borderId="48" xfId="0" applyFont="1" applyFill="1" applyBorder="1" applyAlignment="1">
      <alignment vertical="center"/>
    </xf>
    <xf numFmtId="0" fontId="1" fillId="20" borderId="49" xfId="0" applyFont="1" applyFill="1" applyBorder="1" applyAlignment="1">
      <alignment vertical="center"/>
    </xf>
    <xf numFmtId="0" fontId="1" fillId="20" borderId="49" xfId="0" applyFont="1" applyFill="1" applyBorder="1" applyAlignment="1">
      <alignment vertical="center" wrapText="1"/>
    </xf>
    <xf numFmtId="169" fontId="4" fillId="5" borderId="15" xfId="0" applyNumberFormat="1" applyFont="1" applyFill="1" applyBorder="1" applyAlignment="1">
      <alignment vertical="top" wrapText="1"/>
    </xf>
    <xf numFmtId="0" fontId="3" fillId="5" borderId="0" xfId="0" applyFont="1" applyFill="1" applyBorder="1" applyAlignment="1"/>
    <xf numFmtId="0" fontId="3" fillId="17" borderId="135" xfId="0" applyFont="1" applyFill="1" applyBorder="1" applyAlignment="1">
      <alignment horizontal="center"/>
    </xf>
    <xf numFmtId="0" fontId="3" fillId="17" borderId="136" xfId="0" applyFont="1" applyFill="1" applyBorder="1" applyAlignment="1">
      <alignment horizontal="center"/>
    </xf>
    <xf numFmtId="0" fontId="1" fillId="3" borderId="17" xfId="0" applyFont="1" applyFill="1" applyBorder="1" applyAlignment="1">
      <alignment vertical="center"/>
    </xf>
    <xf numFmtId="164" fontId="0" fillId="2" borderId="18" xfId="1" applyNumberFormat="1" applyFont="1" applyFill="1" applyBorder="1"/>
    <xf numFmtId="171" fontId="0" fillId="2" borderId="19" xfId="1" applyNumberFormat="1" applyFont="1" applyFill="1" applyBorder="1" applyProtection="1">
      <protection locked="0"/>
    </xf>
    <xf numFmtId="0" fontId="0" fillId="15" borderId="7" xfId="0" applyFill="1" applyBorder="1"/>
    <xf numFmtId="0" fontId="1" fillId="4" borderId="8" xfId="0" applyFont="1" applyFill="1" applyBorder="1" applyAlignment="1">
      <alignment horizontal="center"/>
    </xf>
    <xf numFmtId="170" fontId="1" fillId="0" borderId="10" xfId="1" applyNumberFormat="1" applyFont="1" applyFill="1" applyBorder="1"/>
    <xf numFmtId="170" fontId="0" fillId="2" borderId="3" xfId="1" applyNumberFormat="1" applyFont="1" applyFill="1" applyBorder="1" applyAlignment="1">
      <alignment vertical="top" wrapText="1"/>
    </xf>
    <xf numFmtId="0" fontId="0" fillId="0" borderId="3" xfId="0" applyBorder="1" applyAlignment="1">
      <alignment vertical="top" wrapText="1"/>
    </xf>
    <xf numFmtId="3" fontId="0" fillId="2" borderId="3" xfId="0" applyNumberFormat="1" applyFill="1" applyBorder="1" applyAlignment="1">
      <alignment vertical="top" wrapText="1"/>
    </xf>
    <xf numFmtId="0" fontId="0" fillId="2" borderId="10" xfId="0" applyFill="1" applyBorder="1" applyAlignment="1">
      <alignment vertical="top" wrapText="1"/>
    </xf>
    <xf numFmtId="170" fontId="0" fillId="2" borderId="10" xfId="1" applyNumberFormat="1" applyFont="1" applyFill="1" applyBorder="1" applyAlignment="1">
      <alignment vertical="top" wrapText="1"/>
    </xf>
    <xf numFmtId="0" fontId="0" fillId="2" borderId="19" xfId="0" applyFill="1" applyBorder="1" applyAlignment="1">
      <alignment vertical="top" wrapText="1"/>
    </xf>
    <xf numFmtId="0" fontId="0" fillId="15" borderId="18" xfId="0" applyFill="1" applyBorder="1" applyAlignment="1">
      <alignment vertical="top" wrapText="1"/>
    </xf>
    <xf numFmtId="0" fontId="1" fillId="3" borderId="137" xfId="0" applyFont="1" applyFill="1" applyBorder="1" applyAlignment="1">
      <alignment vertical="center" wrapText="1"/>
    </xf>
    <xf numFmtId="0" fontId="0" fillId="15" borderId="138" xfId="0" applyFill="1" applyBorder="1" applyAlignment="1">
      <alignment vertical="top" wrapText="1"/>
    </xf>
    <xf numFmtId="0" fontId="0" fillId="15" borderId="139" xfId="0" applyFill="1" applyBorder="1" applyAlignment="1">
      <alignment vertical="top" wrapText="1"/>
    </xf>
    <xf numFmtId="0" fontId="0" fillId="5" borderId="0" xfId="0" applyFill="1" applyBorder="1" applyAlignment="1">
      <alignment horizontal="left" vertical="top" wrapText="1"/>
    </xf>
    <xf numFmtId="2" fontId="4" fillId="0" borderId="3" xfId="0" applyNumberFormat="1" applyFont="1" applyFill="1" applyBorder="1" applyAlignment="1" applyProtection="1">
      <alignment vertical="center" wrapText="1"/>
      <protection locked="0"/>
    </xf>
    <xf numFmtId="2" fontId="4" fillId="0" borderId="5" xfId="0" applyNumberFormat="1" applyFont="1" applyFill="1" applyBorder="1" applyAlignment="1" applyProtection="1">
      <alignment vertical="center" wrapText="1"/>
      <protection locked="0"/>
    </xf>
    <xf numFmtId="0" fontId="0" fillId="0" borderId="6" xfId="0" applyFont="1" applyBorder="1" applyAlignment="1">
      <alignment horizontal="left" vertical="center" wrapText="1"/>
    </xf>
    <xf numFmtId="2" fontId="0" fillId="0" borderId="3" xfId="0" applyNumberFormat="1" applyFont="1" applyFill="1" applyBorder="1" applyAlignment="1" applyProtection="1">
      <alignment horizontal="center" vertical="center" wrapText="1"/>
      <protection locked="0"/>
    </xf>
    <xf numFmtId="2" fontId="0" fillId="0" borderId="3" xfId="0" applyNumberFormat="1" applyFont="1" applyFill="1" applyBorder="1" applyAlignment="1">
      <alignment horizontal="center" vertical="center" wrapText="1"/>
    </xf>
    <xf numFmtId="2" fontId="0" fillId="0" borderId="3" xfId="0" applyNumberFormat="1" applyFont="1" applyFill="1" applyBorder="1" applyAlignment="1" applyProtection="1">
      <alignment horizontal="left" vertical="center" wrapText="1"/>
      <protection locked="0"/>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0" fontId="1" fillId="0" borderId="7" xfId="0" applyFont="1" applyFill="1" applyBorder="1" applyAlignment="1">
      <alignment horizontal="center" vertical="center" wrapText="1"/>
    </xf>
    <xf numFmtId="0" fontId="19" fillId="0" borderId="7" xfId="0" applyFont="1" applyFill="1" applyBorder="1" applyAlignment="1">
      <alignment horizontal="center" vertical="center" wrapText="1"/>
    </xf>
    <xf numFmtId="2" fontId="0" fillId="0" borderId="8" xfId="0" applyNumberFormat="1" applyFont="1" applyFill="1" applyBorder="1" applyAlignment="1" applyProtection="1">
      <alignment horizontal="left" vertical="center" wrapText="1"/>
      <protection locked="0"/>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2" fontId="0" fillId="0" borderId="10" xfId="0" applyNumberFormat="1" applyFont="1" applyFill="1" applyBorder="1" applyAlignment="1" applyProtection="1">
      <alignment horizontal="center" vertical="center" wrapText="1"/>
      <protection locked="0"/>
    </xf>
    <xf numFmtId="170" fontId="0" fillId="2" borderId="18" xfId="1" applyNumberFormat="1" applyFont="1" applyFill="1" applyBorder="1"/>
    <xf numFmtId="170" fontId="0" fillId="2" borderId="39" xfId="1" applyNumberFormat="1" applyFont="1" applyFill="1" applyBorder="1"/>
    <xf numFmtId="170" fontId="0" fillId="2" borderId="19" xfId="1" applyNumberFormat="1" applyFont="1" applyFill="1" applyBorder="1"/>
    <xf numFmtId="0" fontId="0" fillId="2" borderId="55" xfId="0" applyFill="1" applyBorder="1" applyAlignment="1">
      <alignment vertical="top"/>
    </xf>
    <xf numFmtId="170" fontId="0" fillId="2" borderId="37" xfId="1" applyNumberFormat="1" applyFont="1" applyFill="1" applyBorder="1" applyAlignment="1">
      <alignment vertical="top"/>
    </xf>
    <xf numFmtId="170" fontId="0" fillId="2" borderId="30" xfId="1" applyNumberFormat="1" applyFont="1" applyFill="1" applyBorder="1" applyAlignment="1">
      <alignment vertical="top"/>
    </xf>
    <xf numFmtId="0" fontId="1" fillId="3" borderId="48" xfId="0" applyFont="1" applyFill="1" applyBorder="1" applyAlignment="1">
      <alignment vertical="center"/>
    </xf>
    <xf numFmtId="0" fontId="1" fillId="3" borderId="49" xfId="0" applyFont="1" applyFill="1" applyBorder="1" applyAlignment="1">
      <alignment vertical="center" wrapText="1"/>
    </xf>
    <xf numFmtId="0" fontId="1" fillId="3" borderId="51" xfId="0" applyFont="1" applyFill="1" applyBorder="1" applyAlignment="1">
      <alignment vertical="center" wrapText="1"/>
    </xf>
    <xf numFmtId="0" fontId="14" fillId="0" borderId="10" xfId="3" applyFill="1" applyBorder="1" applyAlignment="1">
      <alignment horizontal="center" vertical="center"/>
    </xf>
    <xf numFmtId="0" fontId="0" fillId="0" borderId="25" xfId="0" applyFill="1" applyBorder="1" applyAlignment="1">
      <alignment vertical="top"/>
    </xf>
    <xf numFmtId="0" fontId="3" fillId="7" borderId="26" xfId="0" applyFont="1" applyFill="1" applyBorder="1" applyAlignment="1">
      <alignment horizontal="center" vertical="top"/>
    </xf>
    <xf numFmtId="0" fontId="14" fillId="7" borderId="0" xfId="3" applyFill="1" applyBorder="1" applyAlignment="1">
      <alignment vertical="top"/>
    </xf>
    <xf numFmtId="0" fontId="2" fillId="7" borderId="29" xfId="0" applyFont="1" applyFill="1" applyBorder="1" applyAlignment="1">
      <alignment vertical="top"/>
    </xf>
    <xf numFmtId="0" fontId="0" fillId="0" borderId="2" xfId="0" applyFill="1" applyBorder="1" applyAlignment="1">
      <alignment vertical="top"/>
    </xf>
    <xf numFmtId="0" fontId="0" fillId="0" borderId="1" xfId="0" applyFill="1" applyBorder="1" applyAlignment="1">
      <alignment vertical="top"/>
    </xf>
    <xf numFmtId="0" fontId="20" fillId="7" borderId="0" xfId="0" applyFont="1" applyFill="1" applyBorder="1" applyAlignment="1">
      <alignment vertical="top" wrapText="1"/>
    </xf>
    <xf numFmtId="14" fontId="0" fillId="2" borderId="10" xfId="0" applyNumberFormat="1"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0" fillId="4" borderId="15" xfId="0" applyFont="1" applyFill="1" applyBorder="1" applyAlignment="1">
      <alignment horizontal="left" vertical="top" wrapText="1"/>
    </xf>
    <xf numFmtId="0" fontId="1" fillId="3" borderId="4" xfId="0" applyFont="1" applyFill="1" applyBorder="1" applyAlignment="1">
      <alignment horizontal="center" vertical="center"/>
    </xf>
    <xf numFmtId="0" fontId="1" fillId="3" borderId="6" xfId="0" applyFont="1" applyFill="1" applyBorder="1" applyAlignment="1">
      <alignment horizontal="center" vertical="center"/>
    </xf>
    <xf numFmtId="0" fontId="0" fillId="15" borderId="7" xfId="0" applyFill="1" applyBorder="1" applyAlignment="1">
      <alignment horizontal="center"/>
    </xf>
    <xf numFmtId="0" fontId="0" fillId="15" borderId="8" xfId="0" applyFill="1" applyBorder="1" applyAlignment="1">
      <alignment horizontal="center"/>
    </xf>
    <xf numFmtId="0" fontId="0" fillId="15" borderId="9" xfId="0" applyFill="1" applyBorder="1" applyAlignment="1">
      <alignment horizontal="center"/>
    </xf>
    <xf numFmtId="0" fontId="0" fillId="15" borderId="11" xfId="0" applyFill="1" applyBorder="1" applyAlignment="1">
      <alignment horizontal="center"/>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2" borderId="5" xfId="0" applyFill="1" applyBorder="1" applyAlignment="1">
      <alignment horizontal="center"/>
    </xf>
    <xf numFmtId="0" fontId="0" fillId="2" borderId="6" xfId="0" applyFill="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4" fillId="17" borderId="134" xfId="0" applyFont="1" applyFill="1" applyBorder="1" applyAlignment="1">
      <alignment horizontal="left"/>
    </xf>
    <xf numFmtId="0" fontId="4" fillId="17" borderId="0" xfId="0" applyFont="1" applyFill="1" applyBorder="1" applyAlignment="1">
      <alignment horizontal="left"/>
    </xf>
    <xf numFmtId="0" fontId="0" fillId="2" borderId="42" xfId="0" applyFill="1" applyBorder="1" applyAlignment="1">
      <alignment horizontal="left" vertical="top" wrapText="1"/>
    </xf>
    <xf numFmtId="0" fontId="0" fillId="2" borderId="16" xfId="0" applyFill="1" applyBorder="1" applyAlignment="1">
      <alignment horizontal="left" vertical="top" wrapText="1"/>
    </xf>
    <xf numFmtId="0" fontId="0" fillId="2" borderId="43" xfId="0" applyFill="1" applyBorder="1" applyAlignment="1">
      <alignment horizontal="left" vertical="top" wrapText="1"/>
    </xf>
    <xf numFmtId="0" fontId="0" fillId="2" borderId="46" xfId="0" applyFill="1" applyBorder="1" applyAlignment="1">
      <alignment horizontal="left" vertical="top" wrapText="1"/>
    </xf>
    <xf numFmtId="0" fontId="0" fillId="2" borderId="15" xfId="0" applyFill="1" applyBorder="1" applyAlignment="1">
      <alignment horizontal="left" vertical="top" wrapText="1"/>
    </xf>
    <xf numFmtId="0" fontId="0" fillId="2" borderId="47" xfId="0" applyFill="1" applyBorder="1" applyAlignment="1">
      <alignment horizontal="left" vertical="top" wrapText="1"/>
    </xf>
    <xf numFmtId="0" fontId="0" fillId="4" borderId="0" xfId="0" applyFont="1" applyFill="1" applyBorder="1" applyAlignment="1">
      <alignment horizontal="left" vertical="top" wrapText="1"/>
    </xf>
    <xf numFmtId="0" fontId="0" fillId="4" borderId="82" xfId="0" applyFont="1" applyFill="1" applyBorder="1" applyAlignment="1">
      <alignment horizontal="left" vertical="top" wrapText="1"/>
    </xf>
    <xf numFmtId="0" fontId="0" fillId="2" borderId="10" xfId="0" applyFill="1" applyBorder="1" applyAlignment="1">
      <alignment horizontal="left" vertical="top" wrapText="1"/>
    </xf>
    <xf numFmtId="0" fontId="0" fillId="2" borderId="11" xfId="0" applyFill="1" applyBorder="1" applyAlignment="1">
      <alignment horizontal="left" vertical="top" wrapText="1"/>
    </xf>
    <xf numFmtId="0" fontId="3" fillId="5" borderId="0" xfId="0" applyFont="1" applyFill="1" applyBorder="1" applyAlignment="1">
      <alignment horizontal="center"/>
    </xf>
    <xf numFmtId="0" fontId="3" fillId="5" borderId="77" xfId="0" applyFont="1" applyFill="1" applyBorder="1" applyAlignment="1">
      <alignment horizontal="left" vertical="top" wrapText="1"/>
    </xf>
    <xf numFmtId="0" fontId="3" fillId="5" borderId="0" xfId="0" applyFont="1" applyFill="1" applyBorder="1" applyAlignment="1">
      <alignment horizontal="left" vertical="top" wrapText="1"/>
    </xf>
    <xf numFmtId="169" fontId="4" fillId="5" borderId="76"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0" fontId="0" fillId="2" borderId="3" xfId="0" applyFill="1" applyBorder="1" applyAlignment="1">
      <alignment horizontal="left" vertical="top" wrapText="1"/>
    </xf>
    <xf numFmtId="0" fontId="0" fillId="2" borderId="8" xfId="0" applyFill="1" applyBorder="1" applyAlignment="1">
      <alignment horizontal="left" vertical="top" wrapText="1"/>
    </xf>
    <xf numFmtId="0" fontId="4" fillId="5" borderId="77" xfId="0" applyFont="1" applyFill="1" applyBorder="1" applyAlignment="1">
      <alignment horizontal="left" vertical="top" wrapText="1"/>
    </xf>
    <xf numFmtId="0" fontId="4" fillId="5" borderId="0" xfId="0" applyFont="1" applyFill="1" applyBorder="1" applyAlignment="1">
      <alignment horizontal="left" vertical="top" wrapText="1"/>
    </xf>
    <xf numFmtId="0" fontId="3" fillId="5" borderId="77" xfId="0" applyFont="1" applyFill="1" applyBorder="1" applyAlignment="1">
      <alignment horizontal="left"/>
    </xf>
    <xf numFmtId="0" fontId="3" fillId="5" borderId="0" xfId="0" applyFont="1" applyFill="1" applyBorder="1" applyAlignment="1">
      <alignment horizontal="left"/>
    </xf>
    <xf numFmtId="0" fontId="3" fillId="5" borderId="77" xfId="0" applyFont="1" applyFill="1" applyBorder="1" applyAlignment="1">
      <alignment horizontal="left" wrapText="1"/>
    </xf>
    <xf numFmtId="0" fontId="3" fillId="5" borderId="0" xfId="0" applyFont="1" applyFill="1" applyBorder="1" applyAlignment="1">
      <alignment horizontal="left" wrapText="1"/>
    </xf>
    <xf numFmtId="0" fontId="1" fillId="25" borderId="4" xfId="0" applyFont="1" applyFill="1" applyBorder="1" applyAlignment="1">
      <alignment horizontal="center" vertical="center"/>
    </xf>
    <xf numFmtId="0" fontId="1" fillId="25" borderId="5" xfId="0" applyFont="1" applyFill="1" applyBorder="1" applyAlignment="1">
      <alignment horizontal="center" vertical="center"/>
    </xf>
    <xf numFmtId="0" fontId="4" fillId="2" borderId="79" xfId="0" applyFont="1" applyFill="1" applyBorder="1" applyAlignment="1">
      <alignment horizontal="left" vertical="top" wrapText="1"/>
    </xf>
    <xf numFmtId="0" fontId="4" fillId="2" borderId="37"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11" xfId="0" applyFont="1" applyFill="1" applyBorder="1" applyAlignment="1">
      <alignment horizontal="left" vertical="top" wrapText="1"/>
    </xf>
    <xf numFmtId="0" fontId="3" fillId="23" borderId="90" xfId="0" applyFont="1" applyFill="1" applyBorder="1" applyAlignment="1">
      <alignment horizontal="left"/>
    </xf>
    <xf numFmtId="0" fontId="3" fillId="23" borderId="0" xfId="0" applyFont="1" applyFill="1" applyBorder="1" applyAlignment="1">
      <alignment horizontal="left"/>
    </xf>
    <xf numFmtId="0" fontId="4" fillId="23" borderId="90" xfId="0" applyFont="1" applyFill="1" applyBorder="1" applyAlignment="1">
      <alignment horizontal="left" vertical="top" wrapText="1"/>
    </xf>
    <xf numFmtId="0" fontId="4" fillId="23" borderId="0" xfId="0" applyFont="1" applyFill="1" applyBorder="1" applyAlignment="1">
      <alignment horizontal="left" vertical="top" wrapText="1"/>
    </xf>
    <xf numFmtId="0" fontId="0" fillId="2" borderId="18" xfId="0" applyFont="1" applyFill="1" applyBorder="1" applyAlignment="1">
      <alignment horizontal="left" vertical="top"/>
    </xf>
    <xf numFmtId="0" fontId="0" fillId="2" borderId="28" xfId="0" applyFont="1" applyFill="1" applyBorder="1" applyAlignment="1">
      <alignment horizontal="left" vertical="top"/>
    </xf>
    <xf numFmtId="0" fontId="0" fillId="2" borderId="61" xfId="0" applyFont="1" applyFill="1" applyBorder="1" applyAlignment="1">
      <alignment horizontal="left" vertical="top"/>
    </xf>
    <xf numFmtId="0" fontId="0" fillId="0" borderId="18" xfId="0" applyFont="1" applyBorder="1" applyAlignment="1">
      <alignment horizontal="left" vertical="top"/>
    </xf>
    <xf numFmtId="0" fontId="0" fillId="0" borderId="28" xfId="0" applyFont="1" applyBorder="1" applyAlignment="1">
      <alignment horizontal="left" vertical="top"/>
    </xf>
    <xf numFmtId="0" fontId="0" fillId="0" borderId="61" xfId="0" applyFont="1" applyBorder="1" applyAlignment="1">
      <alignment horizontal="left" vertical="top"/>
    </xf>
    <xf numFmtId="0" fontId="0" fillId="2" borderId="19" xfId="0" applyFont="1" applyFill="1" applyBorder="1" applyAlignment="1">
      <alignment horizontal="left" vertical="top"/>
    </xf>
    <xf numFmtId="0" fontId="0" fillId="2" borderId="132" xfId="0" applyFont="1" applyFill="1" applyBorder="1" applyAlignment="1">
      <alignment horizontal="left" vertical="top"/>
    </xf>
    <xf numFmtId="0" fontId="0" fillId="2" borderId="62" xfId="0" applyFont="1" applyFill="1" applyBorder="1" applyAlignment="1">
      <alignment horizontal="left" vertical="top"/>
    </xf>
    <xf numFmtId="0" fontId="0" fillId="2" borderId="7" xfId="0" applyFont="1" applyFill="1" applyBorder="1" applyAlignment="1">
      <alignment horizontal="left" vertical="justify" wrapText="1"/>
    </xf>
    <xf numFmtId="0" fontId="0" fillId="2" borderId="3" xfId="0" applyFont="1" applyFill="1" applyBorder="1" applyAlignment="1">
      <alignment horizontal="left" vertical="justify" wrapText="1"/>
    </xf>
    <xf numFmtId="0" fontId="0" fillId="2" borderId="53" xfId="0" applyFill="1" applyBorder="1" applyAlignment="1">
      <alignment horizontal="left" vertical="top" wrapText="1"/>
    </xf>
    <xf numFmtId="0" fontId="0" fillId="2" borderId="34" xfId="0" applyFill="1" applyBorder="1" applyAlignment="1">
      <alignment horizontal="left" vertical="top" wrapText="1"/>
    </xf>
    <xf numFmtId="0" fontId="0" fillId="2" borderId="37" xfId="0" applyFill="1" applyBorder="1" applyAlignment="1">
      <alignment horizontal="left" vertical="top" wrapText="1"/>
    </xf>
    <xf numFmtId="0" fontId="0" fillId="0" borderId="3" xfId="0" applyBorder="1" applyAlignment="1">
      <alignment horizontal="center" vertical="top" wrapText="1"/>
    </xf>
    <xf numFmtId="0" fontId="0" fillId="0" borderId="8" xfId="0"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4" fillId="2" borderId="3" xfId="0" applyFont="1" applyFill="1" applyBorder="1" applyAlignment="1">
      <alignment horizontal="center" vertical="top" wrapText="1"/>
    </xf>
    <xf numFmtId="0" fontId="4" fillId="2" borderId="8" xfId="0" applyFont="1" applyFill="1" applyBorder="1" applyAlignment="1">
      <alignment horizontal="center" vertical="top" wrapText="1"/>
    </xf>
    <xf numFmtId="0" fontId="4" fillId="23" borderId="90" xfId="0" applyFont="1" applyFill="1" applyBorder="1" applyAlignment="1">
      <alignment horizontal="left" wrapText="1"/>
    </xf>
    <xf numFmtId="0" fontId="4" fillId="23" borderId="0" xfId="0" applyFont="1" applyFill="1" applyBorder="1" applyAlignment="1">
      <alignment horizontal="left" wrapText="1"/>
    </xf>
    <xf numFmtId="0" fontId="0" fillId="0" borderId="7" xfId="0" applyFont="1" applyBorder="1" applyAlignment="1">
      <alignment horizontal="left" vertical="justify" wrapText="1"/>
    </xf>
    <xf numFmtId="0" fontId="0" fillId="0" borderId="3" xfId="0" applyFont="1" applyBorder="1" applyAlignment="1">
      <alignment horizontal="left" vertical="justify" wrapText="1"/>
    </xf>
    <xf numFmtId="0" fontId="4" fillId="2" borderId="12"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14" xfId="0" applyFont="1" applyFill="1" applyBorder="1" applyAlignment="1">
      <alignment horizontal="left" vertical="top" wrapText="1"/>
    </xf>
    <xf numFmtId="0" fontId="15" fillId="27" borderId="98" xfId="0" applyFont="1" applyFill="1" applyBorder="1" applyAlignment="1">
      <alignment horizontal="right" vertical="center"/>
    </xf>
    <xf numFmtId="0" fontId="15" fillId="27" borderId="99" xfId="0" applyFont="1" applyFill="1" applyBorder="1" applyAlignment="1">
      <alignment horizontal="right" vertical="center"/>
    </xf>
    <xf numFmtId="0" fontId="3" fillId="23" borderId="90" xfId="0" applyFont="1" applyFill="1" applyBorder="1" applyAlignment="1">
      <alignment horizontal="left" wrapText="1"/>
    </xf>
    <xf numFmtId="0" fontId="3" fillId="23" borderId="0" xfId="0" applyFont="1" applyFill="1" applyBorder="1" applyAlignment="1">
      <alignment horizontal="left" wrapText="1"/>
    </xf>
    <xf numFmtId="0" fontId="0" fillId="14" borderId="66" xfId="0" applyFill="1" applyBorder="1" applyAlignment="1">
      <alignment horizontal="left" vertical="top"/>
    </xf>
    <xf numFmtId="0" fontId="0" fillId="14" borderId="0" xfId="0" applyFill="1" applyBorder="1" applyAlignment="1">
      <alignment horizontal="left" vertical="top"/>
    </xf>
    <xf numFmtId="0" fontId="0" fillId="14" borderId="94" xfId="0" applyFill="1" applyBorder="1" applyAlignment="1">
      <alignment horizontal="left" vertical="top" wrapText="1"/>
    </xf>
    <xf numFmtId="0" fontId="0" fillId="14" borderId="15" xfId="0" applyFill="1" applyBorder="1" applyAlignment="1">
      <alignment horizontal="left" vertical="top" wrapText="1"/>
    </xf>
    <xf numFmtId="0" fontId="0" fillId="2" borderId="44" xfId="0" applyNumberFormat="1" applyFill="1" applyBorder="1" applyAlignment="1">
      <alignment horizontal="left" vertical="top" wrapText="1"/>
    </xf>
    <xf numFmtId="0" fontId="0" fillId="2" borderId="0" xfId="0" applyNumberFormat="1" applyFill="1" applyBorder="1" applyAlignment="1">
      <alignment horizontal="left" vertical="top" wrapText="1"/>
    </xf>
    <xf numFmtId="0" fontId="1" fillId="25" borderId="51" xfId="0" applyFont="1" applyFill="1" applyBorder="1" applyAlignment="1">
      <alignment horizontal="center" vertical="center"/>
    </xf>
    <xf numFmtId="0" fontId="1" fillId="25" borderId="13" xfId="0" applyFont="1" applyFill="1" applyBorder="1" applyAlignment="1">
      <alignment horizontal="center" vertical="center"/>
    </xf>
    <xf numFmtId="0" fontId="1" fillId="25" borderId="14" xfId="0" applyFont="1" applyFill="1" applyBorder="1" applyAlignment="1">
      <alignment horizontal="center" vertical="center"/>
    </xf>
    <xf numFmtId="0" fontId="3" fillId="23" borderId="90"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2" borderId="9" xfId="0" applyFont="1" applyFill="1" applyBorder="1" applyAlignment="1">
      <alignment horizontal="left" vertical="justify" wrapText="1"/>
    </xf>
    <xf numFmtId="0" fontId="0" fillId="2" borderId="10" xfId="0" applyFont="1" applyFill="1" applyBorder="1" applyAlignment="1">
      <alignment horizontal="left" vertical="justify" wrapText="1"/>
    </xf>
    <xf numFmtId="0" fontId="1" fillId="25" borderId="17" xfId="0" applyFont="1" applyFill="1" applyBorder="1" applyAlignment="1">
      <alignment horizontal="center" vertical="center"/>
    </xf>
    <xf numFmtId="0" fontId="1" fillId="25" borderId="131" xfId="0" applyFont="1" applyFill="1" applyBorder="1" applyAlignment="1">
      <alignment horizontal="center" vertical="center"/>
    </xf>
    <xf numFmtId="0" fontId="1" fillId="25" borderId="63" xfId="0" applyFont="1" applyFill="1" applyBorder="1" applyAlignment="1">
      <alignment horizontal="center" vertical="center"/>
    </xf>
    <xf numFmtId="0" fontId="0" fillId="0" borderId="3" xfId="0" applyBorder="1" applyAlignment="1">
      <alignment horizontal="left" vertical="top" wrapText="1"/>
    </xf>
    <xf numFmtId="0" fontId="0" fillId="0" borderId="8" xfId="0" applyBorder="1" applyAlignment="1">
      <alignment horizontal="left" vertical="top" wrapText="1"/>
    </xf>
    <xf numFmtId="0" fontId="0" fillId="14" borderId="66" xfId="0" applyFill="1" applyBorder="1" applyAlignment="1">
      <alignment horizontal="left" vertical="top" wrapText="1"/>
    </xf>
    <xf numFmtId="0" fontId="0" fillId="14" borderId="0" xfId="0" applyFill="1" applyBorder="1" applyAlignment="1">
      <alignment horizontal="left" vertical="top" wrapText="1"/>
    </xf>
    <xf numFmtId="0" fontId="4" fillId="5" borderId="77" xfId="0" applyFont="1" applyFill="1" applyBorder="1" applyAlignment="1">
      <alignment horizontal="left" vertical="top"/>
    </xf>
    <xf numFmtId="0" fontId="4" fillId="5" borderId="0" xfId="0" applyFont="1" applyFill="1" applyBorder="1" applyAlignment="1">
      <alignment horizontal="left" vertical="top"/>
    </xf>
    <xf numFmtId="0" fontId="4" fillId="17" borderId="134" xfId="0" applyFont="1" applyFill="1" applyBorder="1" applyAlignment="1">
      <alignment horizontal="left" vertical="top" wrapText="1"/>
    </xf>
    <xf numFmtId="0" fontId="4" fillId="17" borderId="0" xfId="0" applyFont="1" applyFill="1" applyBorder="1" applyAlignment="1">
      <alignment horizontal="left" vertical="top" wrapText="1"/>
    </xf>
    <xf numFmtId="0" fontId="1" fillId="4" borderId="82" xfId="0" applyFont="1" applyFill="1" applyBorder="1" applyAlignment="1">
      <alignment horizontal="left" vertical="top"/>
    </xf>
    <xf numFmtId="0" fontId="1" fillId="4" borderId="0" xfId="0" applyFont="1" applyFill="1" applyBorder="1" applyAlignment="1">
      <alignment horizontal="left" vertical="top"/>
    </xf>
    <xf numFmtId="0" fontId="0" fillId="2" borderId="5" xfId="0" applyFill="1" applyBorder="1" applyAlignment="1">
      <alignment horizontal="left" vertical="top" wrapText="1"/>
    </xf>
    <xf numFmtId="0" fontId="0" fillId="2" borderId="6" xfId="0" applyFill="1" applyBorder="1" applyAlignment="1">
      <alignment horizontal="left" vertical="top" wrapText="1"/>
    </xf>
    <xf numFmtId="0" fontId="1" fillId="20" borderId="51" xfId="0" applyFont="1" applyFill="1" applyBorder="1" applyAlignment="1">
      <alignment horizontal="center" vertical="center"/>
    </xf>
    <xf numFmtId="0" fontId="1" fillId="20" borderId="13" xfId="0" applyFont="1" applyFill="1" applyBorder="1" applyAlignment="1">
      <alignment horizontal="center" vertical="center"/>
    </xf>
    <xf numFmtId="0" fontId="1" fillId="20" borderId="14" xfId="0" applyFont="1" applyFill="1" applyBorder="1" applyAlignment="1">
      <alignment horizontal="center" vertical="center"/>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169" fontId="4" fillId="5" borderId="77"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1" fillId="3" borderId="48"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50" xfId="0" applyFont="1" applyFill="1" applyBorder="1" applyAlignment="1">
      <alignment horizontal="center" vertical="center"/>
    </xf>
    <xf numFmtId="0" fontId="0" fillId="15" borderId="55" xfId="0" applyFill="1" applyBorder="1" applyAlignment="1">
      <alignment horizontal="left" vertical="top" wrapText="1"/>
    </xf>
    <xf numFmtId="0" fontId="0" fillId="15" borderId="37" xfId="0" applyFill="1" applyBorder="1" applyAlignment="1">
      <alignment horizontal="left" vertical="top" wrapText="1"/>
    </xf>
    <xf numFmtId="0" fontId="0" fillId="15" borderId="97" xfId="0" applyFill="1" applyBorder="1" applyAlignment="1">
      <alignment horizontal="left" vertical="top" wrapText="1"/>
    </xf>
    <xf numFmtId="0" fontId="0" fillId="15" borderId="133" xfId="0" applyFill="1" applyBorder="1" applyAlignment="1">
      <alignment horizontal="left"/>
    </xf>
    <xf numFmtId="0" fontId="0" fillId="15" borderId="28" xfId="0" applyFill="1" applyBorder="1" applyAlignment="1">
      <alignment horizontal="left"/>
    </xf>
    <xf numFmtId="0" fontId="0" fillId="15" borderId="61" xfId="0" applyFill="1" applyBorder="1" applyAlignment="1">
      <alignment horizontal="left"/>
    </xf>
    <xf numFmtId="0" fontId="1" fillId="4" borderId="82"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5" xfId="0" applyFill="1" applyBorder="1" applyAlignment="1">
      <alignment horizontal="left" vertical="top" wrapText="1"/>
    </xf>
    <xf numFmtId="0" fontId="0" fillId="4" borderId="15" xfId="0" applyFill="1" applyBorder="1" applyAlignment="1">
      <alignment horizontal="left" vertical="top" wrapText="1"/>
    </xf>
    <xf numFmtId="0" fontId="0" fillId="15" borderId="133" xfId="0" applyFill="1" applyBorder="1" applyAlignment="1">
      <alignment horizontal="left" vertical="center" wrapText="1"/>
    </xf>
    <xf numFmtId="0" fontId="0" fillId="15" borderId="28" xfId="0" applyFill="1" applyBorder="1" applyAlignment="1">
      <alignment horizontal="left" vertical="center" wrapText="1"/>
    </xf>
    <xf numFmtId="0" fontId="0" fillId="15" borderId="61" xfId="0" applyFill="1" applyBorder="1" applyAlignment="1">
      <alignment horizontal="left" vertical="center" wrapText="1"/>
    </xf>
    <xf numFmtId="0" fontId="0" fillId="15" borderId="3" xfId="0" applyFill="1" applyBorder="1" applyAlignment="1">
      <alignment horizontal="center"/>
    </xf>
    <xf numFmtId="0" fontId="0" fillId="15" borderId="140" xfId="0" applyFill="1" applyBorder="1" applyAlignment="1">
      <alignment horizontal="center"/>
    </xf>
    <xf numFmtId="0" fontId="0" fillId="15" borderId="132" xfId="0" applyFill="1" applyBorder="1" applyAlignment="1">
      <alignment horizontal="center"/>
    </xf>
    <xf numFmtId="0" fontId="0" fillId="15" borderId="62" xfId="0" applyFill="1" applyBorder="1" applyAlignment="1">
      <alignment horizontal="center"/>
    </xf>
    <xf numFmtId="0" fontId="1" fillId="4" borderId="82" xfId="0" applyFont="1" applyFill="1" applyBorder="1" applyAlignment="1">
      <alignment horizontal="left"/>
    </xf>
    <xf numFmtId="0" fontId="1" fillId="4" borderId="0" xfId="0" applyFont="1" applyFill="1" applyBorder="1" applyAlignment="1">
      <alignment horizontal="left"/>
    </xf>
    <xf numFmtId="0" fontId="1" fillId="12" borderId="5" xfId="0" applyFont="1" applyFill="1" applyBorder="1" applyAlignment="1">
      <alignment horizontal="center" vertical="center" wrapText="1"/>
    </xf>
    <xf numFmtId="0" fontId="1" fillId="12" borderId="6" xfId="0" applyFont="1" applyFill="1" applyBorder="1" applyAlignment="1">
      <alignment horizontal="center" vertical="center" wrapText="1"/>
    </xf>
    <xf numFmtId="0" fontId="0" fillId="0" borderId="37" xfId="0" applyFill="1" applyBorder="1" applyAlignment="1"/>
    <xf numFmtId="0" fontId="0" fillId="0" borderId="97" xfId="0" applyFill="1" applyBorder="1" applyAlignment="1"/>
    <xf numFmtId="0" fontId="0" fillId="0" borderId="3" xfId="0" applyFill="1" applyBorder="1" applyAlignment="1"/>
    <xf numFmtId="0" fontId="0" fillId="0" borderId="8" xfId="0" applyFill="1" applyBorder="1" applyAlignment="1"/>
    <xf numFmtId="0" fontId="0" fillId="0" borderId="10" xfId="0" applyFill="1" applyBorder="1" applyAlignment="1"/>
    <xf numFmtId="0" fontId="0" fillId="0" borderId="11" xfId="0" applyFill="1" applyBorder="1" applyAlignment="1"/>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10" xfId="0" applyNumberFormat="1" applyFont="1" applyFill="1" applyBorder="1" applyAlignment="1" applyProtection="1">
      <alignment horizontal="center" vertical="center" wrapText="1"/>
      <protection locked="0"/>
    </xf>
    <xf numFmtId="2" fontId="0" fillId="0" borderId="3" xfId="0" applyNumberFormat="1" applyFont="1" applyFill="1" applyBorder="1" applyAlignment="1" applyProtection="1">
      <alignment vertical="center" wrapText="1"/>
      <protection locked="0"/>
    </xf>
    <xf numFmtId="2" fontId="0" fillId="0" borderId="3" xfId="0" applyNumberFormat="1" applyFont="1" applyFill="1" applyBorder="1" applyAlignment="1" applyProtection="1">
      <alignment horizontal="left" vertical="center" wrapText="1"/>
      <protection locked="0"/>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1" fillId="12" borderId="13" xfId="0" applyFont="1" applyFill="1" applyBorder="1" applyAlignment="1">
      <alignment wrapText="1"/>
    </xf>
    <xf numFmtId="0" fontId="0" fillId="0" borderId="3" xfId="0" applyFont="1" applyBorder="1" applyAlignment="1">
      <alignment horizontal="center" vertical="center" wrapText="1"/>
    </xf>
    <xf numFmtId="0" fontId="0" fillId="0" borderId="18"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10" xfId="0" applyFill="1" applyBorder="1" applyAlignment="1">
      <alignment horizontal="center" vertical="center"/>
    </xf>
    <xf numFmtId="0" fontId="0" fillId="0" borderId="18" xfId="0" applyFont="1" applyBorder="1" applyAlignment="1">
      <alignment horizontal="left" vertical="top" wrapText="1"/>
    </xf>
    <xf numFmtId="0" fontId="0" fillId="0" borderId="23" xfId="0" applyFont="1" applyBorder="1" applyAlignment="1">
      <alignment horizontal="left" vertical="top" wrapText="1"/>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4" xfId="0" applyFont="1" applyFill="1" applyBorder="1" applyAlignment="1">
      <alignment horizontal="center" vertical="center" wrapText="1"/>
    </xf>
    <xf numFmtId="0" fontId="1" fillId="6" borderId="43" xfId="0" applyFont="1" applyFill="1" applyBorder="1" applyAlignment="1">
      <alignment horizontal="center" vertical="center" wrapText="1"/>
    </xf>
    <xf numFmtId="2" fontId="0" fillId="0" borderId="8" xfId="0" applyNumberFormat="1" applyFont="1" applyFill="1" applyBorder="1" applyAlignment="1" applyProtection="1">
      <alignment horizontal="left" vertical="center" wrapText="1"/>
      <protection locked="0"/>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0" fontId="1" fillId="6" borderId="42" xfId="0" applyFont="1" applyFill="1" applyBorder="1" applyAlignment="1">
      <alignment horizontal="center" vertical="center" wrapText="1"/>
    </xf>
    <xf numFmtId="0" fontId="1" fillId="6" borderId="16" xfId="0" applyFont="1" applyFill="1" applyBorder="1" applyAlignment="1">
      <alignment horizontal="center" vertical="center" wrapText="1"/>
    </xf>
    <xf numFmtId="2" fontId="0" fillId="0" borderId="5" xfId="0" applyNumberFormat="1" applyFont="1" applyFill="1" applyBorder="1" applyAlignment="1" applyProtection="1">
      <alignment vertical="center" wrapText="1"/>
      <protection locked="0"/>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2" fontId="4" fillId="0" borderId="3" xfId="0" applyNumberFormat="1" applyFont="1" applyFill="1" applyBorder="1" applyAlignment="1" applyProtection="1">
      <alignment horizontal="center" vertical="center" wrapText="1"/>
      <protection locked="0"/>
    </xf>
    <xf numFmtId="2" fontId="4" fillId="0" borderId="8" xfId="0" applyNumberFormat="1" applyFont="1" applyFill="1" applyBorder="1" applyAlignment="1" applyProtection="1">
      <alignment horizontal="center" vertical="center" wrapText="1"/>
      <protection locked="0"/>
    </xf>
    <xf numFmtId="0" fontId="0" fillId="0" borderId="42"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43" xfId="0" applyFont="1" applyFill="1" applyBorder="1" applyAlignment="1">
      <alignment horizontal="left" vertical="top" wrapText="1"/>
    </xf>
    <xf numFmtId="0" fontId="0" fillId="0" borderId="44"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45" xfId="0" applyFont="1" applyFill="1" applyBorder="1" applyAlignment="1">
      <alignment horizontal="left" vertical="top" wrapText="1"/>
    </xf>
    <xf numFmtId="0" fontId="0" fillId="0" borderId="46"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47" xfId="0" applyFont="1" applyFill="1" applyBorder="1" applyAlignment="1">
      <alignment horizontal="left" vertical="top" wrapText="1"/>
    </xf>
    <xf numFmtId="2" fontId="0" fillId="0" borderId="11" xfId="0" applyNumberFormat="1" applyFont="1" applyFill="1" applyBorder="1" applyAlignment="1" applyProtection="1">
      <alignment horizontal="center" vertical="center" wrapText="1"/>
      <protection locked="0"/>
    </xf>
    <xf numFmtId="0" fontId="1" fillId="6" borderId="53"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17" xfId="0" applyFill="1" applyBorder="1" applyAlignment="1">
      <alignment horizontal="left" vertical="center" wrapText="1"/>
    </xf>
    <xf numFmtId="0" fontId="0" fillId="0" borderId="22" xfId="0" applyFill="1" applyBorder="1" applyAlignment="1">
      <alignment horizontal="left" vertical="center"/>
    </xf>
    <xf numFmtId="0" fontId="0" fillId="0" borderId="17" xfId="0" applyFont="1" applyBorder="1" applyAlignment="1">
      <alignment horizontal="left" vertical="top" wrapText="1"/>
    </xf>
    <xf numFmtId="0" fontId="0" fillId="0" borderId="22" xfId="0" applyFont="1" applyBorder="1" applyAlignment="1">
      <alignment horizontal="left" vertical="top" wrapText="1"/>
    </xf>
    <xf numFmtId="0" fontId="0" fillId="0" borderId="16" xfId="0" applyFont="1" applyFill="1" applyBorder="1" applyAlignment="1">
      <alignment horizontal="left" vertical="top"/>
    </xf>
    <xf numFmtId="0" fontId="0" fillId="0" borderId="43" xfId="0" applyFont="1" applyFill="1" applyBorder="1" applyAlignment="1">
      <alignment horizontal="left" vertical="top"/>
    </xf>
    <xf numFmtId="0" fontId="0" fillId="0" borderId="44" xfId="0" applyFont="1" applyFill="1" applyBorder="1" applyAlignment="1">
      <alignment horizontal="left" vertical="top"/>
    </xf>
    <xf numFmtId="0" fontId="0" fillId="0" borderId="0" xfId="0" applyFont="1" applyFill="1" applyBorder="1" applyAlignment="1">
      <alignment horizontal="left" vertical="top"/>
    </xf>
    <xf numFmtId="0" fontId="0" fillId="0" borderId="45" xfId="0" applyFont="1" applyFill="1" applyBorder="1" applyAlignment="1">
      <alignment horizontal="left" vertical="top"/>
    </xf>
    <xf numFmtId="0" fontId="0" fillId="0" borderId="46" xfId="0" applyFont="1" applyFill="1" applyBorder="1" applyAlignment="1">
      <alignment horizontal="left" vertical="top"/>
    </xf>
    <xf numFmtId="0" fontId="0" fillId="0" borderId="15" xfId="0" applyFont="1" applyFill="1" applyBorder="1" applyAlignment="1">
      <alignment horizontal="left" vertical="top"/>
    </xf>
    <xf numFmtId="0" fontId="0" fillId="0" borderId="47" xfId="0" applyFont="1" applyFill="1" applyBorder="1" applyAlignment="1">
      <alignment horizontal="left" vertical="top"/>
    </xf>
    <xf numFmtId="0" fontId="0" fillId="0" borderId="3" xfId="0" applyFont="1" applyBorder="1" applyAlignment="1">
      <alignment horizontal="left" vertical="top" wrapText="1"/>
    </xf>
    <xf numFmtId="2" fontId="0" fillId="0" borderId="18" xfId="0" applyNumberFormat="1" applyFont="1" applyFill="1" applyBorder="1" applyAlignment="1" applyProtection="1">
      <alignment horizontal="left" vertical="center" wrapText="1"/>
      <protection locked="0"/>
    </xf>
    <xf numFmtId="2" fontId="0" fillId="0" borderId="23" xfId="0" applyNumberFormat="1" applyFont="1" applyFill="1" applyBorder="1" applyAlignment="1" applyProtection="1">
      <alignment horizontal="left" vertical="center" wrapText="1"/>
      <protection locked="0"/>
    </xf>
    <xf numFmtId="0" fontId="0" fillId="0" borderId="18" xfId="0" applyFont="1" applyBorder="1" applyAlignment="1">
      <alignment horizontal="left" vertical="center" wrapText="1"/>
    </xf>
    <xf numFmtId="0" fontId="0" fillId="0" borderId="23" xfId="0" applyFont="1" applyBorder="1" applyAlignment="1">
      <alignment horizontal="left" vertical="center" wrapText="1"/>
    </xf>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3381375</xdr:colOff>
      <xdr:row>37</xdr:row>
      <xdr:rowOff>142875</xdr:rowOff>
    </xdr:from>
    <xdr:to>
      <xdr:col>6</xdr:col>
      <xdr:colOff>939181</xdr:colOff>
      <xdr:row>37</xdr:row>
      <xdr:rowOff>4867275</xdr:rowOff>
    </xdr:to>
    <xdr:pic>
      <xdr:nvPicPr>
        <xdr:cNvPr id="135" name="Picture 13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17156" y="10870406"/>
          <a:ext cx="6477000"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2512218</xdr:colOff>
      <xdr:row>40</xdr:row>
      <xdr:rowOff>95250</xdr:rowOff>
    </xdr:from>
    <xdr:to>
      <xdr:col>6</xdr:col>
      <xdr:colOff>727249</xdr:colOff>
      <xdr:row>41</xdr:row>
      <xdr:rowOff>45244</xdr:rowOff>
    </xdr:to>
    <xdr:pic>
      <xdr:nvPicPr>
        <xdr:cNvPr id="12" name="Picture 11"/>
        <xdr:cNvPicPr>
          <a:picLocks noChangeAspect="1"/>
        </xdr:cNvPicPr>
      </xdr:nvPicPr>
      <xdr:blipFill>
        <a:blip xmlns:r="http://schemas.openxmlformats.org/officeDocument/2006/relationships" r:embed="rId2"/>
        <a:stretch>
          <a:fillRect/>
        </a:stretch>
      </xdr:blipFill>
      <xdr:spPr>
        <a:xfrm>
          <a:off x="3047999" y="17275969"/>
          <a:ext cx="6267450" cy="5153025"/>
        </a:xfrm>
        <a:prstGeom prst="rect">
          <a:avLst/>
        </a:prstGeom>
      </xdr:spPr>
    </xdr:pic>
    <xdr:clientData/>
  </xdr:twoCellAnchor>
  <xdr:twoCellAnchor editAs="oneCell">
    <xdr:from>
      <xdr:col>1</xdr:col>
      <xdr:colOff>2933700</xdr:colOff>
      <xdr:row>37</xdr:row>
      <xdr:rowOff>114300</xdr:rowOff>
    </xdr:from>
    <xdr:to>
      <xdr:col>5</xdr:col>
      <xdr:colOff>755534</xdr:colOff>
      <xdr:row>37</xdr:row>
      <xdr:rowOff>4762500</xdr:rowOff>
    </xdr:to>
    <xdr:sp macro="" textlink="">
      <xdr:nvSpPr>
        <xdr:cNvPr id="1035" name="AutoShape 11"/>
        <xdr:cNvSpPr>
          <a:spLocks noChangeAspect="1" noChangeArrowheads="1"/>
        </xdr:cNvSpPr>
      </xdr:nvSpPr>
      <xdr:spPr bwMode="auto">
        <a:xfrm>
          <a:off x="3467100" y="10810875"/>
          <a:ext cx="5095875" cy="4648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3381375</xdr:colOff>
      <xdr:row>37</xdr:row>
      <xdr:rowOff>142875</xdr:rowOff>
    </xdr:from>
    <xdr:to>
      <xdr:col>6</xdr:col>
      <xdr:colOff>939181</xdr:colOff>
      <xdr:row>37</xdr:row>
      <xdr:rowOff>4867275</xdr:rowOff>
    </xdr:to>
    <xdr:pic>
      <xdr:nvPicPr>
        <xdr:cNvPr id="5"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14775" y="11906250"/>
          <a:ext cx="6477000"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2512218</xdr:colOff>
      <xdr:row>40</xdr:row>
      <xdr:rowOff>95250</xdr:rowOff>
    </xdr:from>
    <xdr:to>
      <xdr:col>6</xdr:col>
      <xdr:colOff>727249</xdr:colOff>
      <xdr:row>41</xdr:row>
      <xdr:rowOff>45243</xdr:rowOff>
    </xdr:to>
    <xdr:pic>
      <xdr:nvPicPr>
        <xdr:cNvPr id="6" name="Picture 5"/>
        <xdr:cNvPicPr>
          <a:picLocks noChangeAspect="1"/>
        </xdr:cNvPicPr>
      </xdr:nvPicPr>
      <xdr:blipFill>
        <a:blip xmlns:r="http://schemas.openxmlformats.org/officeDocument/2006/relationships" r:embed="rId2"/>
        <a:stretch>
          <a:fillRect/>
        </a:stretch>
      </xdr:blipFill>
      <xdr:spPr>
        <a:xfrm>
          <a:off x="3045618" y="18307050"/>
          <a:ext cx="6267450" cy="5150643"/>
        </a:xfrm>
        <a:prstGeom prst="rect">
          <a:avLst/>
        </a:prstGeom>
      </xdr:spPr>
    </xdr:pic>
    <xdr:clientData/>
  </xdr:twoCellAnchor>
  <xdr:twoCellAnchor editAs="oneCell">
    <xdr:from>
      <xdr:col>1</xdr:col>
      <xdr:colOff>2933700</xdr:colOff>
      <xdr:row>37</xdr:row>
      <xdr:rowOff>114300</xdr:rowOff>
    </xdr:from>
    <xdr:to>
      <xdr:col>5</xdr:col>
      <xdr:colOff>755534</xdr:colOff>
      <xdr:row>37</xdr:row>
      <xdr:rowOff>4762500</xdr:rowOff>
    </xdr:to>
    <xdr:sp macro="" textlink="">
      <xdr:nvSpPr>
        <xdr:cNvPr id="7" name="AutoShape 11"/>
        <xdr:cNvSpPr>
          <a:spLocks noChangeAspect="1" noChangeArrowheads="1"/>
        </xdr:cNvSpPr>
      </xdr:nvSpPr>
      <xdr:spPr bwMode="auto">
        <a:xfrm>
          <a:off x="3467100" y="11877675"/>
          <a:ext cx="5098257" cy="4648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ookerD/AppData/Local/Microsoft/Windows/INetCache/Content.Outlook/4R8J2YL7/Copy%20of%202014-15%20reporting%20climate-change-duties-report-template-Glasgow%20City%20Draft%20KM%20no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irzak/AppData/Local/Microsoft/Windows/Temporary%20Internet%20Files/Content.Outlook/HU1H3ARW/riginal%20Template%20-Andy%20Mouat%20Response%20%20-%20Copy%20of%20Copy%20of%20Copy-of-Climate-Change-Duties-Report-template-v3-2-Draft-Order-compatibl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Req"/>
      <sheetName val="ListsRec"/>
      <sheetName val="Recommended - Wider Influence"/>
      <sheetName val="LACO2 data"/>
      <sheetName val="Sheet2"/>
    </sheetNames>
    <sheetDataSet>
      <sheetData sheetId="0" refreshError="1"/>
      <sheetData sheetId="1">
        <row r="3">
          <cell r="C3">
            <v>2005</v>
          </cell>
          <cell r="D3">
            <v>2006</v>
          </cell>
          <cell r="E3">
            <v>2007</v>
          </cell>
          <cell r="F3">
            <v>2008</v>
          </cell>
          <cell r="G3">
            <v>2009</v>
          </cell>
          <cell r="H3">
            <v>2010</v>
          </cell>
          <cell r="I3">
            <v>2011</v>
          </cell>
          <cell r="J3">
            <v>2012</v>
          </cell>
          <cell r="K3">
            <v>2013</v>
          </cell>
          <cell r="L3">
            <v>2014</v>
          </cell>
          <cell r="M3">
            <v>2015</v>
          </cell>
          <cell r="N3">
            <v>2016</v>
          </cell>
          <cell r="O3">
            <v>2017</v>
          </cell>
          <cell r="P3">
            <v>2018</v>
          </cell>
          <cell r="Q3">
            <v>2019</v>
          </cell>
          <cell r="R3">
            <v>2020</v>
          </cell>
          <cell r="AC3" t="str">
            <v>Grid Electricity (generation)</v>
          </cell>
          <cell r="AD3" t="str">
            <v>kWh</v>
          </cell>
          <cell r="AE3">
            <v>0.49425999999999998</v>
          </cell>
          <cell r="AF3" t="str">
            <v>kg CO2e/kWh</v>
          </cell>
          <cell r="BB3" t="str">
            <v>Floor area</v>
          </cell>
          <cell r="BC3" t="str">
            <v>m2</v>
          </cell>
        </row>
        <row r="4">
          <cell r="C4">
            <v>2006</v>
          </cell>
          <cell r="D4">
            <v>2007</v>
          </cell>
          <cell r="E4">
            <v>2008</v>
          </cell>
          <cell r="F4">
            <v>2009</v>
          </cell>
          <cell r="G4">
            <v>2010</v>
          </cell>
          <cell r="H4">
            <v>2011</v>
          </cell>
          <cell r="I4">
            <v>2012</v>
          </cell>
          <cell r="J4">
            <v>2013</v>
          </cell>
          <cell r="K4">
            <v>2014</v>
          </cell>
          <cell r="L4">
            <v>2015</v>
          </cell>
          <cell r="M4">
            <v>2016</v>
          </cell>
          <cell r="N4">
            <v>2017</v>
          </cell>
          <cell r="O4">
            <v>2018</v>
          </cell>
          <cell r="P4">
            <v>2019</v>
          </cell>
          <cell r="Q4">
            <v>2020</v>
          </cell>
          <cell r="AC4" t="str">
            <v>Grid Electricity (transmission &amp; distribution losses)</v>
          </cell>
          <cell r="AD4" t="str">
            <v>kWh</v>
          </cell>
          <cell r="AE4">
            <v>4.3220000000000001E-2</v>
          </cell>
          <cell r="AF4" t="str">
            <v>kg CO2e/kWh</v>
          </cell>
          <cell r="BB4" t="str">
            <v>Treated water</v>
          </cell>
          <cell r="BC4" t="str">
            <v>Ml</v>
          </cell>
        </row>
        <row r="5">
          <cell r="C5">
            <v>2007</v>
          </cell>
          <cell r="D5">
            <v>2008</v>
          </cell>
          <cell r="E5">
            <v>2009</v>
          </cell>
          <cell r="F5">
            <v>2010</v>
          </cell>
          <cell r="G5">
            <v>2011</v>
          </cell>
          <cell r="H5">
            <v>2012</v>
          </cell>
          <cell r="I5">
            <v>2013</v>
          </cell>
          <cell r="J5">
            <v>2014</v>
          </cell>
          <cell r="K5">
            <v>2015</v>
          </cell>
          <cell r="L5">
            <v>2016</v>
          </cell>
          <cell r="M5">
            <v>2017</v>
          </cell>
          <cell r="N5">
            <v>2018</v>
          </cell>
          <cell r="O5">
            <v>2019</v>
          </cell>
          <cell r="P5">
            <v>2020</v>
          </cell>
          <cell r="AC5" t="str">
            <v>Natural Gas</v>
          </cell>
          <cell r="AD5" t="str">
            <v>kWh</v>
          </cell>
          <cell r="AE5">
            <v>0.18497</v>
          </cell>
          <cell r="AF5" t="str">
            <v>kg CO2e/kWh</v>
          </cell>
          <cell r="BB5" t="str">
            <v>Households supplied with water</v>
          </cell>
          <cell r="BC5" t="str">
            <v>households</v>
          </cell>
        </row>
        <row r="6">
          <cell r="C6">
            <v>2008</v>
          </cell>
          <cell r="D6">
            <v>2009</v>
          </cell>
          <cell r="E6">
            <v>2010</v>
          </cell>
          <cell r="F6">
            <v>2011</v>
          </cell>
          <cell r="G6">
            <v>2012</v>
          </cell>
          <cell r="H6">
            <v>2013</v>
          </cell>
          <cell r="I6">
            <v>2014</v>
          </cell>
          <cell r="J6">
            <v>2015</v>
          </cell>
          <cell r="K6">
            <v>2016</v>
          </cell>
          <cell r="L6">
            <v>2017</v>
          </cell>
          <cell r="M6">
            <v>2018</v>
          </cell>
          <cell r="N6">
            <v>2019</v>
          </cell>
          <cell r="O6">
            <v>2020</v>
          </cell>
          <cell r="AC6" t="str">
            <v>Gas oil</v>
          </cell>
          <cell r="AD6" t="str">
            <v>kWh</v>
          </cell>
          <cell r="AE6">
            <v>0.27211999999999997</v>
          </cell>
          <cell r="AF6" t="str">
            <v>kg CO2e/kWh</v>
          </cell>
          <cell r="BB6" t="str">
            <v>Population supplied with treated water</v>
          </cell>
          <cell r="BC6" t="str">
            <v xml:space="preserve">population </v>
          </cell>
        </row>
        <row r="7">
          <cell r="C7">
            <v>2009</v>
          </cell>
          <cell r="D7">
            <v>2010</v>
          </cell>
          <cell r="E7">
            <v>2011</v>
          </cell>
          <cell r="F7">
            <v>2012</v>
          </cell>
          <cell r="G7">
            <v>2013</v>
          </cell>
          <cell r="H7">
            <v>2014</v>
          </cell>
          <cell r="I7">
            <v>2015</v>
          </cell>
          <cell r="J7">
            <v>2016</v>
          </cell>
          <cell r="K7">
            <v>2017</v>
          </cell>
          <cell r="L7">
            <v>2018</v>
          </cell>
          <cell r="M7">
            <v>2019</v>
          </cell>
          <cell r="N7">
            <v>2020</v>
          </cell>
          <cell r="AC7" t="str">
            <v xml:space="preserve">Fuel Oil </v>
          </cell>
          <cell r="AD7" t="str">
            <v>kWh</v>
          </cell>
          <cell r="AE7">
            <v>0.26950000000000002</v>
          </cell>
          <cell r="AF7" t="str">
            <v>kg CO2e/kWh</v>
          </cell>
          <cell r="BB7" t="str">
            <v>Sewage treated</v>
          </cell>
          <cell r="BC7" t="str">
            <v>Ml</v>
          </cell>
        </row>
        <row r="8">
          <cell r="C8">
            <v>2010</v>
          </cell>
          <cell r="D8">
            <v>2011</v>
          </cell>
          <cell r="E8">
            <v>2012</v>
          </cell>
          <cell r="F8">
            <v>2013</v>
          </cell>
          <cell r="G8">
            <v>2014</v>
          </cell>
          <cell r="H8">
            <v>2015</v>
          </cell>
          <cell r="I8">
            <v>2016</v>
          </cell>
          <cell r="J8">
            <v>2017</v>
          </cell>
          <cell r="K8">
            <v>2018</v>
          </cell>
          <cell r="L8">
            <v>2019</v>
          </cell>
          <cell r="M8">
            <v>2020</v>
          </cell>
          <cell r="AC8" t="str">
            <v>Burning Oil</v>
          </cell>
          <cell r="AD8" t="str">
            <v>litres</v>
          </cell>
          <cell r="AE8">
            <v>2.5379710000000002</v>
          </cell>
          <cell r="AF8" t="str">
            <v>kg CO2e/litre</v>
          </cell>
          <cell r="BB8" t="str">
            <v>Households supplied sewage services</v>
          </cell>
          <cell r="BC8" t="str">
            <v>households</v>
          </cell>
        </row>
        <row r="9">
          <cell r="C9">
            <v>2011</v>
          </cell>
          <cell r="D9">
            <v>2012</v>
          </cell>
          <cell r="E9">
            <v>2013</v>
          </cell>
          <cell r="F9">
            <v>2014</v>
          </cell>
          <cell r="G9">
            <v>2015</v>
          </cell>
          <cell r="H9">
            <v>2016</v>
          </cell>
          <cell r="I9">
            <v>2017</v>
          </cell>
          <cell r="J9">
            <v>2018</v>
          </cell>
          <cell r="K9">
            <v>2019</v>
          </cell>
          <cell r="L9">
            <v>2020</v>
          </cell>
          <cell r="AC9" t="str">
            <v xml:space="preserve">Kerosene - Burning Oil </v>
          </cell>
          <cell r="AD9" t="str">
            <v>kWh</v>
          </cell>
          <cell r="AE9">
            <v>0.24667</v>
          </cell>
          <cell r="AF9" t="str">
            <v>kg CO2e/kWh</v>
          </cell>
          <cell r="BB9" t="str">
            <v>Population supplied with sewage services</v>
          </cell>
          <cell r="BC9" t="str">
            <v xml:space="preserve">population </v>
          </cell>
        </row>
        <row r="10">
          <cell r="C10">
            <v>2012</v>
          </cell>
          <cell r="D10">
            <v>2013</v>
          </cell>
          <cell r="E10">
            <v>2014</v>
          </cell>
          <cell r="F10">
            <v>2015</v>
          </cell>
          <cell r="G10">
            <v>2016</v>
          </cell>
          <cell r="H10">
            <v>2017</v>
          </cell>
          <cell r="I10">
            <v>2018</v>
          </cell>
          <cell r="J10">
            <v>2019</v>
          </cell>
          <cell r="K10">
            <v>2020</v>
          </cell>
          <cell r="AC10" t="str">
            <v>Coal (industrial)</v>
          </cell>
          <cell r="AD10" t="str">
            <v>kWh</v>
          </cell>
          <cell r="AE10">
            <v>0.315905361</v>
          </cell>
          <cell r="AF10" t="str">
            <v>kg CO2e/kWh</v>
          </cell>
          <cell r="BB10" t="str">
            <v>Number of full-time students</v>
          </cell>
          <cell r="BC10" t="str">
            <v>number FTS</v>
          </cell>
        </row>
        <row r="11">
          <cell r="C11">
            <v>2013</v>
          </cell>
          <cell r="D11">
            <v>2014</v>
          </cell>
          <cell r="E11">
            <v>2015</v>
          </cell>
          <cell r="F11">
            <v>2016</v>
          </cell>
          <cell r="G11">
            <v>2017</v>
          </cell>
          <cell r="H11">
            <v>2018</v>
          </cell>
          <cell r="I11">
            <v>2019</v>
          </cell>
          <cell r="J11">
            <v>2020</v>
          </cell>
          <cell r="AC11" t="str">
            <v>Water - Supply</v>
          </cell>
          <cell r="AD11" t="str">
            <v>m3</v>
          </cell>
          <cell r="AE11">
            <v>0.34410000000000002</v>
          </cell>
          <cell r="AF11" t="str">
            <v>kg CO2e/m3</v>
          </cell>
          <cell r="BB11" t="str">
            <v>Patient bed nights</v>
          </cell>
          <cell r="BC11" t="str">
            <v>number of patient bed nights</v>
          </cell>
        </row>
        <row r="12">
          <cell r="C12">
            <v>2014</v>
          </cell>
          <cell r="D12">
            <v>2015</v>
          </cell>
          <cell r="E12">
            <v>2016</v>
          </cell>
          <cell r="F12">
            <v>2017</v>
          </cell>
          <cell r="G12">
            <v>2018</v>
          </cell>
          <cell r="H12">
            <v>2019</v>
          </cell>
          <cell r="I12">
            <v>2020</v>
          </cell>
          <cell r="AC12" t="str">
            <v>Water - Treatment</v>
          </cell>
          <cell r="AD12" t="str">
            <v>m3</v>
          </cell>
          <cell r="AE12">
            <v>0.70850000000000002</v>
          </cell>
          <cell r="AF12" t="str">
            <v>kg CO2e/m3</v>
          </cell>
          <cell r="BB12" t="str">
            <v>Population size served</v>
          </cell>
          <cell r="BC12" t="str">
            <v xml:space="preserve">population </v>
          </cell>
        </row>
        <row r="13">
          <cell r="C13">
            <v>2015</v>
          </cell>
          <cell r="D13">
            <v>2016</v>
          </cell>
          <cell r="E13">
            <v>2017</v>
          </cell>
          <cell r="F13">
            <v>2018</v>
          </cell>
          <cell r="G13">
            <v>2019</v>
          </cell>
          <cell r="H13">
            <v>2020</v>
          </cell>
          <cell r="AC13" t="str">
            <v>Diesel</v>
          </cell>
          <cell r="AD13" t="str">
            <v>litres</v>
          </cell>
          <cell r="AE13">
            <v>2.6023999999999998</v>
          </cell>
          <cell r="AF13" t="str">
            <v>kg CO2e/litre</v>
          </cell>
        </row>
        <row r="14">
          <cell r="C14">
            <v>2016</v>
          </cell>
          <cell r="D14">
            <v>2017</v>
          </cell>
          <cell r="E14">
            <v>2018</v>
          </cell>
          <cell r="F14">
            <v>2019</v>
          </cell>
          <cell r="G14">
            <v>2020</v>
          </cell>
          <cell r="AC14" t="str">
            <v>Petrol</v>
          </cell>
          <cell r="AD14" t="str">
            <v>litres</v>
          </cell>
          <cell r="AE14">
            <v>2.1913999999999998</v>
          </cell>
          <cell r="AF14" t="str">
            <v>kg CO2e/litre</v>
          </cell>
        </row>
        <row r="15">
          <cell r="C15">
            <v>2017</v>
          </cell>
          <cell r="D15">
            <v>2018</v>
          </cell>
          <cell r="E15">
            <v>2019</v>
          </cell>
          <cell r="F15">
            <v>2020</v>
          </cell>
          <cell r="AC15" t="str">
            <v>Biomass</v>
          </cell>
          <cell r="AD15" t="str">
            <v>kWh</v>
          </cell>
          <cell r="AE15">
            <v>1.1838E-2</v>
          </cell>
          <cell r="AF15" t="str">
            <v>kg CO2e/kWh</v>
          </cell>
        </row>
        <row r="16">
          <cell r="C16">
            <v>2018</v>
          </cell>
          <cell r="D16">
            <v>2019</v>
          </cell>
          <cell r="E16">
            <v>2020</v>
          </cell>
          <cell r="AC16" t="str">
            <v>Biogas</v>
          </cell>
          <cell r="AD16" t="str">
            <v>kWh</v>
          </cell>
          <cell r="AE16">
            <v>2.0799999999999999E-4</v>
          </cell>
          <cell r="AF16" t="str">
            <v>kg CO2e/kWh</v>
          </cell>
        </row>
        <row r="17">
          <cell r="C17">
            <v>2019</v>
          </cell>
          <cell r="D17">
            <v>2020</v>
          </cell>
          <cell r="AC17" t="str">
            <v>LPG (kWh)</v>
          </cell>
          <cell r="AD17" t="str">
            <v>kWh</v>
          </cell>
          <cell r="AE17">
            <v>0.214508</v>
          </cell>
          <cell r="AF17" t="str">
            <v>kg CO2e/kWh</v>
          </cell>
        </row>
        <row r="18">
          <cell r="C18">
            <v>2020</v>
          </cell>
          <cell r="AC18" t="str">
            <v>LPG (Litres)</v>
          </cell>
          <cell r="AD18" t="str">
            <v>litres</v>
          </cell>
          <cell r="AE18">
            <v>1.5022500000000001</v>
          </cell>
          <cell r="AF18" t="str">
            <v>kg CO2e/litre</v>
          </cell>
        </row>
        <row r="19">
          <cell r="C19" t="str">
            <v>2005/06</v>
          </cell>
          <cell r="D19" t="str">
            <v>2006/07</v>
          </cell>
          <cell r="E19" t="str">
            <v>2007/08</v>
          </cell>
          <cell r="F19" t="str">
            <v>2008/09</v>
          </cell>
          <cell r="G19" t="str">
            <v>2009/10</v>
          </cell>
          <cell r="H19" t="str">
            <v>2010/11</v>
          </cell>
          <cell r="I19" t="str">
            <v>2011/12</v>
          </cell>
          <cell r="J19" t="str">
            <v>2012/13</v>
          </cell>
          <cell r="K19" t="str">
            <v>2013/14</v>
          </cell>
          <cell r="L19" t="str">
            <v>2014/15</v>
          </cell>
          <cell r="M19" t="str">
            <v>2015/16</v>
          </cell>
          <cell r="N19" t="str">
            <v>2016/17</v>
          </cell>
          <cell r="O19" t="str">
            <v>2017/18</v>
          </cell>
          <cell r="P19" t="str">
            <v>2018/19</v>
          </cell>
          <cell r="Q19" t="str">
            <v>2019/20</v>
          </cell>
          <cell r="R19" t="str">
            <v>2020/21</v>
          </cell>
          <cell r="AC19" t="str">
            <v>Purchased Heat and Steam</v>
          </cell>
          <cell r="AD19" t="str">
            <v>kWh</v>
          </cell>
          <cell r="AE19">
            <v>0.21676999999999999</v>
          </cell>
          <cell r="AF19" t="str">
            <v>kg CO2e/kWh</v>
          </cell>
        </row>
        <row r="20">
          <cell r="C20" t="str">
            <v>2006/07</v>
          </cell>
          <cell r="D20" t="str">
            <v>2007/08</v>
          </cell>
          <cell r="E20" t="str">
            <v>2008/09</v>
          </cell>
          <cell r="F20" t="str">
            <v>2009/10</v>
          </cell>
          <cell r="G20" t="str">
            <v>2010/11</v>
          </cell>
          <cell r="H20" t="str">
            <v>2011/12</v>
          </cell>
          <cell r="I20" t="str">
            <v>2012/13</v>
          </cell>
          <cell r="J20" t="str">
            <v>2013/14</v>
          </cell>
          <cell r="K20" t="str">
            <v>2014/15</v>
          </cell>
          <cell r="L20" t="str">
            <v>2015/16</v>
          </cell>
          <cell r="M20" t="str">
            <v>2016/17</v>
          </cell>
          <cell r="N20" t="str">
            <v>2017/18</v>
          </cell>
          <cell r="O20" t="str">
            <v>2018/19</v>
          </cell>
          <cell r="P20" t="str">
            <v>2019/20</v>
          </cell>
          <cell r="Q20" t="str">
            <v>2020/21</v>
          </cell>
          <cell r="AC20" t="str">
            <v>Purchased Heat and Steam (local factor)</v>
          </cell>
          <cell r="AD20" t="str">
            <v>kWh</v>
          </cell>
          <cell r="AE20" t="str">
            <v>Add factor in</v>
          </cell>
          <cell r="AF20" t="str">
            <v>kg CO2e/kWh</v>
          </cell>
        </row>
        <row r="21">
          <cell r="C21" t="str">
            <v>2007/08</v>
          </cell>
          <cell r="D21" t="str">
            <v>2008/09</v>
          </cell>
          <cell r="E21" t="str">
            <v>2009/10</v>
          </cell>
          <cell r="F21" t="str">
            <v>2010/11</v>
          </cell>
          <cell r="G21" t="str">
            <v>2011/12</v>
          </cell>
          <cell r="H21" t="str">
            <v>2012/13</v>
          </cell>
          <cell r="I21" t="str">
            <v>2013/14</v>
          </cell>
          <cell r="J21" t="str">
            <v>2014/15</v>
          </cell>
          <cell r="K21" t="str">
            <v>2015/16</v>
          </cell>
          <cell r="L21" t="str">
            <v>2016/17</v>
          </cell>
          <cell r="M21" t="str">
            <v>2017/18</v>
          </cell>
          <cell r="N21" t="str">
            <v>2018/19</v>
          </cell>
          <cell r="O21" t="str">
            <v>2019/20</v>
          </cell>
          <cell r="AC21" t="str">
            <v>Renewable Elec Purchase Direct Supply</v>
          </cell>
          <cell r="AD21" t="str">
            <v>kWh</v>
          </cell>
          <cell r="AE21">
            <v>0</v>
          </cell>
          <cell r="AF21" t="str">
            <v>kg CO2e/kWh</v>
          </cell>
        </row>
        <row r="22">
          <cell r="C22" t="str">
            <v>2008/09</v>
          </cell>
          <cell r="D22" t="str">
            <v>2009/10</v>
          </cell>
          <cell r="E22" t="str">
            <v>2010/11</v>
          </cell>
          <cell r="F22" t="str">
            <v>2011/12</v>
          </cell>
          <cell r="G22" t="str">
            <v>2012/13</v>
          </cell>
          <cell r="H22" t="str">
            <v>2013/14</v>
          </cell>
          <cell r="I22" t="str">
            <v>2014/15</v>
          </cell>
          <cell r="J22" t="str">
            <v>2015/16</v>
          </cell>
          <cell r="K22" t="str">
            <v>2016/17</v>
          </cell>
          <cell r="L22" t="str">
            <v>2017/18</v>
          </cell>
          <cell r="M22" t="str">
            <v>2018/19</v>
          </cell>
          <cell r="N22" t="str">
            <v>2019/20</v>
          </cell>
          <cell r="AC22" t="str">
            <v>Renewable Heat Purchase Direct Supply</v>
          </cell>
          <cell r="AD22" t="str">
            <v>kWh</v>
          </cell>
          <cell r="AE22">
            <v>0</v>
          </cell>
          <cell r="AF22" t="str">
            <v>kgCO2e/kWh</v>
          </cell>
        </row>
        <row r="23">
          <cell r="C23" t="str">
            <v>2009/10</v>
          </cell>
          <cell r="D23" t="str">
            <v>2010/11</v>
          </cell>
          <cell r="E23" t="str">
            <v>2011/12</v>
          </cell>
          <cell r="F23" t="str">
            <v>2012/13</v>
          </cell>
          <cell r="G23" t="str">
            <v>2013/14</v>
          </cell>
          <cell r="H23" t="str">
            <v>2014/15</v>
          </cell>
          <cell r="I23" t="str">
            <v>2015/16</v>
          </cell>
          <cell r="J23" t="str">
            <v>2016/17</v>
          </cell>
          <cell r="K23" t="str">
            <v>2017/18</v>
          </cell>
          <cell r="L23" t="str">
            <v>2018/19</v>
          </cell>
          <cell r="M23" t="str">
            <v>2019/20</v>
          </cell>
          <cell r="AC23" t="str">
            <v>Renewable Elec Self Supply</v>
          </cell>
          <cell r="AD23" t="str">
            <v>kWh</v>
          </cell>
          <cell r="AE23">
            <v>0</v>
          </cell>
          <cell r="AF23" t="str">
            <v>kg CO2e/kWh</v>
          </cell>
        </row>
        <row r="24">
          <cell r="C24" t="str">
            <v>2010/11</v>
          </cell>
          <cell r="D24" t="str">
            <v>2011/12</v>
          </cell>
          <cell r="E24" t="str">
            <v>2012/13</v>
          </cell>
          <cell r="F24" t="str">
            <v>2013/14</v>
          </cell>
          <cell r="G24" t="str">
            <v>2014/15</v>
          </cell>
          <cell r="H24" t="str">
            <v>2015/16</v>
          </cell>
          <cell r="I24" t="str">
            <v>2016/17</v>
          </cell>
          <cell r="J24" t="str">
            <v>2017/18</v>
          </cell>
          <cell r="K24" t="str">
            <v>2018/19</v>
          </cell>
          <cell r="L24" t="str">
            <v>2019/20</v>
          </cell>
          <cell r="AC24" t="str">
            <v>Renewable Heat Self Supply</v>
          </cell>
          <cell r="AD24" t="str">
            <v>kWh</v>
          </cell>
          <cell r="AE24">
            <v>0</v>
          </cell>
          <cell r="AF24" t="str">
            <v>kg CO2e/kWh</v>
          </cell>
        </row>
        <row r="25">
          <cell r="C25" t="str">
            <v>2011/12</v>
          </cell>
          <cell r="D25" t="str">
            <v>2012/13</v>
          </cell>
          <cell r="E25" t="str">
            <v>2013/14</v>
          </cell>
          <cell r="F25" t="str">
            <v>2014/15</v>
          </cell>
          <cell r="G25" t="str">
            <v>2015/16</v>
          </cell>
          <cell r="H25" t="str">
            <v>2016/17</v>
          </cell>
          <cell r="I25" t="str">
            <v>2017/18</v>
          </cell>
          <cell r="J25" t="str">
            <v>2018/19</v>
          </cell>
          <cell r="K25" t="str">
            <v>2019/20</v>
          </cell>
          <cell r="AC25" t="str">
            <v>Renewable Elec Exported to Grid</v>
          </cell>
          <cell r="AD25" t="str">
            <v>kWh</v>
          </cell>
          <cell r="AE25">
            <v>0</v>
          </cell>
          <cell r="AF25" t="str">
            <v>kg CO2e/kWh</v>
          </cell>
        </row>
        <row r="26">
          <cell r="C26" t="str">
            <v>2012/13</v>
          </cell>
          <cell r="D26" t="str">
            <v>2013/14</v>
          </cell>
          <cell r="E26" t="str">
            <v>2014/15</v>
          </cell>
          <cell r="F26" t="str">
            <v>2015/16</v>
          </cell>
          <cell r="G26" t="str">
            <v>2016/17</v>
          </cell>
          <cell r="H26" t="str">
            <v>2017/18</v>
          </cell>
          <cell r="I26" t="str">
            <v>2018/19</v>
          </cell>
          <cell r="J26" t="str">
            <v>2019/20</v>
          </cell>
          <cell r="AC26" t="str">
            <v>Renewable Heat Exported</v>
          </cell>
          <cell r="AD26" t="str">
            <v>kWh</v>
          </cell>
          <cell r="AE26">
            <v>0</v>
          </cell>
          <cell r="AF26" t="str">
            <v>kg CO2e/kWh</v>
          </cell>
        </row>
        <row r="27">
          <cell r="C27" t="str">
            <v>2013/14</v>
          </cell>
          <cell r="D27" t="str">
            <v>2014/15</v>
          </cell>
          <cell r="E27" t="str">
            <v>2015/16</v>
          </cell>
          <cell r="F27" t="str">
            <v>2016/17</v>
          </cell>
          <cell r="G27" t="str">
            <v>2017/18</v>
          </cell>
          <cell r="H27" t="str">
            <v>2018/19</v>
          </cell>
          <cell r="I27" t="str">
            <v>2019/20</v>
          </cell>
          <cell r="AC27" t="str">
            <v>Refuse Municipal to Landfill</v>
          </cell>
          <cell r="AD27" t="str">
            <v>tonnes</v>
          </cell>
          <cell r="AE27">
            <v>289.83554099999998</v>
          </cell>
          <cell r="AF27" t="str">
            <v>kgCO2e/tonne</v>
          </cell>
        </row>
        <row r="28">
          <cell r="C28" t="str">
            <v>2014/15</v>
          </cell>
          <cell r="D28" t="str">
            <v>2015/16</v>
          </cell>
          <cell r="E28" t="str">
            <v>2016/17</v>
          </cell>
          <cell r="F28" t="str">
            <v>2017/18</v>
          </cell>
          <cell r="G28" t="str">
            <v>2018/19</v>
          </cell>
          <cell r="H28" t="str">
            <v>2019/20</v>
          </cell>
          <cell r="AC28" t="str">
            <v>Refuse Commercial &amp; Industrial to Landfill</v>
          </cell>
          <cell r="AD28" t="str">
            <v>tonnes</v>
          </cell>
          <cell r="AE28">
            <v>199</v>
          </cell>
          <cell r="AF28" t="str">
            <v>kgCO2e/tonne</v>
          </cell>
        </row>
        <row r="29">
          <cell r="C29" t="str">
            <v>2015/16</v>
          </cell>
          <cell r="D29" t="str">
            <v>2016/17</v>
          </cell>
          <cell r="E29" t="str">
            <v>2017/18</v>
          </cell>
          <cell r="F29" t="str">
            <v>2018/19</v>
          </cell>
          <cell r="G29" t="str">
            <v>2019/20</v>
          </cell>
          <cell r="AC29" t="str">
            <v>Organic Food &amp; Drink Composting</v>
          </cell>
          <cell r="AD29" t="str">
            <v>tonnes</v>
          </cell>
          <cell r="AE29">
            <v>6</v>
          </cell>
          <cell r="AF29" t="str">
            <v>kgCO2e/tonne</v>
          </cell>
        </row>
        <row r="30">
          <cell r="C30" t="str">
            <v>2016/17</v>
          </cell>
          <cell r="D30" t="str">
            <v>2017/18</v>
          </cell>
          <cell r="E30" t="str">
            <v>2018/19</v>
          </cell>
          <cell r="F30" t="str">
            <v>2019/20</v>
          </cell>
          <cell r="AC30" t="str">
            <v>Organic Food &amp; Drink AD</v>
          </cell>
          <cell r="AD30" t="str">
            <v>tonnes</v>
          </cell>
          <cell r="AE30">
            <v>21</v>
          </cell>
          <cell r="AF30" t="str">
            <v>kgCO2e/tonne</v>
          </cell>
        </row>
        <row r="31">
          <cell r="C31" t="str">
            <v>2017/18</v>
          </cell>
          <cell r="D31" t="str">
            <v>2018/19</v>
          </cell>
          <cell r="E31" t="str">
            <v>2019/20</v>
          </cell>
          <cell r="AC31" t="str">
            <v>Organic Garden Waste Composting</v>
          </cell>
          <cell r="AD31" t="str">
            <v>tonnes</v>
          </cell>
          <cell r="AE31">
            <v>6</v>
          </cell>
          <cell r="AF31" t="str">
            <v>kgCO2e/tonne</v>
          </cell>
        </row>
        <row r="32">
          <cell r="C32" t="str">
            <v>2018/19</v>
          </cell>
          <cell r="D32" t="str">
            <v>2019/20</v>
          </cell>
          <cell r="AC32" t="str">
            <v>Paper &amp; Board (Mixed) Recycling</v>
          </cell>
          <cell r="AD32" t="str">
            <v>tonnes</v>
          </cell>
          <cell r="AE32">
            <v>21</v>
          </cell>
          <cell r="AF32" t="str">
            <v>kgCO2e/tonne</v>
          </cell>
        </row>
        <row r="33">
          <cell r="C33" t="str">
            <v>2019/20</v>
          </cell>
          <cell r="AC33" t="str">
            <v>WEEE (Mixed) Recycling</v>
          </cell>
          <cell r="AD33" t="str">
            <v>tonnes</v>
          </cell>
          <cell r="AE33">
            <v>21</v>
          </cell>
          <cell r="AF33" t="str">
            <v>kgCO2e/tonne</v>
          </cell>
        </row>
        <row r="34">
          <cell r="AC34" t="str">
            <v>Glass Recycling</v>
          </cell>
          <cell r="AD34" t="str">
            <v>tonnes</v>
          </cell>
          <cell r="AE34">
            <v>21</v>
          </cell>
          <cell r="AF34" t="str">
            <v>kgCO2e/tonne</v>
          </cell>
        </row>
        <row r="35">
          <cell r="AC35" t="str">
            <v>Plastics (Average) Recycling</v>
          </cell>
          <cell r="AD35" t="str">
            <v>tonnes</v>
          </cell>
          <cell r="AE35">
            <v>21</v>
          </cell>
          <cell r="AF35" t="str">
            <v>kgCO2e/tonne</v>
          </cell>
        </row>
        <row r="36">
          <cell r="AC36" t="str">
            <v>Metal Cans (Mixed) &amp; Metal Scrap Recycling</v>
          </cell>
          <cell r="AD36" t="str">
            <v>tonnes</v>
          </cell>
          <cell r="AE36">
            <v>21</v>
          </cell>
          <cell r="AF36" t="str">
            <v>kgCO2e/tonne</v>
          </cell>
        </row>
        <row r="37">
          <cell r="AC37" t="str">
            <v>Refuse Mun/Comm/Ind to Combustion</v>
          </cell>
          <cell r="AD37" t="str">
            <v>tonnes</v>
          </cell>
          <cell r="AE37">
            <v>21</v>
          </cell>
          <cell r="AF37" t="str">
            <v>kgCO2e/tonne</v>
          </cell>
        </row>
        <row r="38">
          <cell r="AC38" t="str">
            <v>Construction (Average) Recycling</v>
          </cell>
          <cell r="AD38" t="str">
            <v>tonnes</v>
          </cell>
          <cell r="AE38">
            <v>1.37</v>
          </cell>
          <cell r="AF38" t="str">
            <v>kgCO2e/tonne</v>
          </cell>
        </row>
        <row r="39">
          <cell r="AC39" t="str">
            <v>Clinical waste - orange stream</v>
          </cell>
          <cell r="AD39" t="str">
            <v>tonnes</v>
          </cell>
          <cell r="AE39" t="str">
            <v>Add factor in</v>
          </cell>
          <cell r="AF39" t="str">
            <v>kgCO2e/tonne</v>
          </cell>
        </row>
        <row r="40">
          <cell r="AC40" t="str">
            <v>Clinical waste - red stream</v>
          </cell>
          <cell r="AD40" t="str">
            <v>tonnes</v>
          </cell>
          <cell r="AE40" t="str">
            <v>Add factor in</v>
          </cell>
          <cell r="AF40" t="str">
            <v>kgCO2e/tonne</v>
          </cell>
        </row>
        <row r="41">
          <cell r="AC41" t="str">
            <v>Clinical waste - yellow stream</v>
          </cell>
          <cell r="AD41" t="str">
            <v>tonnes</v>
          </cell>
          <cell r="AE41" t="str">
            <v>Add factor in</v>
          </cell>
          <cell r="AF41" t="str">
            <v>kgCO2e/tonne</v>
          </cell>
        </row>
        <row r="42">
          <cell r="AC42" t="str">
            <v>Mixed recycling</v>
          </cell>
          <cell r="AD42" t="str">
            <v>tonnes</v>
          </cell>
          <cell r="AE42">
            <v>21</v>
          </cell>
          <cell r="AF42" t="str">
            <v>kg CO2e/tonne</v>
          </cell>
        </row>
        <row r="43">
          <cell r="AC43" t="str">
            <v>All flights (self-calculated emissions)</v>
          </cell>
          <cell r="AD43" t="str">
            <v>passenger km</v>
          </cell>
          <cell r="AE43" t="str">
            <v>No single factor - report total emissions</v>
          </cell>
        </row>
        <row r="44">
          <cell r="AC44" t="str">
            <v>Domestic flight (average passenger)</v>
          </cell>
          <cell r="AD44" t="str">
            <v>passenger km</v>
          </cell>
          <cell r="AE44">
            <v>0.29315999999999998</v>
          </cell>
          <cell r="AF44" t="str">
            <v>kg CO2e/passenger km</v>
          </cell>
        </row>
        <row r="45">
          <cell r="AC45" t="str">
            <v>Short-haul flights (average passenger)</v>
          </cell>
          <cell r="AD45" t="str">
            <v>passenger km</v>
          </cell>
          <cell r="AE45">
            <v>0.16625000000000001</v>
          </cell>
          <cell r="AF45" t="str">
            <v>kg CO2e/passenger km</v>
          </cell>
        </row>
        <row r="46">
          <cell r="AC46" t="str">
            <v>Long-haul flights (average passenger)</v>
          </cell>
          <cell r="AD46" t="str">
            <v>passenger km</v>
          </cell>
          <cell r="AE46">
            <v>0.21021999999999999</v>
          </cell>
          <cell r="AF46" t="str">
            <v>kg CO2e/passenger km</v>
          </cell>
        </row>
        <row r="47">
          <cell r="AC47" t="str">
            <v>Rail (National rail)</v>
          </cell>
          <cell r="AD47" t="str">
            <v>passenger km</v>
          </cell>
          <cell r="AE47">
            <v>4.7379999999999999E-2</v>
          </cell>
          <cell r="AF47" t="str">
            <v>kg CO2e/passenger km</v>
          </cell>
        </row>
        <row r="48">
          <cell r="AC48" t="str">
            <v>Car - diesel (average)</v>
          </cell>
          <cell r="AD48" t="str">
            <v>passenger km</v>
          </cell>
          <cell r="AE48">
            <v>0.18546000000000001</v>
          </cell>
          <cell r="AF48" t="str">
            <v>kg CO2e/passenger km</v>
          </cell>
        </row>
        <row r="49">
          <cell r="AC49" t="str">
            <v>Car - petrol (average)</v>
          </cell>
          <cell r="AD49" t="str">
            <v>passenger km</v>
          </cell>
          <cell r="AE49">
            <v>0.19388</v>
          </cell>
          <cell r="AF49" t="str">
            <v>kg CO2e/passenger km</v>
          </cell>
        </row>
        <row r="50">
          <cell r="AC50" t="str">
            <v>Car - hybrid (average) mileage</v>
          </cell>
          <cell r="AD50" t="str">
            <v>passenger mile</v>
          </cell>
          <cell r="AE50">
            <v>0.21634400000000001</v>
          </cell>
          <cell r="AF50" t="str">
            <v>kg CO2e/passenger mile</v>
          </cell>
        </row>
        <row r="51">
          <cell r="AC51" t="str">
            <v>Car - LPG (average) mileage</v>
          </cell>
          <cell r="AD51" t="str">
            <v>passenger mile</v>
          </cell>
          <cell r="AE51">
            <v>0.33604699999999998</v>
          </cell>
          <cell r="AF51" t="str">
            <v>kg CO2e/passenger mile</v>
          </cell>
        </row>
        <row r="52">
          <cell r="AC52" t="str">
            <v>Van - average up to 3.5 tonnes (unknown fuel)</v>
          </cell>
          <cell r="AD52" t="str">
            <v>km</v>
          </cell>
          <cell r="AE52">
            <v>0.25092300000000001</v>
          </cell>
          <cell r="AF52" t="str">
            <v>kgCO2e/km</v>
          </cell>
        </row>
        <row r="53">
          <cell r="AC53" t="str">
            <v>HGV - average rigid (diesel, 50% laden)</v>
          </cell>
          <cell r="AD53" t="str">
            <v>km</v>
          </cell>
          <cell r="AE53">
            <v>0.82374999999999998</v>
          </cell>
          <cell r="AF53" t="str">
            <v>kgCO2e/km</v>
          </cell>
        </row>
        <row r="54">
          <cell r="AC54" t="str">
            <v>HGV - average articulated (diesel, 50% laden)</v>
          </cell>
          <cell r="AD54" t="str">
            <v>km</v>
          </cell>
          <cell r="AE54">
            <v>0.94411</v>
          </cell>
          <cell r="AF54" t="str">
            <v>kgCO2e/km</v>
          </cell>
        </row>
        <row r="55">
          <cell r="AC55" t="str">
            <v>HGV - average all types &amp; sizes (diesel, 50% laden)</v>
          </cell>
          <cell r="AD55" t="str">
            <v>km</v>
          </cell>
          <cell r="AE55">
            <v>0.88483999999999996</v>
          </cell>
          <cell r="AF55" t="str">
            <v>kgCO2e/km</v>
          </cell>
        </row>
        <row r="56">
          <cell r="AC56" t="str">
            <v>Bus (local bus, not London)</v>
          </cell>
          <cell r="AD56" t="str">
            <v>passenger km</v>
          </cell>
          <cell r="AE56">
            <v>0.10946</v>
          </cell>
          <cell r="AF56" t="str">
            <v>kg CO2e/passenger km</v>
          </cell>
        </row>
        <row r="57">
          <cell r="AC57" t="str">
            <v>Taxi (black cab)</v>
          </cell>
          <cell r="AD57" t="str">
            <v>passenger km</v>
          </cell>
          <cell r="AE57">
            <v>0.21876999999999999</v>
          </cell>
          <cell r="AF57" t="str">
            <v>kg CO2e/passenger km</v>
          </cell>
        </row>
        <row r="58">
          <cell r="AC58" t="str">
            <v>Taxi (regular)</v>
          </cell>
          <cell r="AD58" t="str">
            <v>passenger km</v>
          </cell>
          <cell r="AE58">
            <v>0.17755000000000001</v>
          </cell>
          <cell r="AF58" t="str">
            <v>kg CO2e/passenger km</v>
          </cell>
        </row>
        <row r="59">
          <cell r="AC59" t="str">
            <v>Ferry</v>
          </cell>
          <cell r="AD59" t="str">
            <v>passenger km</v>
          </cell>
          <cell r="AE59">
            <v>0.116082</v>
          </cell>
          <cell r="AF59" t="str">
            <v>kg CO2e/passenger km</v>
          </cell>
        </row>
        <row r="60">
          <cell r="AC60" t="str">
            <v>Business travel - car</v>
          </cell>
          <cell r="AD60" t="str">
            <v>No single unit - report total emissions</v>
          </cell>
          <cell r="AE60" t="str">
            <v>No single factor - report total emissions</v>
          </cell>
        </row>
        <row r="61">
          <cell r="AC61" t="str">
            <v>Business travel - public transport</v>
          </cell>
          <cell r="AD61" t="str">
            <v>No single unit - report total emissions</v>
          </cell>
          <cell r="AE61" t="str">
            <v>No single factor - report total emissions</v>
          </cell>
          <cell r="AF61" t="str">
            <v>kg CO2e/kWh</v>
          </cell>
        </row>
        <row r="62">
          <cell r="AC62" t="str">
            <v>Other 1</v>
          </cell>
          <cell r="AD62" t="str">
            <v>No single unit - report total emissions</v>
          </cell>
          <cell r="AE62" t="str">
            <v>No single factor - report total emissions</v>
          </cell>
        </row>
        <row r="63">
          <cell r="AC63" t="str">
            <v>Other 2</v>
          </cell>
          <cell r="AD63" t="str">
            <v>No single unit - report total emissions</v>
          </cell>
          <cell r="AE63" t="str">
            <v>No single factor - report total emissions</v>
          </cell>
        </row>
        <row r="64">
          <cell r="AC64" t="str">
            <v>Other 3</v>
          </cell>
          <cell r="AD64" t="str">
            <v>No single unit - report total emissions</v>
          </cell>
          <cell r="AE64" t="str">
            <v>No single factor - report total emissions</v>
          </cell>
        </row>
      </sheetData>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s>
    <sheetDataSet>
      <sheetData sheetId="0" refreshError="1"/>
      <sheetData sheetId="1" refreshError="1">
        <row r="3">
          <cell r="AC3" t="str">
            <v>Grid Electricity</v>
          </cell>
          <cell r="AD3" t="str">
            <v>kWh</v>
          </cell>
          <cell r="AE3">
            <v>0.53747999999999996</v>
          </cell>
          <cell r="AF3" t="str">
            <v>kg CO2e/kWh</v>
          </cell>
        </row>
        <row r="4">
          <cell r="AC4" t="str">
            <v>Natural Gas</v>
          </cell>
          <cell r="AD4" t="str">
            <v>kWh</v>
          </cell>
          <cell r="AE4">
            <v>0.18497</v>
          </cell>
          <cell r="AF4" t="str">
            <v>kg CO2e/kWh</v>
          </cell>
        </row>
        <row r="5">
          <cell r="AC5" t="str">
            <v>Gas oil</v>
          </cell>
          <cell r="AD5" t="str">
            <v>kWh</v>
          </cell>
          <cell r="AE5">
            <v>0.27211999999999997</v>
          </cell>
          <cell r="AF5" t="str">
            <v>kg CO2e/kWh</v>
          </cell>
        </row>
        <row r="6">
          <cell r="AC6" t="str">
            <v xml:space="preserve">Fuel Oil </v>
          </cell>
          <cell r="AD6" t="str">
            <v>kWh</v>
          </cell>
          <cell r="AE6">
            <v>0.26950000000000002</v>
          </cell>
          <cell r="AF6" t="str">
            <v>kg CO2e/kWh</v>
          </cell>
        </row>
        <row r="7">
          <cell r="AC7" t="str">
            <v>Coal (industrial)</v>
          </cell>
          <cell r="AD7" t="str">
            <v>kWh</v>
          </cell>
          <cell r="AE7">
            <v>0.315905361</v>
          </cell>
          <cell r="AF7" t="str">
            <v>kg CO2e/m3</v>
          </cell>
        </row>
        <row r="8">
          <cell r="AC8" t="str">
            <v>Water - Supply</v>
          </cell>
          <cell r="AD8" t="str">
            <v>m3</v>
          </cell>
          <cell r="AE8">
            <v>0.34410000000000002</v>
          </cell>
          <cell r="AF8" t="str">
            <v>kg CO2e/m3</v>
          </cell>
        </row>
        <row r="9">
          <cell r="AC9" t="str">
            <v>Water - Treatment</v>
          </cell>
          <cell r="AD9" t="str">
            <v>m3</v>
          </cell>
          <cell r="AE9">
            <v>0.70850000000000002</v>
          </cell>
          <cell r="AF9" t="str">
            <v>kg CO2e/litre</v>
          </cell>
        </row>
        <row r="10">
          <cell r="AC10" t="str">
            <v>Diesel</v>
          </cell>
          <cell r="AD10" t="str">
            <v>litres</v>
          </cell>
          <cell r="AE10">
            <v>2.6023999999999998</v>
          </cell>
          <cell r="AF10" t="str">
            <v>kg CO2e/litre</v>
          </cell>
        </row>
        <row r="11">
          <cell r="AC11" t="str">
            <v>Petrol</v>
          </cell>
          <cell r="AD11" t="str">
            <v>litres</v>
          </cell>
          <cell r="AE11">
            <v>2.1913999999999998</v>
          </cell>
          <cell r="AF11" t="str">
            <v>kg CO2e/kWh</v>
          </cell>
        </row>
        <row r="12">
          <cell r="AC12" t="str">
            <v>Biomass</v>
          </cell>
          <cell r="AD12" t="str">
            <v>kWh</v>
          </cell>
          <cell r="AE12">
            <v>1.1838E-2</v>
          </cell>
          <cell r="AF12" t="str">
            <v>kg CO2e/kWh</v>
          </cell>
        </row>
        <row r="13">
          <cell r="AC13" t="str">
            <v>Biogas</v>
          </cell>
          <cell r="AD13" t="str">
            <v>kWh</v>
          </cell>
          <cell r="AE13">
            <v>2.0799999999999999E-4</v>
          </cell>
          <cell r="AF13" t="str">
            <v>kg CO2e/kWh</v>
          </cell>
        </row>
        <row r="14">
          <cell r="AC14" t="str">
            <v>LPG</v>
          </cell>
          <cell r="AD14" t="str">
            <v>kWh</v>
          </cell>
          <cell r="AE14">
            <v>1.5022500000000001</v>
          </cell>
          <cell r="AF14" t="str">
            <v>kg CO2e/kWh</v>
          </cell>
        </row>
        <row r="15">
          <cell r="AC15" t="str">
            <v>Kerosene - Burning Oil</v>
          </cell>
          <cell r="AD15" t="str">
            <v>kWh</v>
          </cell>
          <cell r="AE15">
            <v>0.24667</v>
          </cell>
          <cell r="AF15" t="str">
            <v>kg CO2e/kWh</v>
          </cell>
        </row>
        <row r="16">
          <cell r="AC16" t="str">
            <v>Purchased Heat and Steam</v>
          </cell>
          <cell r="AD16" t="str">
            <v>kWh</v>
          </cell>
          <cell r="AE16">
            <v>0.25690499999999999</v>
          </cell>
          <cell r="AF16" t="str">
            <v>kg CO2e/kWh</v>
          </cell>
        </row>
        <row r="17">
          <cell r="AC17" t="str">
            <v>Renewable Elec Purchase Direct Supply</v>
          </cell>
          <cell r="AD17" t="str">
            <v>kWh</v>
          </cell>
          <cell r="AE17">
            <v>0</v>
          </cell>
          <cell r="AF17" t="str">
            <v>kg CO2e/kWh</v>
          </cell>
        </row>
        <row r="18">
          <cell r="AC18" t="str">
            <v>Renewable Heat Purchase Direct Supply</v>
          </cell>
          <cell r="AD18" t="str">
            <v>kWh</v>
          </cell>
          <cell r="AE18">
            <v>0</v>
          </cell>
          <cell r="AF18" t="str">
            <v>kgCO2e/tonne</v>
          </cell>
        </row>
        <row r="19">
          <cell r="AC19" t="str">
            <v>Refuse Municipal to Landfill</v>
          </cell>
          <cell r="AD19" t="str">
            <v>tonnes</v>
          </cell>
          <cell r="AE19">
            <v>289.83554099999998</v>
          </cell>
          <cell r="AF19" t="str">
            <v>kgCO2e/tonne</v>
          </cell>
        </row>
        <row r="20">
          <cell r="AC20" t="str">
            <v>Refuse Commercial &amp; Industrial to Landfill</v>
          </cell>
          <cell r="AD20" t="str">
            <v>tonnes</v>
          </cell>
          <cell r="AE20">
            <v>199</v>
          </cell>
          <cell r="AF20" t="str">
            <v>kgCO2e/tonne</v>
          </cell>
        </row>
        <row r="21">
          <cell r="AC21" t="str">
            <v>Organic Food &amp; Drink Composting</v>
          </cell>
          <cell r="AD21" t="str">
            <v>tonnes</v>
          </cell>
          <cell r="AE21">
            <v>6</v>
          </cell>
          <cell r="AF21" t="str">
            <v>kgCO2e/tonne</v>
          </cell>
        </row>
        <row r="22">
          <cell r="AC22" t="str">
            <v>Organic Food &amp; Drink AD</v>
          </cell>
          <cell r="AD22" t="str">
            <v>tonnes</v>
          </cell>
          <cell r="AE22">
            <v>21</v>
          </cell>
          <cell r="AF22" t="str">
            <v>kgCO2e/tonne</v>
          </cell>
        </row>
        <row r="23">
          <cell r="AC23" t="str">
            <v>Organic Garden Waste Composting</v>
          </cell>
          <cell r="AD23" t="str">
            <v>tonnes</v>
          </cell>
          <cell r="AE23">
            <v>6</v>
          </cell>
          <cell r="AF23" t="str">
            <v>kgCO2e/tonne</v>
          </cell>
        </row>
        <row r="24">
          <cell r="AC24" t="str">
            <v>Paper &amp; Board (Mixed) Recycling</v>
          </cell>
          <cell r="AD24" t="str">
            <v>tonnes</v>
          </cell>
          <cell r="AE24">
            <v>21</v>
          </cell>
          <cell r="AF24" t="str">
            <v>kgCO2e/tonne</v>
          </cell>
        </row>
        <row r="25">
          <cell r="AC25" t="str">
            <v>WEEE (Mixed) Recycling</v>
          </cell>
          <cell r="AD25" t="str">
            <v>tonnes</v>
          </cell>
          <cell r="AE25">
            <v>21</v>
          </cell>
          <cell r="AF25" t="str">
            <v>kgCO2e/tonne</v>
          </cell>
        </row>
        <row r="26">
          <cell r="AC26" t="str">
            <v>Glass Recycling</v>
          </cell>
          <cell r="AD26" t="str">
            <v>tonnes</v>
          </cell>
          <cell r="AE26">
            <v>21</v>
          </cell>
          <cell r="AF26" t="str">
            <v>kgCO2e/tonne</v>
          </cell>
        </row>
        <row r="27">
          <cell r="AC27" t="str">
            <v>Plastics (Average) Recycling</v>
          </cell>
          <cell r="AD27" t="str">
            <v>tonnes</v>
          </cell>
          <cell r="AE27">
            <v>21</v>
          </cell>
          <cell r="AF27" t="str">
            <v>kgCO2e/tonne</v>
          </cell>
        </row>
        <row r="28">
          <cell r="AC28" t="str">
            <v>Metal Cans (Mixed) &amp; Metal Scrap Recycling</v>
          </cell>
          <cell r="AD28" t="str">
            <v>tonnes</v>
          </cell>
          <cell r="AE28">
            <v>21</v>
          </cell>
          <cell r="AF28" t="str">
            <v>kgCO2e/tonne</v>
          </cell>
        </row>
        <row r="29">
          <cell r="AC29" t="str">
            <v>Refuse Mun/Comm/Ind to Combustion</v>
          </cell>
          <cell r="AD29" t="str">
            <v>tonnes</v>
          </cell>
          <cell r="AE29">
            <v>21</v>
          </cell>
          <cell r="AF29" t="str">
            <v>kgCO2e/tonne</v>
          </cell>
        </row>
        <row r="30">
          <cell r="AC30" t="str">
            <v>Construction (Average) Recycling</v>
          </cell>
          <cell r="AD30" t="str">
            <v>tonnes</v>
          </cell>
          <cell r="AE30">
            <v>1.37</v>
          </cell>
          <cell r="AF30" t="str">
            <v>kgCO2e/tonne</v>
          </cell>
        </row>
        <row r="31">
          <cell r="AC31" t="str">
            <v>Clinical waste - orange stream</v>
          </cell>
          <cell r="AD31" t="str">
            <v>tonnes</v>
          </cell>
          <cell r="AE31">
            <v>461</v>
          </cell>
          <cell r="AF31" t="str">
            <v>kgCO2e/tonne</v>
          </cell>
        </row>
        <row r="32">
          <cell r="AC32" t="str">
            <v>Clinical waste - red stream</v>
          </cell>
          <cell r="AD32" t="str">
            <v>tonnes</v>
          </cell>
          <cell r="AE32">
            <v>682</v>
          </cell>
          <cell r="AF32" t="str">
            <v>kgCO2e/tonne</v>
          </cell>
        </row>
        <row r="33">
          <cell r="AC33" t="str">
            <v>Clinical waste - yellow stream</v>
          </cell>
          <cell r="AD33" t="str">
            <v>tonnes</v>
          </cell>
          <cell r="AE33">
            <v>682</v>
          </cell>
          <cell r="AF33" t="str">
            <v>kgCO2e/tonne</v>
          </cell>
        </row>
        <row r="34">
          <cell r="AC34" t="str">
            <v>Mixed recycling</v>
          </cell>
          <cell r="AD34" t="str">
            <v>tonnes</v>
          </cell>
          <cell r="AE34">
            <v>21</v>
          </cell>
          <cell r="AF34" t="str">
            <v>kg CO2e/passenger km</v>
          </cell>
        </row>
        <row r="35">
          <cell r="AC35" t="str">
            <v>Flights (passenger km)</v>
          </cell>
          <cell r="AD35" t="str">
            <v>passenger km</v>
          </cell>
          <cell r="AE35">
            <v>0.29315999999999998</v>
          </cell>
          <cell r="AF35" t="str">
            <v>kg CO2e/passenger km</v>
          </cell>
        </row>
        <row r="36">
          <cell r="AC36" t="str">
            <v>Rail (passenger km)</v>
          </cell>
          <cell r="AD36" t="str">
            <v>passenger km</v>
          </cell>
          <cell r="AE36">
            <v>4.7379999999999999E-2</v>
          </cell>
          <cell r="AF36" t="str">
            <v>kg CO2e/passenger km</v>
          </cell>
        </row>
        <row r="37">
          <cell r="AC37" t="str">
            <v>Car - diesel (passenger km)</v>
          </cell>
          <cell r="AD37" t="str">
            <v>passenger km</v>
          </cell>
          <cell r="AE37">
            <v>0.18546000000000001</v>
          </cell>
          <cell r="AF37" t="str">
            <v>kg CO2e/passenger km</v>
          </cell>
        </row>
        <row r="38">
          <cell r="AC38" t="str">
            <v>Car - petrol (passenger km)</v>
          </cell>
          <cell r="AD38" t="str">
            <v>passenger km</v>
          </cell>
          <cell r="AE38">
            <v>0.19388</v>
          </cell>
          <cell r="AF38" t="str">
            <v>kg CO2e/km</v>
          </cell>
        </row>
        <row r="39">
          <cell r="AC39" t="str">
            <v>Van - diesel (km)</v>
          </cell>
          <cell r="AD39" t="str">
            <v>km</v>
          </cell>
          <cell r="AE39">
            <v>0.53982399999999997</v>
          </cell>
          <cell r="AF39" t="str">
            <v>kg CO2e/passenger km</v>
          </cell>
        </row>
        <row r="40">
          <cell r="AC40" t="str">
            <v>Bus (passenger km)</v>
          </cell>
          <cell r="AD40" t="str">
            <v>km</v>
          </cell>
          <cell r="AE40">
            <v>0.10946</v>
          </cell>
          <cell r="AF40" t="str">
            <v>kg CO2e/passenger km</v>
          </cell>
        </row>
        <row r="41">
          <cell r="AC41" t="str">
            <v>Taxi (passenger km)</v>
          </cell>
          <cell r="AD41" t="str">
            <v>km</v>
          </cell>
          <cell r="AE41">
            <v>0.21876999999999999</v>
          </cell>
          <cell r="AF41" t="str">
            <v>kg CO2e/passenger km</v>
          </cell>
        </row>
        <row r="42">
          <cell r="AC42" t="str">
            <v>Ferry</v>
          </cell>
          <cell r="AD42" t="str">
            <v>passenger km</v>
          </cell>
          <cell r="AE42">
            <v>0.116082</v>
          </cell>
        </row>
        <row r="43">
          <cell r="AC43" t="str">
            <v>Business travel - car</v>
          </cell>
          <cell r="AD43" t="str">
            <v>No single unit - report total emissions</v>
          </cell>
          <cell r="AE43" t="str">
            <v>No single factor - report total emissions</v>
          </cell>
        </row>
        <row r="44">
          <cell r="AC44" t="str">
            <v>Business travel - public transport</v>
          </cell>
          <cell r="AD44" t="str">
            <v>No single unit - report total emissions</v>
          </cell>
          <cell r="AE44" t="str">
            <v>No single factor - report total emissions</v>
          </cell>
          <cell r="AF44" t="str">
            <v>kg CO2e/kWh</v>
          </cell>
        </row>
        <row r="45">
          <cell r="AC45" t="str">
            <v>Renewable Elec Self Supply</v>
          </cell>
          <cell r="AD45" t="str">
            <v>kWh</v>
          </cell>
          <cell r="AE45">
            <v>0.53747999999999996</v>
          </cell>
          <cell r="AF45" t="str">
            <v>kg CO2e/kWh</v>
          </cell>
        </row>
        <row r="46">
          <cell r="AC46" t="str">
            <v>Renewable Heat Self Supply</v>
          </cell>
          <cell r="AD46" t="str">
            <v>kWh</v>
          </cell>
          <cell r="AE46">
            <v>0.23121249999999999</v>
          </cell>
          <cell r="AF46" t="str">
            <v>kg CO2e/kWh</v>
          </cell>
        </row>
        <row r="47">
          <cell r="AC47" t="str">
            <v>Renewable Elec Exported to Grid</v>
          </cell>
          <cell r="AD47" t="str">
            <v>kWh</v>
          </cell>
          <cell r="AE47">
            <v>0.53747999999999996</v>
          </cell>
          <cell r="AF47" t="str">
            <v>kg CO2e/kWh</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glasgow.gov.uk/CHttpHandler.ashx?id=28750&amp;p=0" TargetMode="Externa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0"/>
  <sheetViews>
    <sheetView tabSelected="1" zoomScale="82" zoomScaleNormal="82" workbookViewId="0">
      <selection activeCell="B5" sqref="B5"/>
    </sheetView>
  </sheetViews>
  <sheetFormatPr defaultColWidth="9.140625" defaultRowHeight="15" x14ac:dyDescent="0.25"/>
  <cols>
    <col min="1" max="1" width="8" style="124" customWidth="1"/>
    <col min="2" max="2" width="37.42578125" style="124" customWidth="1"/>
    <col min="3" max="3" width="20.42578125" style="124" customWidth="1"/>
    <col min="4" max="4" width="25" style="124" customWidth="1"/>
    <col min="5" max="5" width="19.42578125" style="124" customWidth="1"/>
    <col min="6" max="6" width="18" style="124" customWidth="1"/>
    <col min="7" max="7" width="17.42578125" style="124" customWidth="1"/>
    <col min="8" max="8" width="16.42578125" style="124" customWidth="1"/>
    <col min="9" max="9" width="12.85546875" style="124" customWidth="1"/>
    <col min="10" max="10" width="29.42578125" style="124" customWidth="1"/>
    <col min="11" max="11" width="16.85546875" style="124" customWidth="1"/>
    <col min="12" max="12" width="20.85546875" style="124" customWidth="1"/>
    <col min="13" max="13" width="21.140625" style="124" customWidth="1"/>
    <col min="14" max="14" width="19" style="124" customWidth="1"/>
    <col min="15" max="16384" width="9.140625" style="124"/>
  </cols>
  <sheetData>
    <row r="1" spans="1:15" ht="33.75" customHeight="1" x14ac:dyDescent="0.25">
      <c r="A1" s="558" t="s">
        <v>557</v>
      </c>
      <c r="B1" s="559"/>
      <c r="C1" s="559"/>
      <c r="D1" s="559"/>
      <c r="E1" s="559"/>
      <c r="F1" s="559"/>
      <c r="G1" s="559"/>
      <c r="H1" s="559"/>
      <c r="I1" s="559"/>
      <c r="J1" s="289"/>
      <c r="K1" s="289"/>
      <c r="L1" s="289"/>
      <c r="M1" s="290"/>
      <c r="N1" s="160"/>
      <c r="O1" s="160"/>
    </row>
    <row r="2" spans="1:15" ht="30" customHeight="1" x14ac:dyDescent="0.25">
      <c r="A2" s="291">
        <v>1</v>
      </c>
      <c r="B2" s="240" t="s">
        <v>556</v>
      </c>
      <c r="C2" s="240"/>
      <c r="D2" s="240"/>
      <c r="E2" s="240"/>
      <c r="F2" s="240"/>
      <c r="G2" s="240"/>
      <c r="H2" s="240"/>
      <c r="I2" s="240"/>
      <c r="J2" s="240"/>
      <c r="K2" s="240"/>
      <c r="L2" s="240"/>
      <c r="M2" s="292"/>
      <c r="N2" s="160"/>
      <c r="O2" s="160"/>
    </row>
    <row r="3" spans="1:15" ht="31.5" customHeight="1" x14ac:dyDescent="0.25">
      <c r="A3" s="293" t="s">
        <v>555</v>
      </c>
      <c r="B3" s="138" t="s">
        <v>554</v>
      </c>
      <c r="C3" s="130"/>
      <c r="D3" s="125"/>
      <c r="E3" s="125"/>
      <c r="F3" s="125"/>
      <c r="G3" s="125"/>
      <c r="H3" s="125"/>
      <c r="I3" s="125"/>
      <c r="J3" s="125"/>
      <c r="K3" s="125"/>
      <c r="L3" s="125"/>
      <c r="M3" s="294"/>
      <c r="N3" s="160"/>
    </row>
    <row r="4" spans="1:15" ht="20.25" customHeight="1" x14ac:dyDescent="0.25">
      <c r="A4" s="295"/>
      <c r="B4" s="140" t="s">
        <v>553</v>
      </c>
      <c r="C4" s="239"/>
      <c r="D4" s="125"/>
      <c r="E4" s="125"/>
      <c r="F4" s="125"/>
      <c r="G4" s="125"/>
      <c r="H4" s="125"/>
      <c r="I4" s="125"/>
      <c r="J4" s="125"/>
      <c r="K4" s="125"/>
      <c r="L4" s="125"/>
      <c r="M4" s="296"/>
      <c r="N4" s="160"/>
    </row>
    <row r="5" spans="1:15" ht="24" customHeight="1" x14ac:dyDescent="0.25">
      <c r="A5" s="297"/>
      <c r="B5" s="384" t="s">
        <v>955</v>
      </c>
      <c r="C5" s="384"/>
      <c r="D5" s="384"/>
      <c r="E5" s="384"/>
      <c r="F5" s="125"/>
      <c r="G5" s="125"/>
      <c r="H5" s="125"/>
      <c r="I5" s="125"/>
      <c r="J5" s="125"/>
      <c r="K5" s="125"/>
      <c r="L5" s="125"/>
      <c r="M5" s="296"/>
      <c r="N5" s="160"/>
    </row>
    <row r="6" spans="1:15" ht="27.75" customHeight="1" x14ac:dyDescent="0.25">
      <c r="A6" s="298" t="s">
        <v>552</v>
      </c>
      <c r="B6" s="141" t="s">
        <v>551</v>
      </c>
      <c r="C6" s="127"/>
      <c r="D6" s="125"/>
      <c r="E6" s="125"/>
      <c r="F6" s="125"/>
      <c r="G6" s="125"/>
      <c r="H6" s="125"/>
      <c r="I6" s="125"/>
      <c r="J6" s="125"/>
      <c r="K6" s="125"/>
      <c r="L6" s="125"/>
      <c r="M6" s="296"/>
      <c r="N6" s="160"/>
    </row>
    <row r="7" spans="1:15" ht="18" customHeight="1" thickBot="1" x14ac:dyDescent="0.3">
      <c r="A7" s="298"/>
      <c r="B7" s="140" t="s">
        <v>550</v>
      </c>
      <c r="C7" s="127"/>
      <c r="D7" s="125"/>
      <c r="E7" s="125"/>
      <c r="F7" s="125"/>
      <c r="G7" s="125"/>
      <c r="H7" s="125"/>
      <c r="I7" s="125"/>
      <c r="J7" s="125"/>
      <c r="K7" s="125"/>
      <c r="L7" s="125"/>
      <c r="M7" s="296"/>
      <c r="N7" s="160"/>
    </row>
    <row r="8" spans="1:15" ht="24" customHeight="1" thickBot="1" x14ac:dyDescent="0.3">
      <c r="A8" s="297"/>
      <c r="B8" s="238" t="s">
        <v>909</v>
      </c>
      <c r="C8" s="232"/>
      <c r="D8" s="125"/>
      <c r="E8" s="125"/>
      <c r="F8" s="125"/>
      <c r="G8" s="125"/>
      <c r="H8" s="125"/>
      <c r="I8" s="125"/>
      <c r="J8" s="125"/>
      <c r="K8" s="125"/>
      <c r="L8" s="125"/>
      <c r="M8" s="296"/>
      <c r="N8" s="160"/>
    </row>
    <row r="9" spans="1:15" ht="28.5" customHeight="1" x14ac:dyDescent="0.25">
      <c r="A9" s="298" t="s">
        <v>549</v>
      </c>
      <c r="B9" s="138" t="s">
        <v>548</v>
      </c>
      <c r="C9" s="127"/>
      <c r="D9" s="125"/>
      <c r="E9" s="125"/>
      <c r="F9" s="125"/>
      <c r="G9" s="125"/>
      <c r="H9" s="125"/>
      <c r="I9" s="125"/>
      <c r="J9" s="125"/>
      <c r="K9" s="125"/>
      <c r="L9" s="125"/>
      <c r="M9" s="296"/>
      <c r="N9" s="160"/>
    </row>
    <row r="10" spans="1:15" ht="24" customHeight="1" x14ac:dyDescent="0.25">
      <c r="A10" s="297"/>
      <c r="B10" s="383" t="s">
        <v>954</v>
      </c>
      <c r="C10" s="232"/>
      <c r="D10" s="125"/>
      <c r="E10" s="125"/>
      <c r="F10" s="125"/>
      <c r="G10" s="125"/>
      <c r="H10" s="125"/>
      <c r="I10" s="125"/>
      <c r="J10" s="125"/>
      <c r="K10" s="125"/>
      <c r="L10" s="125"/>
      <c r="M10" s="296"/>
      <c r="N10" s="160"/>
    </row>
    <row r="11" spans="1:15" ht="28.5" customHeight="1" x14ac:dyDescent="0.25">
      <c r="A11" s="298" t="s">
        <v>547</v>
      </c>
      <c r="C11" s="127"/>
      <c r="D11" s="125"/>
      <c r="E11" s="125"/>
      <c r="F11" s="125"/>
      <c r="G11" s="125"/>
      <c r="H11" s="125"/>
      <c r="I11" s="125"/>
      <c r="J11" s="125"/>
      <c r="K11" s="125"/>
      <c r="L11" s="125"/>
      <c r="M11" s="296"/>
      <c r="N11" s="160"/>
    </row>
    <row r="12" spans="1:15" ht="35.25" customHeight="1" thickBot="1" x14ac:dyDescent="0.3">
      <c r="A12" s="299"/>
      <c r="B12" s="564" t="s">
        <v>546</v>
      </c>
      <c r="C12" s="565"/>
      <c r="D12" s="565"/>
      <c r="E12" s="565"/>
      <c r="F12" s="125"/>
      <c r="G12" s="125"/>
      <c r="H12" s="125"/>
      <c r="I12" s="125"/>
      <c r="J12" s="125"/>
      <c r="K12" s="125"/>
      <c r="L12" s="125"/>
      <c r="M12" s="296"/>
      <c r="N12" s="160"/>
    </row>
    <row r="13" spans="1:15" ht="18.75" customHeight="1" x14ac:dyDescent="0.25">
      <c r="A13" s="299"/>
      <c r="B13" s="237" t="s">
        <v>545</v>
      </c>
      <c r="C13" s="236" t="s">
        <v>9</v>
      </c>
      <c r="D13" s="236" t="s">
        <v>544</v>
      </c>
      <c r="E13" s="235" t="s">
        <v>8</v>
      </c>
      <c r="F13" s="125"/>
      <c r="G13" s="125"/>
      <c r="H13" s="125"/>
      <c r="I13" s="125"/>
      <c r="J13" s="125"/>
      <c r="K13" s="125"/>
      <c r="L13" s="125"/>
      <c r="M13" s="296"/>
      <c r="N13" s="160"/>
    </row>
    <row r="14" spans="1:15" ht="14.25" customHeight="1" x14ac:dyDescent="0.25">
      <c r="A14" s="299"/>
      <c r="B14" s="178" t="s">
        <v>895</v>
      </c>
      <c r="C14" s="188" t="str">
        <f>VLOOKUP($B14,[1]ListsReq!$BB$3:$BC$14,2,FALSE)</f>
        <v>m2</v>
      </c>
      <c r="D14" s="234"/>
      <c r="E14" s="176"/>
      <c r="F14" s="125"/>
      <c r="G14" s="125"/>
      <c r="H14" s="125"/>
      <c r="I14" s="125"/>
      <c r="J14" s="125"/>
      <c r="K14" s="125"/>
      <c r="L14" s="125"/>
      <c r="M14" s="296"/>
      <c r="N14" s="160"/>
    </row>
    <row r="15" spans="1:15" ht="14.25" customHeight="1" x14ac:dyDescent="0.25">
      <c r="A15" s="299"/>
      <c r="B15" s="178"/>
      <c r="C15" s="188" t="e">
        <f>VLOOKUP($B15,[1]ListsReq!$BB$3:$BC$14,2,FALSE)</f>
        <v>#N/A</v>
      </c>
      <c r="D15" s="234"/>
      <c r="E15" s="176"/>
      <c r="F15" s="125"/>
      <c r="G15" s="125"/>
      <c r="H15" s="125"/>
      <c r="I15" s="125"/>
      <c r="J15" s="125"/>
      <c r="K15" s="125"/>
      <c r="L15" s="125"/>
      <c r="M15" s="296"/>
      <c r="N15" s="160"/>
    </row>
    <row r="16" spans="1:15" ht="14.25" customHeight="1" x14ac:dyDescent="0.25">
      <c r="A16" s="299"/>
      <c r="B16" s="178"/>
      <c r="C16" s="188" t="e">
        <f>VLOOKUP($B16,[1]ListsReq!$BB$3:$BC$14,2,FALSE)</f>
        <v>#N/A</v>
      </c>
      <c r="D16" s="234"/>
      <c r="E16" s="176"/>
      <c r="F16" s="125"/>
      <c r="G16" s="125"/>
      <c r="H16" s="125"/>
      <c r="I16" s="125"/>
      <c r="J16" s="125"/>
      <c r="K16" s="125"/>
      <c r="L16" s="125"/>
      <c r="M16" s="296"/>
      <c r="N16" s="160"/>
    </row>
    <row r="17" spans="1:14" ht="14.25" hidden="1" customHeight="1" x14ac:dyDescent="0.25">
      <c r="A17" s="299"/>
      <c r="B17" s="178"/>
      <c r="C17" s="188" t="e">
        <f>VLOOKUP($B17,[1]ListsReq!$BB$3:$BC$14,2,FALSE)</f>
        <v>#N/A</v>
      </c>
      <c r="D17" s="234"/>
      <c r="E17" s="176"/>
      <c r="F17" s="125"/>
      <c r="G17" s="125"/>
      <c r="H17" s="125"/>
      <c r="I17" s="125"/>
      <c r="J17" s="125"/>
      <c r="K17" s="125"/>
      <c r="L17" s="125"/>
      <c r="M17" s="296"/>
      <c r="N17" s="160"/>
    </row>
    <row r="18" spans="1:14" ht="14.25" hidden="1" customHeight="1" x14ac:dyDescent="0.25">
      <c r="A18" s="299"/>
      <c r="B18" s="178"/>
      <c r="C18" s="188" t="e">
        <f>VLOOKUP($B18,[1]ListsReq!$BB$3:$BC$14,2,FALSE)</f>
        <v>#N/A</v>
      </c>
      <c r="D18" s="234"/>
      <c r="E18" s="176"/>
      <c r="F18" s="125"/>
      <c r="G18" s="125"/>
      <c r="H18" s="125"/>
      <c r="I18" s="125"/>
      <c r="J18" s="125"/>
      <c r="K18" s="125"/>
      <c r="L18" s="125"/>
      <c r="M18" s="296"/>
      <c r="N18" s="160"/>
    </row>
    <row r="19" spans="1:14" ht="14.25" hidden="1" customHeight="1" x14ac:dyDescent="0.25">
      <c r="A19" s="299"/>
      <c r="B19" s="178"/>
      <c r="C19" s="188" t="e">
        <f>VLOOKUP($B19,[1]ListsReq!$BB$3:$BC$14,2,FALSE)</f>
        <v>#N/A</v>
      </c>
      <c r="D19" s="234"/>
      <c r="E19" s="176"/>
      <c r="F19" s="125"/>
      <c r="G19" s="125"/>
      <c r="H19" s="125"/>
      <c r="I19" s="125"/>
      <c r="J19" s="125"/>
      <c r="K19" s="125"/>
      <c r="L19" s="125"/>
      <c r="M19" s="296"/>
      <c r="N19" s="160"/>
    </row>
    <row r="20" spans="1:14" ht="14.25" hidden="1" customHeight="1" x14ac:dyDescent="0.25">
      <c r="A20" s="299"/>
      <c r="B20" s="178"/>
      <c r="C20" s="188" t="e">
        <f>VLOOKUP($B20,[1]ListsReq!$BB$3:$BC$14,2,FALSE)</f>
        <v>#N/A</v>
      </c>
      <c r="D20" s="234"/>
      <c r="E20" s="176"/>
      <c r="F20" s="125"/>
      <c r="G20" s="125"/>
      <c r="H20" s="125"/>
      <c r="I20" s="125"/>
      <c r="J20" s="125"/>
      <c r="K20" s="125"/>
      <c r="L20" s="125"/>
      <c r="M20" s="296"/>
      <c r="N20" s="160"/>
    </row>
    <row r="21" spans="1:14" ht="14.25" hidden="1" customHeight="1" x14ac:dyDescent="0.25">
      <c r="A21" s="299"/>
      <c r="B21" s="178"/>
      <c r="C21" s="188" t="e">
        <f>VLOOKUP($B21,[1]ListsReq!$BB$3:$BC$14,2,FALSE)</f>
        <v>#N/A</v>
      </c>
      <c r="D21" s="234"/>
      <c r="E21" s="176"/>
      <c r="F21" s="125"/>
      <c r="G21" s="125"/>
      <c r="H21" s="125"/>
      <c r="I21" s="125"/>
      <c r="J21" s="125"/>
      <c r="K21" s="125"/>
      <c r="L21" s="125"/>
      <c r="M21" s="296"/>
      <c r="N21" s="160"/>
    </row>
    <row r="22" spans="1:14" ht="14.25" hidden="1" customHeight="1" x14ac:dyDescent="0.25">
      <c r="A22" s="299"/>
      <c r="B22" s="178"/>
      <c r="C22" s="188" t="e">
        <f>VLOOKUP($B22,[1]ListsReq!$BB$3:$BC$14,2,FALSE)</f>
        <v>#N/A</v>
      </c>
      <c r="D22" s="234"/>
      <c r="E22" s="176"/>
      <c r="F22" s="125"/>
      <c r="G22" s="125"/>
      <c r="H22" s="125"/>
      <c r="I22" s="125"/>
      <c r="J22" s="125"/>
      <c r="K22" s="125"/>
      <c r="L22" s="125"/>
      <c r="M22" s="296"/>
      <c r="N22" s="160"/>
    </row>
    <row r="23" spans="1:14" ht="14.25" customHeight="1" thickBot="1" x14ac:dyDescent="0.3">
      <c r="A23" s="299"/>
      <c r="B23" s="167" t="s">
        <v>543</v>
      </c>
      <c r="C23" s="187"/>
      <c r="D23" s="187"/>
      <c r="E23" s="165"/>
      <c r="F23" s="125"/>
      <c r="G23" s="125"/>
      <c r="H23" s="125"/>
      <c r="I23" s="125"/>
      <c r="J23" s="125"/>
      <c r="K23" s="125"/>
      <c r="L23" s="125"/>
      <c r="M23" s="296"/>
      <c r="N23" s="160"/>
    </row>
    <row r="24" spans="1:14" ht="30" customHeight="1" x14ac:dyDescent="0.25">
      <c r="A24" s="298" t="s">
        <v>542</v>
      </c>
      <c r="B24" s="131" t="s">
        <v>541</v>
      </c>
      <c r="C24" s="130"/>
      <c r="D24" s="125"/>
      <c r="E24" s="125"/>
      <c r="F24" s="125"/>
      <c r="G24" s="125"/>
      <c r="H24" s="125"/>
      <c r="I24" s="125"/>
      <c r="J24" s="125"/>
      <c r="K24" s="125"/>
      <c r="L24" s="125"/>
      <c r="M24" s="296"/>
      <c r="N24" s="160"/>
    </row>
    <row r="25" spans="1:14" ht="19.5" customHeight="1" thickBot="1" x14ac:dyDescent="0.3">
      <c r="A25" s="298"/>
      <c r="B25" s="562" t="s">
        <v>540</v>
      </c>
      <c r="C25" s="563"/>
      <c r="D25" s="563"/>
      <c r="E25" s="563"/>
      <c r="F25" s="125"/>
      <c r="G25" s="125"/>
      <c r="H25" s="125"/>
      <c r="I25" s="125"/>
      <c r="J25" s="125"/>
      <c r="K25" s="125"/>
      <c r="L25" s="125"/>
      <c r="M25" s="296"/>
      <c r="N25" s="160"/>
    </row>
    <row r="26" spans="1:14" ht="24" customHeight="1" thickBot="1" x14ac:dyDescent="0.3">
      <c r="A26" s="297"/>
      <c r="B26" s="233" t="s">
        <v>956</v>
      </c>
      <c r="C26" s="232"/>
      <c r="D26" s="125"/>
      <c r="E26" s="125"/>
      <c r="F26" s="125"/>
      <c r="G26" s="125"/>
      <c r="H26" s="125"/>
      <c r="I26" s="125"/>
      <c r="J26" s="125"/>
      <c r="K26" s="125"/>
      <c r="L26" s="125"/>
      <c r="M26" s="296"/>
      <c r="N26" s="160"/>
    </row>
    <row r="27" spans="1:14" ht="30" customHeight="1" x14ac:dyDescent="0.25">
      <c r="A27" s="298" t="s">
        <v>539</v>
      </c>
      <c r="B27" s="131" t="s">
        <v>538</v>
      </c>
      <c r="C27" s="130"/>
      <c r="D27" s="125"/>
      <c r="E27" s="125"/>
      <c r="F27" s="125"/>
      <c r="G27" s="125"/>
      <c r="H27" s="125"/>
      <c r="I27" s="125"/>
      <c r="J27" s="125"/>
      <c r="K27" s="125"/>
      <c r="L27" s="125"/>
      <c r="M27" s="296"/>
      <c r="N27" s="160"/>
    </row>
    <row r="28" spans="1:14" ht="19.5" customHeight="1" thickBot="1" x14ac:dyDescent="0.3">
      <c r="A28" s="298"/>
      <c r="B28" s="562" t="s">
        <v>537</v>
      </c>
      <c r="C28" s="563"/>
      <c r="D28" s="563"/>
      <c r="E28" s="563"/>
      <c r="F28" s="125"/>
      <c r="G28" s="125"/>
      <c r="H28" s="125"/>
      <c r="I28" s="125"/>
      <c r="J28" s="125"/>
      <c r="K28" s="125"/>
      <c r="L28" s="125"/>
      <c r="M28" s="296"/>
      <c r="N28" s="160"/>
    </row>
    <row r="29" spans="1:14" ht="24" customHeight="1" thickBot="1" x14ac:dyDescent="0.3">
      <c r="A29" s="297"/>
      <c r="B29" s="233" t="s">
        <v>893</v>
      </c>
      <c r="C29" s="232"/>
      <c r="D29" s="125"/>
      <c r="E29" s="125"/>
      <c r="F29" s="125"/>
      <c r="G29" s="125"/>
      <c r="H29" s="125"/>
      <c r="I29" s="125"/>
      <c r="J29" s="125"/>
      <c r="K29" s="125"/>
      <c r="L29" s="125"/>
      <c r="M29" s="296"/>
      <c r="N29" s="160"/>
    </row>
    <row r="30" spans="1:14" ht="30.75" customHeight="1" x14ac:dyDescent="0.25">
      <c r="A30" s="297" t="s">
        <v>536</v>
      </c>
      <c r="B30" s="231" t="s">
        <v>535</v>
      </c>
      <c r="C30" s="125"/>
      <c r="D30" s="125"/>
      <c r="E30" s="125"/>
      <c r="F30" s="125"/>
      <c r="G30" s="125"/>
      <c r="H30" s="125"/>
      <c r="I30" s="125"/>
      <c r="J30" s="125"/>
      <c r="K30" s="125"/>
      <c r="L30" s="125"/>
      <c r="M30" s="296"/>
      <c r="N30" s="160"/>
    </row>
    <row r="31" spans="1:14" ht="18.75" customHeight="1" x14ac:dyDescent="0.25">
      <c r="A31" s="297"/>
      <c r="B31" s="562" t="s">
        <v>534</v>
      </c>
      <c r="C31" s="563"/>
      <c r="D31" s="563"/>
      <c r="E31" s="563"/>
      <c r="F31" s="125"/>
      <c r="G31" s="125"/>
      <c r="H31" s="125"/>
      <c r="I31" s="125"/>
      <c r="J31" s="125"/>
      <c r="K31" s="125"/>
      <c r="L31" s="125"/>
      <c r="M31" s="296"/>
      <c r="N31" s="160"/>
    </row>
    <row r="32" spans="1:14" ht="146.25" customHeight="1" x14ac:dyDescent="0.25">
      <c r="A32" s="297"/>
      <c r="B32" s="566" t="s">
        <v>1108</v>
      </c>
      <c r="C32" s="567"/>
      <c r="D32" s="567"/>
      <c r="E32" s="567"/>
      <c r="F32" s="567"/>
      <c r="G32" s="567"/>
      <c r="H32" s="567"/>
      <c r="I32" s="125"/>
      <c r="J32" s="125"/>
      <c r="K32" s="125"/>
      <c r="L32" s="125"/>
      <c r="M32" s="296"/>
      <c r="N32" s="160"/>
    </row>
    <row r="33" spans="1:14" ht="19.5" customHeight="1" x14ac:dyDescent="0.25">
      <c r="A33" s="298"/>
      <c r="B33" s="562"/>
      <c r="C33" s="563"/>
      <c r="D33" s="563"/>
      <c r="E33" s="563"/>
      <c r="F33" s="125"/>
      <c r="G33" s="125"/>
      <c r="H33" s="125"/>
      <c r="I33" s="125"/>
      <c r="J33" s="125"/>
      <c r="K33" s="125"/>
      <c r="L33" s="125"/>
      <c r="M33" s="296"/>
      <c r="N33" s="160"/>
    </row>
    <row r="34" spans="1:14" ht="33" customHeight="1" x14ac:dyDescent="0.25">
      <c r="A34" s="300">
        <v>2</v>
      </c>
      <c r="B34" s="230" t="s">
        <v>533</v>
      </c>
      <c r="C34" s="230"/>
      <c r="D34" s="230"/>
      <c r="E34" s="230"/>
      <c r="F34" s="230"/>
      <c r="G34" s="230"/>
      <c r="H34" s="230"/>
      <c r="I34" s="230"/>
      <c r="J34" s="230"/>
      <c r="K34" s="230"/>
      <c r="L34" s="230"/>
      <c r="M34" s="301"/>
      <c r="N34" s="160"/>
    </row>
    <row r="35" spans="1:14" ht="21.75" customHeight="1" x14ac:dyDescent="0.25">
      <c r="A35" s="302"/>
      <c r="B35" s="223" t="s">
        <v>532</v>
      </c>
      <c r="C35" s="223"/>
      <c r="D35" s="223"/>
      <c r="E35" s="223"/>
      <c r="F35" s="223"/>
      <c r="G35" s="223"/>
      <c r="H35" s="223"/>
      <c r="I35" s="223"/>
      <c r="J35" s="223"/>
      <c r="K35" s="223"/>
      <c r="L35" s="223"/>
      <c r="M35" s="303"/>
      <c r="N35" s="160"/>
    </row>
    <row r="36" spans="1:14" ht="30" customHeight="1" thickBot="1" x14ac:dyDescent="0.3">
      <c r="A36" s="304" t="s">
        <v>6</v>
      </c>
      <c r="B36" s="560" t="s">
        <v>531</v>
      </c>
      <c r="C36" s="561"/>
      <c r="D36" s="561"/>
      <c r="E36" s="561"/>
      <c r="F36" s="219"/>
      <c r="G36" s="219"/>
      <c r="H36" s="219"/>
      <c r="I36" s="219"/>
      <c r="J36" s="219"/>
      <c r="K36" s="219"/>
      <c r="L36" s="219"/>
      <c r="M36" s="305"/>
      <c r="N36" s="160"/>
    </row>
    <row r="37" spans="1:14" ht="120" customHeight="1" x14ac:dyDescent="0.25">
      <c r="A37" s="306"/>
      <c r="B37" s="496" t="s">
        <v>1044</v>
      </c>
      <c r="C37" s="497"/>
      <c r="D37" s="497"/>
      <c r="E37" s="497"/>
      <c r="F37" s="497"/>
      <c r="G37" s="497"/>
      <c r="H37" s="498"/>
      <c r="I37" s="219"/>
      <c r="J37" s="219"/>
      <c r="K37" s="219"/>
      <c r="L37" s="219"/>
      <c r="M37" s="305"/>
      <c r="N37" s="160"/>
    </row>
    <row r="38" spans="1:14" ht="409.5" customHeight="1" thickBot="1" x14ac:dyDescent="0.3">
      <c r="A38" s="307"/>
      <c r="B38" s="499"/>
      <c r="C38" s="500"/>
      <c r="D38" s="500"/>
      <c r="E38" s="500"/>
      <c r="F38" s="500"/>
      <c r="G38" s="500"/>
      <c r="H38" s="501"/>
      <c r="I38" s="219"/>
      <c r="J38" s="219"/>
      <c r="K38" s="219"/>
      <c r="L38" s="219"/>
      <c r="M38" s="305"/>
      <c r="N38" s="160"/>
    </row>
    <row r="39" spans="1:14" ht="31.5" customHeight="1" thickBot="1" x14ac:dyDescent="0.3">
      <c r="A39" s="304" t="s">
        <v>11</v>
      </c>
      <c r="B39" s="560" t="s">
        <v>530</v>
      </c>
      <c r="C39" s="561"/>
      <c r="D39" s="561"/>
      <c r="E39" s="561"/>
      <c r="F39" s="219"/>
      <c r="G39" s="219"/>
      <c r="H39" s="219"/>
      <c r="I39" s="219"/>
      <c r="J39" s="219"/>
      <c r="K39" s="219"/>
      <c r="L39" s="219"/>
      <c r="M39" s="305"/>
      <c r="N39" s="160"/>
    </row>
    <row r="40" spans="1:14" ht="78" customHeight="1" thickBot="1" x14ac:dyDescent="0.3">
      <c r="A40" s="306"/>
      <c r="B40" s="484" t="s">
        <v>1104</v>
      </c>
      <c r="C40" s="485"/>
      <c r="D40" s="485"/>
      <c r="E40" s="485"/>
      <c r="F40" s="485"/>
      <c r="G40" s="485"/>
      <c r="H40" s="486"/>
      <c r="I40" s="219"/>
      <c r="J40" s="219"/>
      <c r="K40" s="219"/>
      <c r="L40" s="219"/>
      <c r="M40" s="305"/>
      <c r="N40" s="160"/>
    </row>
    <row r="41" spans="1:14" ht="409.5" customHeight="1" thickBot="1" x14ac:dyDescent="0.3">
      <c r="A41" s="307"/>
      <c r="B41" s="573"/>
      <c r="C41" s="574"/>
      <c r="D41" s="574"/>
      <c r="E41" s="574"/>
      <c r="F41" s="574"/>
      <c r="G41" s="574"/>
      <c r="H41" s="575"/>
      <c r="I41" s="219"/>
      <c r="J41" s="219"/>
      <c r="K41" s="219"/>
      <c r="L41" s="219"/>
      <c r="M41" s="305"/>
      <c r="N41" s="160"/>
    </row>
    <row r="42" spans="1:14" ht="29.25" customHeight="1" x14ac:dyDescent="0.25">
      <c r="A42" s="308"/>
      <c r="B42" s="219"/>
      <c r="C42" s="219"/>
      <c r="D42" s="219"/>
      <c r="E42" s="219"/>
      <c r="F42" s="219"/>
      <c r="G42" s="219"/>
      <c r="H42" s="219"/>
      <c r="I42" s="219"/>
      <c r="J42" s="219"/>
      <c r="K42" s="219"/>
      <c r="L42" s="219"/>
      <c r="M42" s="305"/>
      <c r="N42" s="160"/>
    </row>
    <row r="43" spans="1:14" ht="24" customHeight="1" x14ac:dyDescent="0.25">
      <c r="A43" s="309"/>
      <c r="B43" s="223" t="s">
        <v>529</v>
      </c>
      <c r="C43" s="223"/>
      <c r="D43" s="223"/>
      <c r="E43" s="223"/>
      <c r="F43" s="223"/>
      <c r="G43" s="223"/>
      <c r="H43" s="223"/>
      <c r="I43" s="223"/>
      <c r="J43" s="223"/>
      <c r="K43" s="223"/>
      <c r="L43" s="223"/>
      <c r="M43" s="310"/>
      <c r="N43" s="160"/>
    </row>
    <row r="44" spans="1:14" ht="30" customHeight="1" x14ac:dyDescent="0.25">
      <c r="A44" s="311" t="s">
        <v>528</v>
      </c>
      <c r="B44" s="571" t="s">
        <v>527</v>
      </c>
      <c r="C44" s="572"/>
      <c r="D44" s="572"/>
      <c r="E44" s="572"/>
      <c r="F44" s="219"/>
      <c r="G44" s="219"/>
      <c r="H44" s="219"/>
      <c r="I44" s="219"/>
      <c r="J44" s="219"/>
      <c r="K44" s="219"/>
      <c r="L44" s="219"/>
      <c r="M44" s="305"/>
      <c r="N44" s="160"/>
    </row>
    <row r="45" spans="1:14" ht="22.5" customHeight="1" thickBot="1" x14ac:dyDescent="0.3">
      <c r="A45" s="312"/>
      <c r="B45" s="229" t="s">
        <v>526</v>
      </c>
      <c r="C45" s="228"/>
      <c r="D45" s="228"/>
      <c r="E45" s="228"/>
      <c r="F45" s="219"/>
      <c r="G45" s="219"/>
      <c r="H45" s="219"/>
      <c r="I45" s="219"/>
      <c r="J45" s="219"/>
      <c r="K45" s="219"/>
      <c r="L45" s="219"/>
      <c r="M45" s="305"/>
      <c r="N45" s="160"/>
    </row>
    <row r="46" spans="1:14" ht="18.75" customHeight="1" x14ac:dyDescent="0.25">
      <c r="A46" s="308"/>
      <c r="B46" s="519" t="s">
        <v>525</v>
      </c>
      <c r="C46" s="520"/>
      <c r="D46" s="520"/>
      <c r="E46" s="578" t="s">
        <v>517</v>
      </c>
      <c r="F46" s="579"/>
      <c r="G46" s="580"/>
      <c r="H46" s="219"/>
      <c r="I46" s="219"/>
      <c r="J46" s="219"/>
      <c r="K46" s="219"/>
      <c r="L46" s="219"/>
      <c r="M46" s="305"/>
      <c r="N46" s="160"/>
    </row>
    <row r="47" spans="1:14" ht="47.25" customHeight="1" x14ac:dyDescent="0.25">
      <c r="A47" s="308"/>
      <c r="B47" s="553" t="s">
        <v>957</v>
      </c>
      <c r="C47" s="554"/>
      <c r="D47" s="554"/>
      <c r="E47" s="400" t="s">
        <v>958</v>
      </c>
      <c r="F47" s="400"/>
      <c r="G47" s="401"/>
      <c r="H47" s="219"/>
      <c r="I47" s="219"/>
      <c r="J47" s="219"/>
      <c r="K47" s="219"/>
      <c r="L47" s="219"/>
      <c r="M47" s="305"/>
      <c r="N47" s="160"/>
    </row>
    <row r="48" spans="1:14" ht="49.5" customHeight="1" x14ac:dyDescent="0.25">
      <c r="A48" s="308"/>
      <c r="B48" s="540" t="s">
        <v>960</v>
      </c>
      <c r="C48" s="541"/>
      <c r="D48" s="541"/>
      <c r="E48" s="400" t="s">
        <v>959</v>
      </c>
      <c r="F48" s="400"/>
      <c r="G48" s="401"/>
      <c r="H48" s="219"/>
      <c r="I48" s="219"/>
      <c r="J48" s="219"/>
      <c r="K48" s="219"/>
      <c r="L48" s="219"/>
      <c r="M48" s="305"/>
      <c r="N48" s="160"/>
    </row>
    <row r="49" spans="1:14" ht="37.5" customHeight="1" x14ac:dyDescent="0.25">
      <c r="A49" s="308"/>
      <c r="B49" s="540" t="s">
        <v>961</v>
      </c>
      <c r="C49" s="541"/>
      <c r="D49" s="541"/>
      <c r="E49" s="531" t="s">
        <v>962</v>
      </c>
      <c r="F49" s="532"/>
      <c r="G49" s="533"/>
      <c r="H49" s="219"/>
      <c r="I49" s="219"/>
      <c r="J49" s="219"/>
      <c r="K49" s="219"/>
      <c r="L49" s="219"/>
      <c r="M49" s="305"/>
      <c r="N49" s="160"/>
    </row>
    <row r="50" spans="1:14" ht="30" customHeight="1" x14ac:dyDescent="0.25">
      <c r="A50" s="308"/>
      <c r="B50" s="540" t="s">
        <v>964</v>
      </c>
      <c r="C50" s="541"/>
      <c r="D50" s="541"/>
      <c r="E50" s="531" t="s">
        <v>963</v>
      </c>
      <c r="F50" s="532"/>
      <c r="G50" s="533"/>
      <c r="H50" s="219"/>
      <c r="I50" s="219"/>
      <c r="J50" s="219"/>
      <c r="K50" s="219"/>
      <c r="L50" s="219"/>
      <c r="M50" s="305"/>
      <c r="N50" s="160"/>
    </row>
    <row r="51" spans="1:14" ht="30" customHeight="1" x14ac:dyDescent="0.25">
      <c r="A51" s="308"/>
      <c r="B51" s="540" t="s">
        <v>1008</v>
      </c>
      <c r="C51" s="541"/>
      <c r="D51" s="541"/>
      <c r="E51" s="531" t="s">
        <v>965</v>
      </c>
      <c r="F51" s="532"/>
      <c r="G51" s="533"/>
      <c r="H51" s="219"/>
      <c r="I51" s="219"/>
      <c r="J51" s="219"/>
      <c r="K51" s="219"/>
      <c r="L51" s="219"/>
      <c r="M51" s="305"/>
      <c r="N51" s="160"/>
    </row>
    <row r="52" spans="1:14" ht="79.5" customHeight="1" x14ac:dyDescent="0.25">
      <c r="A52" s="308"/>
      <c r="B52" s="540" t="s">
        <v>1015</v>
      </c>
      <c r="C52" s="541"/>
      <c r="D52" s="541"/>
      <c r="E52" s="531" t="s">
        <v>1011</v>
      </c>
      <c r="F52" s="532"/>
      <c r="G52" s="533"/>
      <c r="H52" s="219"/>
      <c r="I52" s="219"/>
      <c r="J52" s="219"/>
      <c r="K52" s="219"/>
      <c r="L52" s="219"/>
      <c r="M52" s="305"/>
      <c r="N52" s="160"/>
    </row>
    <row r="53" spans="1:14" ht="55.5" customHeight="1" x14ac:dyDescent="0.25">
      <c r="A53" s="308"/>
      <c r="B53" s="540" t="s">
        <v>1016</v>
      </c>
      <c r="C53" s="541"/>
      <c r="D53" s="541"/>
      <c r="E53" s="534" t="s">
        <v>1012</v>
      </c>
      <c r="F53" s="535"/>
      <c r="G53" s="536"/>
      <c r="H53" s="219"/>
      <c r="I53" s="219"/>
      <c r="J53" s="219"/>
      <c r="K53" s="219"/>
      <c r="L53" s="219"/>
      <c r="M53" s="305"/>
      <c r="N53" s="160"/>
    </row>
    <row r="54" spans="1:14" ht="124.5" customHeight="1" x14ac:dyDescent="0.25">
      <c r="A54" s="308"/>
      <c r="B54" s="540" t="s">
        <v>1111</v>
      </c>
      <c r="C54" s="541"/>
      <c r="D54" s="541"/>
      <c r="E54" s="531" t="s">
        <v>1013</v>
      </c>
      <c r="F54" s="532"/>
      <c r="G54" s="533"/>
      <c r="H54" s="219"/>
      <c r="I54" s="219"/>
      <c r="J54" s="219"/>
      <c r="K54" s="219"/>
      <c r="L54" s="219"/>
      <c r="M54" s="305"/>
      <c r="N54" s="160"/>
    </row>
    <row r="55" spans="1:14" ht="95.25" customHeight="1" thickBot="1" x14ac:dyDescent="0.3">
      <c r="A55" s="308"/>
      <c r="B55" s="576" t="s">
        <v>1112</v>
      </c>
      <c r="C55" s="577"/>
      <c r="D55" s="577"/>
      <c r="E55" s="537" t="s">
        <v>1014</v>
      </c>
      <c r="F55" s="538"/>
      <c r="G55" s="539"/>
      <c r="H55" s="219"/>
      <c r="I55" s="219"/>
      <c r="J55" s="219"/>
      <c r="K55" s="219"/>
      <c r="L55" s="219"/>
      <c r="M55" s="305"/>
      <c r="N55" s="160"/>
    </row>
    <row r="56" spans="1:14" ht="24.75" customHeight="1" x14ac:dyDescent="0.25">
      <c r="A56" s="308" t="s">
        <v>524</v>
      </c>
      <c r="B56" s="527" t="s">
        <v>523</v>
      </c>
      <c r="C56" s="528"/>
      <c r="D56" s="528"/>
      <c r="E56" s="528"/>
      <c r="F56" s="219"/>
      <c r="G56" s="219"/>
      <c r="H56" s="219"/>
      <c r="I56" s="219"/>
      <c r="J56" s="219"/>
      <c r="K56" s="219"/>
      <c r="L56" s="219"/>
      <c r="M56" s="305"/>
      <c r="N56" s="160"/>
    </row>
    <row r="57" spans="1:14" ht="15.75" customHeight="1" thickBot="1" x14ac:dyDescent="0.3">
      <c r="A57" s="308"/>
      <c r="B57" s="551" t="s">
        <v>522</v>
      </c>
      <c r="C57" s="552"/>
      <c r="D57" s="552"/>
      <c r="E57" s="552"/>
      <c r="F57" s="219"/>
      <c r="G57" s="219"/>
      <c r="H57" s="219"/>
      <c r="I57" s="219"/>
      <c r="J57" s="219"/>
      <c r="K57" s="219"/>
      <c r="L57" s="219"/>
      <c r="M57" s="305"/>
      <c r="N57" s="160"/>
    </row>
    <row r="58" spans="1:14" ht="71.25" customHeight="1" thickBot="1" x14ac:dyDescent="0.3">
      <c r="A58" s="308"/>
      <c r="B58" s="555" t="s">
        <v>1105</v>
      </c>
      <c r="C58" s="556"/>
      <c r="D58" s="556"/>
      <c r="E58" s="556"/>
      <c r="F58" s="556"/>
      <c r="G58" s="557"/>
      <c r="H58" s="219"/>
      <c r="I58" s="219"/>
      <c r="J58" s="219"/>
      <c r="K58" s="219"/>
      <c r="L58" s="219"/>
      <c r="M58" s="305"/>
      <c r="N58" s="160"/>
    </row>
    <row r="59" spans="1:14" ht="24" customHeight="1" x14ac:dyDescent="0.25">
      <c r="A59" s="308" t="s">
        <v>521</v>
      </c>
      <c r="B59" s="528" t="s">
        <v>520</v>
      </c>
      <c r="C59" s="528"/>
      <c r="D59" s="528"/>
      <c r="E59" s="528"/>
      <c r="F59" s="219"/>
      <c r="G59" s="219"/>
      <c r="H59" s="219"/>
      <c r="I59" s="219"/>
      <c r="J59" s="219"/>
      <c r="K59" s="219"/>
      <c r="L59" s="219"/>
      <c r="M59" s="305"/>
      <c r="N59" s="160"/>
    </row>
    <row r="60" spans="1:14" ht="22.5" customHeight="1" thickBot="1" x14ac:dyDescent="0.3">
      <c r="A60" s="308"/>
      <c r="B60" s="227" t="s">
        <v>519</v>
      </c>
      <c r="C60" s="219"/>
      <c r="D60" s="219"/>
      <c r="E60" s="219"/>
      <c r="F60" s="219"/>
      <c r="G60" s="219"/>
      <c r="H60" s="219"/>
      <c r="I60" s="219"/>
      <c r="J60" s="219"/>
      <c r="K60" s="219"/>
      <c r="L60" s="219"/>
      <c r="M60" s="305"/>
      <c r="N60" s="160"/>
    </row>
    <row r="61" spans="1:14" ht="18.75" customHeight="1" thickBot="1" x14ac:dyDescent="0.3">
      <c r="A61" s="308"/>
      <c r="B61" s="398" t="s">
        <v>518</v>
      </c>
      <c r="C61" s="399" t="s">
        <v>517</v>
      </c>
      <c r="D61" s="399" t="s">
        <v>516</v>
      </c>
      <c r="E61" s="568" t="s">
        <v>8</v>
      </c>
      <c r="F61" s="569"/>
      <c r="G61" s="570"/>
      <c r="H61" s="219"/>
      <c r="I61" s="219"/>
      <c r="J61" s="219"/>
      <c r="K61" s="219"/>
      <c r="L61" s="219"/>
      <c r="M61" s="305"/>
      <c r="N61" s="160"/>
    </row>
    <row r="62" spans="1:14" ht="18" customHeight="1" x14ac:dyDescent="0.25">
      <c r="A62" s="308"/>
      <c r="B62" s="397" t="s">
        <v>515</v>
      </c>
      <c r="C62" s="542" t="s">
        <v>967</v>
      </c>
      <c r="D62" s="542" t="s">
        <v>1009</v>
      </c>
      <c r="E62" s="547"/>
      <c r="F62" s="547"/>
      <c r="G62" s="548"/>
      <c r="H62" s="219"/>
      <c r="I62" s="219"/>
      <c r="J62" s="219"/>
      <c r="K62" s="219"/>
      <c r="L62" s="219"/>
      <c r="M62" s="305"/>
      <c r="N62" s="160"/>
    </row>
    <row r="63" spans="1:14" ht="16.5" customHeight="1" x14ac:dyDescent="0.25">
      <c r="A63" s="308"/>
      <c r="B63" s="391" t="s">
        <v>1033</v>
      </c>
      <c r="C63" s="543"/>
      <c r="D63" s="543"/>
      <c r="E63" s="545"/>
      <c r="F63" s="545"/>
      <c r="G63" s="546"/>
      <c r="H63" s="219"/>
      <c r="I63" s="219"/>
      <c r="J63" s="219"/>
      <c r="K63" s="219"/>
      <c r="L63" s="219"/>
      <c r="M63" s="305"/>
      <c r="N63" s="160"/>
    </row>
    <row r="64" spans="1:14" ht="14.25" customHeight="1" x14ac:dyDescent="0.25">
      <c r="A64" s="308"/>
      <c r="B64" s="391" t="s">
        <v>513</v>
      </c>
      <c r="C64" s="543"/>
      <c r="D64" s="543"/>
      <c r="E64" s="549"/>
      <c r="F64" s="549"/>
      <c r="G64" s="550"/>
      <c r="H64" s="219"/>
      <c r="I64" s="219"/>
      <c r="J64" s="219"/>
      <c r="K64" s="219"/>
      <c r="L64" s="219"/>
      <c r="M64" s="305"/>
      <c r="N64" s="160"/>
    </row>
    <row r="65" spans="1:14" ht="14.25" customHeight="1" x14ac:dyDescent="0.25">
      <c r="A65" s="308"/>
      <c r="B65" s="391" t="s">
        <v>512</v>
      </c>
      <c r="C65" s="543"/>
      <c r="D65" s="543"/>
      <c r="E65" s="549"/>
      <c r="F65" s="549"/>
      <c r="G65" s="550"/>
      <c r="H65" s="219"/>
      <c r="I65" s="219"/>
      <c r="J65" s="219"/>
      <c r="K65" s="219"/>
      <c r="L65" s="219"/>
      <c r="M65" s="305"/>
      <c r="N65" s="160"/>
    </row>
    <row r="66" spans="1:14" ht="15.75" customHeight="1" x14ac:dyDescent="0.25">
      <c r="A66" s="308"/>
      <c r="B66" s="391" t="s">
        <v>1109</v>
      </c>
      <c r="C66" s="544"/>
      <c r="D66" s="544"/>
      <c r="E66" s="549"/>
      <c r="F66" s="549"/>
      <c r="G66" s="550"/>
      <c r="H66" s="219"/>
      <c r="I66" s="219"/>
      <c r="J66" s="219"/>
      <c r="K66" s="219"/>
      <c r="L66" s="219"/>
      <c r="M66" s="305"/>
      <c r="N66" s="160"/>
    </row>
    <row r="67" spans="1:14" ht="71.25" customHeight="1" x14ac:dyDescent="0.25">
      <c r="A67" s="308"/>
      <c r="B67" s="391" t="s">
        <v>514</v>
      </c>
      <c r="C67" s="385" t="s">
        <v>972</v>
      </c>
      <c r="D67" s="402" t="s">
        <v>1017</v>
      </c>
      <c r="E67" s="581" t="s">
        <v>1110</v>
      </c>
      <c r="F67" s="581"/>
      <c r="G67" s="582"/>
      <c r="H67" s="219"/>
      <c r="I67" s="219"/>
      <c r="J67" s="219"/>
      <c r="K67" s="219"/>
      <c r="L67" s="219"/>
      <c r="M67" s="305"/>
      <c r="N67" s="160"/>
    </row>
    <row r="68" spans="1:14" ht="24" customHeight="1" x14ac:dyDescent="0.25">
      <c r="A68" s="308"/>
      <c r="B68" s="391" t="s">
        <v>1032</v>
      </c>
      <c r="C68" s="521" t="s">
        <v>973</v>
      </c>
      <c r="D68" s="521" t="s">
        <v>1043</v>
      </c>
      <c r="E68" s="523" t="s">
        <v>1034</v>
      </c>
      <c r="F68" s="523"/>
      <c r="G68" s="524"/>
      <c r="H68" s="219"/>
      <c r="I68" s="219"/>
      <c r="J68" s="219"/>
      <c r="K68" s="219"/>
      <c r="L68" s="219"/>
      <c r="M68" s="305"/>
      <c r="N68" s="160"/>
    </row>
    <row r="69" spans="1:14" ht="21.75" customHeight="1" x14ac:dyDescent="0.25">
      <c r="A69" s="308"/>
      <c r="B69" s="391" t="s">
        <v>1031</v>
      </c>
      <c r="C69" s="522"/>
      <c r="D69" s="522"/>
      <c r="E69" s="523"/>
      <c r="F69" s="523"/>
      <c r="G69" s="524"/>
      <c r="H69" s="219"/>
      <c r="I69" s="219"/>
      <c r="J69" s="219"/>
      <c r="K69" s="219"/>
      <c r="L69" s="219"/>
      <c r="M69" s="305"/>
      <c r="N69" s="160"/>
    </row>
    <row r="70" spans="1:14" ht="60" customHeight="1" x14ac:dyDescent="0.25">
      <c r="A70" s="308"/>
      <c r="B70" s="392" t="s">
        <v>420</v>
      </c>
      <c r="C70" s="388" t="s">
        <v>1006</v>
      </c>
      <c r="D70" s="387">
        <v>2060</v>
      </c>
      <c r="E70" s="511" t="s">
        <v>1106</v>
      </c>
      <c r="F70" s="511"/>
      <c r="G70" s="512"/>
      <c r="H70" s="219"/>
      <c r="I70" s="219"/>
      <c r="J70" s="219"/>
      <c r="K70" s="219"/>
      <c r="L70" s="219"/>
      <c r="M70" s="305"/>
      <c r="N70" s="160"/>
    </row>
    <row r="71" spans="1:14" ht="99" customHeight="1" x14ac:dyDescent="0.25">
      <c r="A71" s="308"/>
      <c r="B71" s="392" t="s">
        <v>970</v>
      </c>
      <c r="C71" s="385" t="s">
        <v>971</v>
      </c>
      <c r="D71" s="374" t="s">
        <v>1035</v>
      </c>
      <c r="E71" s="523" t="s">
        <v>1045</v>
      </c>
      <c r="F71" s="523"/>
      <c r="G71" s="524"/>
      <c r="H71" s="219"/>
      <c r="I71" s="219"/>
      <c r="J71" s="219"/>
      <c r="K71" s="219"/>
      <c r="L71" s="219"/>
      <c r="M71" s="305"/>
      <c r="N71" s="160"/>
    </row>
    <row r="72" spans="1:14" ht="100.5" customHeight="1" thickBot="1" x14ac:dyDescent="0.3">
      <c r="A72" s="308"/>
      <c r="B72" s="393" t="s">
        <v>5</v>
      </c>
      <c r="C72" s="386" t="s">
        <v>968</v>
      </c>
      <c r="D72" s="403" t="s">
        <v>1010</v>
      </c>
      <c r="E72" s="525" t="s">
        <v>969</v>
      </c>
      <c r="F72" s="525"/>
      <c r="G72" s="526"/>
      <c r="H72" s="219"/>
      <c r="I72" s="219"/>
      <c r="J72" s="219"/>
      <c r="K72" s="219"/>
      <c r="L72" s="219"/>
      <c r="M72" s="305"/>
      <c r="N72" s="160"/>
    </row>
    <row r="73" spans="1:14" ht="27.75" customHeight="1" x14ac:dyDescent="0.25">
      <c r="A73" s="313" t="s">
        <v>511</v>
      </c>
      <c r="B73" s="222" t="s">
        <v>510</v>
      </c>
      <c r="C73" s="221"/>
      <c r="D73" s="219"/>
      <c r="E73" s="219"/>
      <c r="F73" s="219"/>
      <c r="G73" s="219"/>
      <c r="H73" s="219"/>
      <c r="I73" s="219"/>
      <c r="J73" s="219"/>
      <c r="K73" s="219"/>
      <c r="L73" s="219"/>
      <c r="M73" s="305"/>
      <c r="N73" s="160"/>
    </row>
    <row r="74" spans="1:14" ht="21" customHeight="1" thickBot="1" x14ac:dyDescent="0.3">
      <c r="A74" s="313"/>
      <c r="B74" s="229" t="s">
        <v>509</v>
      </c>
      <c r="C74" s="404"/>
      <c r="D74" s="219"/>
      <c r="E74" s="219"/>
      <c r="F74" s="219"/>
      <c r="G74" s="219"/>
      <c r="H74" s="219"/>
      <c r="I74" s="219"/>
      <c r="J74" s="219"/>
      <c r="K74" s="219"/>
      <c r="L74" s="219"/>
      <c r="M74" s="305"/>
      <c r="N74" s="160"/>
    </row>
    <row r="75" spans="1:14" ht="97.5" customHeight="1" thickBot="1" x14ac:dyDescent="0.3">
      <c r="A75" s="313"/>
      <c r="B75" s="484" t="s">
        <v>1007</v>
      </c>
      <c r="C75" s="485"/>
      <c r="D75" s="485"/>
      <c r="E75" s="485"/>
      <c r="F75" s="485"/>
      <c r="G75" s="486"/>
      <c r="H75" s="219"/>
      <c r="I75" s="219"/>
      <c r="J75" s="219"/>
      <c r="K75" s="219"/>
      <c r="L75" s="219"/>
      <c r="M75" s="305"/>
      <c r="N75" s="160"/>
    </row>
    <row r="76" spans="1:14" ht="27.75" customHeight="1" x14ac:dyDescent="0.25">
      <c r="A76" s="313" t="s">
        <v>508</v>
      </c>
      <c r="B76" s="527"/>
      <c r="C76" s="528"/>
      <c r="D76" s="528"/>
      <c r="E76" s="528"/>
      <c r="F76" s="219"/>
      <c r="G76" s="219"/>
      <c r="H76" s="219"/>
      <c r="I76" s="219"/>
      <c r="J76" s="219"/>
      <c r="K76" s="219"/>
      <c r="L76" s="219"/>
      <c r="M76" s="305"/>
      <c r="N76" s="160"/>
    </row>
    <row r="77" spans="1:14" ht="21" customHeight="1" x14ac:dyDescent="0.25">
      <c r="A77" s="313"/>
      <c r="B77" s="226" t="s">
        <v>507</v>
      </c>
      <c r="C77" s="220"/>
      <c r="D77" s="219"/>
      <c r="E77" s="219"/>
      <c r="F77" s="219"/>
      <c r="G77" s="219"/>
      <c r="H77" s="219"/>
      <c r="I77" s="219"/>
      <c r="J77" s="219"/>
      <c r="K77" s="219"/>
      <c r="L77" s="219"/>
      <c r="M77" s="305"/>
      <c r="N77" s="160"/>
    </row>
    <row r="78" spans="1:14" ht="21" customHeight="1" x14ac:dyDescent="0.25">
      <c r="A78" s="313"/>
      <c r="B78" s="225" t="s">
        <v>506</v>
      </c>
      <c r="C78" s="219"/>
      <c r="D78" s="219"/>
      <c r="E78" s="219"/>
      <c r="F78" s="219"/>
      <c r="G78" s="219"/>
      <c r="H78" s="219"/>
      <c r="I78" s="219"/>
      <c r="J78" s="219"/>
      <c r="K78" s="219"/>
      <c r="L78" s="219"/>
      <c r="M78" s="305"/>
      <c r="N78" s="160"/>
    </row>
    <row r="79" spans="1:14" ht="21" customHeight="1" thickBot="1" x14ac:dyDescent="0.3">
      <c r="A79" s="313"/>
      <c r="B79" s="224" t="s">
        <v>505</v>
      </c>
      <c r="C79" s="219"/>
      <c r="D79" s="219"/>
      <c r="E79" s="219"/>
      <c r="F79" s="219"/>
      <c r="G79" s="219"/>
      <c r="H79" s="219"/>
      <c r="I79" s="219"/>
      <c r="J79" s="219"/>
      <c r="K79" s="219"/>
      <c r="L79" s="219"/>
      <c r="M79" s="305"/>
      <c r="N79" s="160"/>
    </row>
    <row r="80" spans="1:14" ht="51.75" customHeight="1" thickBot="1" x14ac:dyDescent="0.3">
      <c r="A80" s="313"/>
      <c r="B80" s="484" t="s">
        <v>1046</v>
      </c>
      <c r="C80" s="485"/>
      <c r="D80" s="485"/>
      <c r="E80" s="485"/>
      <c r="F80" s="485"/>
      <c r="G80" s="486"/>
      <c r="H80" s="219"/>
      <c r="I80" s="219"/>
      <c r="J80" s="219"/>
      <c r="K80" s="219"/>
      <c r="L80" s="219"/>
      <c r="M80" s="305"/>
      <c r="N80" s="160"/>
    </row>
    <row r="81" spans="1:17" x14ac:dyDescent="0.25">
      <c r="A81" s="308"/>
      <c r="B81" s="219"/>
      <c r="C81" s="219"/>
      <c r="D81" s="219"/>
      <c r="E81" s="219"/>
      <c r="F81" s="219"/>
      <c r="G81" s="219"/>
      <c r="H81" s="219"/>
      <c r="I81" s="219"/>
      <c r="J81" s="219"/>
      <c r="K81" s="219"/>
      <c r="L81" s="219"/>
      <c r="M81" s="305"/>
      <c r="N81" s="160"/>
    </row>
    <row r="82" spans="1:17" ht="24" customHeight="1" x14ac:dyDescent="0.25">
      <c r="A82" s="309"/>
      <c r="B82" s="223" t="s">
        <v>337</v>
      </c>
      <c r="C82" s="223"/>
      <c r="D82" s="223"/>
      <c r="E82" s="223"/>
      <c r="F82" s="223"/>
      <c r="G82" s="223"/>
      <c r="H82" s="223"/>
      <c r="I82" s="223"/>
      <c r="J82" s="223"/>
      <c r="K82" s="223"/>
      <c r="L82" s="223"/>
      <c r="M82" s="310"/>
      <c r="N82" s="160"/>
    </row>
    <row r="83" spans="1:17" ht="24" customHeight="1" x14ac:dyDescent="0.25">
      <c r="A83" s="313" t="s">
        <v>504</v>
      </c>
      <c r="B83" s="222" t="s">
        <v>335</v>
      </c>
      <c r="C83" s="221"/>
      <c r="D83" s="219"/>
      <c r="E83" s="219"/>
      <c r="F83" s="219"/>
      <c r="G83" s="219"/>
      <c r="H83" s="219"/>
      <c r="I83" s="219"/>
      <c r="J83" s="219"/>
      <c r="K83" s="219"/>
      <c r="L83" s="219"/>
      <c r="M83" s="305"/>
      <c r="N83" s="160"/>
    </row>
    <row r="84" spans="1:17" ht="31.5" customHeight="1" thickBot="1" x14ac:dyDescent="0.3">
      <c r="A84" s="313"/>
      <c r="B84" s="529" t="s">
        <v>503</v>
      </c>
      <c r="C84" s="530"/>
      <c r="D84" s="530"/>
      <c r="E84" s="530"/>
      <c r="F84" s="219"/>
      <c r="G84" s="219"/>
      <c r="H84" s="219"/>
      <c r="I84" s="219"/>
      <c r="J84" s="219"/>
      <c r="K84" s="219"/>
      <c r="L84" s="219"/>
      <c r="M84" s="305"/>
      <c r="N84" s="160"/>
    </row>
    <row r="85" spans="1:17" ht="79.5" customHeight="1" thickBot="1" x14ac:dyDescent="0.3">
      <c r="A85" s="313"/>
      <c r="B85" s="484" t="s">
        <v>966</v>
      </c>
      <c r="C85" s="485"/>
      <c r="D85" s="485"/>
      <c r="E85" s="485"/>
      <c r="F85" s="485"/>
      <c r="G85" s="486"/>
      <c r="H85" s="219"/>
      <c r="I85" s="219"/>
      <c r="J85" s="219"/>
      <c r="K85" s="219"/>
      <c r="L85" s="219"/>
      <c r="M85" s="305"/>
      <c r="N85" s="160"/>
    </row>
    <row r="86" spans="1:17" x14ac:dyDescent="0.25">
      <c r="A86" s="308"/>
      <c r="B86" s="219"/>
      <c r="C86" s="219"/>
      <c r="D86" s="219"/>
      <c r="E86" s="219"/>
      <c r="F86" s="219"/>
      <c r="G86" s="219"/>
      <c r="H86" s="219"/>
      <c r="I86" s="219"/>
      <c r="J86" s="219"/>
      <c r="K86" s="219"/>
      <c r="L86" s="219"/>
      <c r="M86" s="305"/>
      <c r="N86" s="160"/>
    </row>
    <row r="87" spans="1:17" ht="30" customHeight="1" x14ac:dyDescent="0.25">
      <c r="A87" s="314">
        <v>3</v>
      </c>
      <c r="B87" s="218" t="s">
        <v>502</v>
      </c>
      <c r="C87" s="218"/>
      <c r="D87" s="217"/>
      <c r="E87" s="217"/>
      <c r="F87" s="217"/>
      <c r="G87" s="217"/>
      <c r="H87" s="217"/>
      <c r="I87" s="217"/>
      <c r="J87" s="217"/>
      <c r="K87" s="217"/>
      <c r="L87" s="217"/>
      <c r="M87" s="315"/>
      <c r="N87" s="160"/>
    </row>
    <row r="88" spans="1:17" ht="21" customHeight="1" x14ac:dyDescent="0.25">
      <c r="A88" s="316"/>
      <c r="B88" s="164" t="s">
        <v>501</v>
      </c>
      <c r="C88" s="164"/>
      <c r="D88" s="164"/>
      <c r="E88" s="164"/>
      <c r="F88" s="164"/>
      <c r="G88" s="164"/>
      <c r="H88" s="164"/>
      <c r="I88" s="164"/>
      <c r="J88" s="164"/>
      <c r="K88" s="164"/>
      <c r="L88" s="164"/>
      <c r="M88" s="317"/>
      <c r="N88" s="160"/>
    </row>
    <row r="89" spans="1:17" x14ac:dyDescent="0.25">
      <c r="A89" s="318" t="s">
        <v>500</v>
      </c>
      <c r="B89" s="212" t="s">
        <v>499</v>
      </c>
      <c r="C89" s="163"/>
      <c r="D89" s="162"/>
      <c r="E89" s="162"/>
      <c r="F89" s="162"/>
      <c r="G89" s="162"/>
      <c r="H89" s="162"/>
      <c r="I89" s="162"/>
      <c r="J89" s="162"/>
      <c r="K89" s="162"/>
      <c r="L89" s="162"/>
      <c r="M89" s="319"/>
      <c r="N89" s="160"/>
    </row>
    <row r="90" spans="1:17" ht="62.25" customHeight="1" x14ac:dyDescent="0.25">
      <c r="A90" s="318"/>
      <c r="B90" s="503" t="s">
        <v>498</v>
      </c>
      <c r="C90" s="502"/>
      <c r="D90" s="502"/>
      <c r="E90" s="502"/>
      <c r="F90" s="502"/>
      <c r="G90" s="502"/>
      <c r="H90" s="502"/>
      <c r="I90" s="502"/>
      <c r="J90" s="162"/>
      <c r="K90" s="162"/>
      <c r="L90" s="162"/>
      <c r="M90" s="319"/>
      <c r="N90" s="160"/>
    </row>
    <row r="91" spans="1:17" ht="21.75" customHeight="1" x14ac:dyDescent="0.25">
      <c r="A91" s="320"/>
      <c r="B91" s="502" t="s">
        <v>497</v>
      </c>
      <c r="C91" s="502"/>
      <c r="D91" s="502"/>
      <c r="E91" s="502"/>
      <c r="F91" s="502"/>
      <c r="G91" s="502"/>
      <c r="H91" s="162"/>
      <c r="I91" s="162"/>
      <c r="J91" s="162"/>
      <c r="K91" s="162"/>
      <c r="L91" s="162"/>
      <c r="M91" s="319"/>
      <c r="N91" s="160"/>
      <c r="Q91" s="160"/>
    </row>
    <row r="92" spans="1:17" ht="39.75" customHeight="1" thickBot="1" x14ac:dyDescent="0.3">
      <c r="A92" s="320"/>
      <c r="B92" s="477" t="s">
        <v>496</v>
      </c>
      <c r="C92" s="477"/>
      <c r="D92" s="477"/>
      <c r="E92" s="477"/>
      <c r="F92" s="477"/>
      <c r="G92" s="477"/>
      <c r="H92" s="477"/>
      <c r="I92" s="477"/>
      <c r="J92" s="162"/>
      <c r="K92" s="162"/>
      <c r="L92" s="162"/>
      <c r="M92" s="319"/>
      <c r="N92" s="160"/>
      <c r="Q92" s="160"/>
    </row>
    <row r="93" spans="1:17" ht="24" customHeight="1" x14ac:dyDescent="0.25">
      <c r="A93" s="320"/>
      <c r="B93" s="170" t="s">
        <v>495</v>
      </c>
      <c r="C93" s="216" t="s">
        <v>0</v>
      </c>
      <c r="D93" s="216" t="s">
        <v>494</v>
      </c>
      <c r="E93" s="216" t="s">
        <v>493</v>
      </c>
      <c r="F93" s="216" t="s">
        <v>492</v>
      </c>
      <c r="G93" s="216" t="s">
        <v>491</v>
      </c>
      <c r="H93" s="216" t="s">
        <v>405</v>
      </c>
      <c r="I93" s="210" t="s">
        <v>9</v>
      </c>
      <c r="J93" s="197" t="s">
        <v>8</v>
      </c>
      <c r="K93" s="162"/>
      <c r="L93" s="162"/>
      <c r="M93" s="319"/>
      <c r="N93" s="160"/>
      <c r="Q93" s="160"/>
    </row>
    <row r="94" spans="1:17" ht="18" x14ac:dyDescent="0.35">
      <c r="A94" s="320"/>
      <c r="B94" s="178" t="s">
        <v>490</v>
      </c>
      <c r="C94" s="188" t="s">
        <v>656</v>
      </c>
      <c r="D94" s="188" t="s">
        <v>916</v>
      </c>
      <c r="E94" s="177">
        <v>83507</v>
      </c>
      <c r="F94" s="177">
        <v>115629</v>
      </c>
      <c r="G94" s="177">
        <v>782</v>
      </c>
      <c r="H94" s="177">
        <f>SUM(E94:G94)</f>
        <v>199918</v>
      </c>
      <c r="I94" s="188" t="s">
        <v>14</v>
      </c>
      <c r="J94" s="215"/>
      <c r="K94" s="162"/>
      <c r="L94" s="162"/>
      <c r="M94" s="319"/>
      <c r="N94" s="160"/>
      <c r="Q94" s="160"/>
    </row>
    <row r="95" spans="1:17" ht="18" x14ac:dyDescent="0.35">
      <c r="A95" s="320"/>
      <c r="B95" s="178" t="s">
        <v>489</v>
      </c>
      <c r="C95" s="188" t="str">
        <f>VLOOKUP(C$94,[1]ListsReq!$C$3:$R$34,2,FALSE)</f>
        <v>2006/07</v>
      </c>
      <c r="D95" s="188" t="str">
        <f t="shared" ref="D95:D109" si="0">D94</f>
        <v>Financial (April to March)</v>
      </c>
      <c r="E95" s="177"/>
      <c r="F95" s="177"/>
      <c r="G95" s="177"/>
      <c r="H95" s="177">
        <f t="shared" ref="H95:H109" si="1">SUM(E95:G95)</f>
        <v>0</v>
      </c>
      <c r="I95" s="188" t="s">
        <v>14</v>
      </c>
      <c r="J95" s="215" t="s">
        <v>974</v>
      </c>
      <c r="K95" s="162"/>
      <c r="L95" s="162"/>
      <c r="M95" s="319"/>
      <c r="N95" s="160"/>
      <c r="Q95" s="160"/>
    </row>
    <row r="96" spans="1:17" ht="18" x14ac:dyDescent="0.35">
      <c r="A96" s="320"/>
      <c r="B96" s="178" t="s">
        <v>488</v>
      </c>
      <c r="C96" s="188" t="str">
        <f>VLOOKUP(C$94,[1]ListsReq!$C$3:$R$34,3,FALSE)</f>
        <v>2007/08</v>
      </c>
      <c r="D96" s="188" t="str">
        <f t="shared" si="0"/>
        <v>Financial (April to March)</v>
      </c>
      <c r="E96" s="177">
        <v>72013</v>
      </c>
      <c r="F96" s="177">
        <v>106601</v>
      </c>
      <c r="G96" s="177">
        <v>741</v>
      </c>
      <c r="H96" s="177">
        <f t="shared" si="1"/>
        <v>179355</v>
      </c>
      <c r="I96" s="188" t="s">
        <v>14</v>
      </c>
      <c r="J96" s="215"/>
      <c r="K96" s="162"/>
      <c r="L96" s="162"/>
      <c r="M96" s="319"/>
      <c r="N96" s="160"/>
      <c r="Q96" s="160"/>
    </row>
    <row r="97" spans="1:17" ht="18" x14ac:dyDescent="0.35">
      <c r="A97" s="320"/>
      <c r="B97" s="178" t="s">
        <v>487</v>
      </c>
      <c r="C97" s="188" t="str">
        <f>VLOOKUP(C$94,[1]ListsReq!$C$3:$R$34,4,FALSE)</f>
        <v>2008/09</v>
      </c>
      <c r="D97" s="188" t="str">
        <f t="shared" si="0"/>
        <v>Financial (April to March)</v>
      </c>
      <c r="E97" s="177">
        <v>71200</v>
      </c>
      <c r="F97" s="177">
        <v>109443</v>
      </c>
      <c r="G97" s="177">
        <v>2143</v>
      </c>
      <c r="H97" s="177">
        <f t="shared" si="1"/>
        <v>182786</v>
      </c>
      <c r="I97" s="188" t="s">
        <v>14</v>
      </c>
      <c r="J97" s="215"/>
      <c r="K97" s="162"/>
      <c r="L97" s="162"/>
      <c r="M97" s="319"/>
      <c r="N97" s="160"/>
      <c r="Q97" s="160"/>
    </row>
    <row r="98" spans="1:17" ht="18" x14ac:dyDescent="0.35">
      <c r="A98" s="320"/>
      <c r="B98" s="178" t="s">
        <v>486</v>
      </c>
      <c r="C98" s="188" t="str">
        <f>VLOOKUP(C$94,[1]ListsReq!$C$3:$R$34,5,FALSE)</f>
        <v>2009/10</v>
      </c>
      <c r="D98" s="188" t="str">
        <f t="shared" si="0"/>
        <v>Financial (April to March)</v>
      </c>
      <c r="E98" s="177">
        <v>75551</v>
      </c>
      <c r="F98" s="177">
        <v>108727</v>
      </c>
      <c r="G98" s="177">
        <v>2081</v>
      </c>
      <c r="H98" s="177">
        <f t="shared" si="1"/>
        <v>186359</v>
      </c>
      <c r="I98" s="188" t="s">
        <v>14</v>
      </c>
      <c r="J98" s="215"/>
      <c r="K98" s="162"/>
      <c r="L98" s="162"/>
      <c r="M98" s="319"/>
      <c r="N98" s="160"/>
      <c r="Q98" s="160"/>
    </row>
    <row r="99" spans="1:17" ht="18" x14ac:dyDescent="0.35">
      <c r="A99" s="320"/>
      <c r="B99" s="178" t="s">
        <v>485</v>
      </c>
      <c r="C99" s="188" t="str">
        <f>VLOOKUP(C$94,[1]ListsReq!$C$3:$R$34,6,FALSE)</f>
        <v>2010/11</v>
      </c>
      <c r="D99" s="188" t="str">
        <f t="shared" si="0"/>
        <v>Financial (April to March)</v>
      </c>
      <c r="E99" s="177">
        <v>77832</v>
      </c>
      <c r="F99" s="177">
        <v>107329</v>
      </c>
      <c r="G99" s="177">
        <v>1717</v>
      </c>
      <c r="H99" s="177">
        <f t="shared" si="1"/>
        <v>186878</v>
      </c>
      <c r="I99" s="188" t="s">
        <v>14</v>
      </c>
      <c r="J99" s="215"/>
      <c r="K99" s="162"/>
      <c r="L99" s="162"/>
      <c r="M99" s="319"/>
      <c r="N99" s="160"/>
      <c r="Q99" s="160"/>
    </row>
    <row r="100" spans="1:17" ht="18" x14ac:dyDescent="0.35">
      <c r="A100" s="320"/>
      <c r="B100" s="178" t="s">
        <v>484</v>
      </c>
      <c r="C100" s="188" t="str">
        <f>VLOOKUP(C$94,[1]ListsReq!$C$3:$R$34,7,FALSE)</f>
        <v>2011/12</v>
      </c>
      <c r="D100" s="188" t="str">
        <f t="shared" si="0"/>
        <v>Financial (April to March)</v>
      </c>
      <c r="E100" s="177">
        <v>69631</v>
      </c>
      <c r="F100" s="177">
        <v>99986</v>
      </c>
      <c r="G100" s="177">
        <v>1609</v>
      </c>
      <c r="H100" s="177">
        <f t="shared" si="1"/>
        <v>171226</v>
      </c>
      <c r="I100" s="188" t="s">
        <v>14</v>
      </c>
      <c r="J100" s="215"/>
      <c r="K100" s="162"/>
      <c r="L100" s="162"/>
      <c r="M100" s="319"/>
      <c r="N100" s="160"/>
      <c r="Q100" s="160"/>
    </row>
    <row r="101" spans="1:17" ht="16.5" customHeight="1" x14ac:dyDescent="0.35">
      <c r="A101" s="320"/>
      <c r="B101" s="178" t="s">
        <v>483</v>
      </c>
      <c r="C101" s="188" t="str">
        <f>VLOOKUP(C$94,[1]ListsReq!$C$3:$R$34,8,FALSE)</f>
        <v>2012/13</v>
      </c>
      <c r="D101" s="188" t="str">
        <f t="shared" si="0"/>
        <v>Financial (April to March)</v>
      </c>
      <c r="E101" s="177">
        <v>84104</v>
      </c>
      <c r="F101" s="177">
        <v>104302</v>
      </c>
      <c r="G101" s="177">
        <v>1495</v>
      </c>
      <c r="H101" s="177">
        <f>E101+F101+G101</f>
        <v>189901</v>
      </c>
      <c r="I101" s="188" t="s">
        <v>14</v>
      </c>
      <c r="J101" s="215"/>
      <c r="K101" s="162"/>
      <c r="L101" s="162"/>
      <c r="M101" s="319"/>
      <c r="N101" s="160"/>
      <c r="Q101" s="160"/>
    </row>
    <row r="102" spans="1:17" ht="18" customHeight="1" x14ac:dyDescent="0.35">
      <c r="A102" s="320"/>
      <c r="B102" s="178" t="s">
        <v>482</v>
      </c>
      <c r="C102" s="188" t="str">
        <f>VLOOKUP(C$94,[1]ListsReq!$C$3:$R$34,9,FALSE)</f>
        <v>2013/14</v>
      </c>
      <c r="D102" s="188" t="str">
        <f t="shared" si="0"/>
        <v>Financial (April to March)</v>
      </c>
      <c r="E102" s="381">
        <v>74930</v>
      </c>
      <c r="F102" s="381">
        <v>102755</v>
      </c>
      <c r="G102" s="381">
        <v>1712</v>
      </c>
      <c r="H102" s="381">
        <v>179397</v>
      </c>
      <c r="I102" s="188" t="s">
        <v>14</v>
      </c>
      <c r="J102" s="380" t="s">
        <v>1042</v>
      </c>
      <c r="K102" s="162"/>
      <c r="L102" s="162"/>
      <c r="M102" s="319"/>
      <c r="N102" s="160"/>
      <c r="Q102" s="160"/>
    </row>
    <row r="103" spans="1:17" ht="18" x14ac:dyDescent="0.35">
      <c r="A103" s="320"/>
      <c r="B103" s="178" t="s">
        <v>481</v>
      </c>
      <c r="C103" s="188" t="str">
        <f>VLOOKUP(C$94,[1]ListsReq!$C$3:$R$34,10,FALSE)</f>
        <v>2014/15</v>
      </c>
      <c r="D103" s="188" t="str">
        <f t="shared" si="0"/>
        <v>Financial (April to March)</v>
      </c>
      <c r="E103" s="381">
        <f>H116+H117+H118+H119+H120</f>
        <v>74885.780385100006</v>
      </c>
      <c r="F103" s="381">
        <f>H115</f>
        <v>97160.000186000005</v>
      </c>
      <c r="G103" s="381">
        <f>H121+H122+H123</f>
        <v>1651.4335576999999</v>
      </c>
      <c r="H103" s="381">
        <f>E103+F103+G103</f>
        <v>173697.2141288</v>
      </c>
      <c r="I103" s="188" t="s">
        <v>14</v>
      </c>
      <c r="J103" s="215"/>
      <c r="K103" s="162"/>
      <c r="L103" s="162"/>
      <c r="M103" s="319"/>
      <c r="N103" s="160"/>
      <c r="Q103" s="160"/>
    </row>
    <row r="104" spans="1:17" ht="18" x14ac:dyDescent="0.35">
      <c r="A104" s="320"/>
      <c r="B104" s="178" t="s">
        <v>480</v>
      </c>
      <c r="C104" s="188" t="str">
        <f>VLOOKUP(C$94,[1]ListsReq!$C$3:$R$34,11,FALSE)</f>
        <v>2015/16</v>
      </c>
      <c r="D104" s="188" t="str">
        <f t="shared" si="0"/>
        <v>Financial (April to March)</v>
      </c>
      <c r="E104" s="177"/>
      <c r="F104" s="177"/>
      <c r="G104" s="177"/>
      <c r="H104" s="177">
        <f t="shared" si="1"/>
        <v>0</v>
      </c>
      <c r="I104" s="188" t="s">
        <v>14</v>
      </c>
      <c r="J104" s="215"/>
      <c r="K104" s="162"/>
      <c r="L104" s="162"/>
      <c r="M104" s="319"/>
      <c r="N104" s="160"/>
      <c r="Q104" s="160"/>
    </row>
    <row r="105" spans="1:17" ht="18" x14ac:dyDescent="0.35">
      <c r="A105" s="320"/>
      <c r="B105" s="178" t="s">
        <v>479</v>
      </c>
      <c r="C105" s="188" t="str">
        <f>VLOOKUP(C$94,[1]ListsReq!$C$3:$R$34,12,FALSE)</f>
        <v>2016/17</v>
      </c>
      <c r="D105" s="188" t="str">
        <f t="shared" si="0"/>
        <v>Financial (April to March)</v>
      </c>
      <c r="E105" s="177"/>
      <c r="F105" s="177"/>
      <c r="G105" s="177"/>
      <c r="H105" s="177">
        <f t="shared" si="1"/>
        <v>0</v>
      </c>
      <c r="I105" s="188" t="s">
        <v>14</v>
      </c>
      <c r="J105" s="215"/>
      <c r="K105" s="162"/>
      <c r="L105" s="162"/>
      <c r="M105" s="319"/>
      <c r="N105" s="160"/>
      <c r="Q105" s="160"/>
    </row>
    <row r="106" spans="1:17" ht="18" x14ac:dyDescent="0.35">
      <c r="A106" s="320"/>
      <c r="B106" s="178" t="s">
        <v>478</v>
      </c>
      <c r="C106" s="188" t="str">
        <f>VLOOKUP(C$94,[1]ListsReq!$C$3:$R$34,13,FALSE)</f>
        <v>2017/18</v>
      </c>
      <c r="D106" s="188" t="str">
        <f t="shared" si="0"/>
        <v>Financial (April to March)</v>
      </c>
      <c r="E106" s="177"/>
      <c r="F106" s="177"/>
      <c r="G106" s="177"/>
      <c r="H106" s="177">
        <f t="shared" si="1"/>
        <v>0</v>
      </c>
      <c r="I106" s="188" t="s">
        <v>14</v>
      </c>
      <c r="J106" s="215"/>
      <c r="K106" s="162"/>
      <c r="L106" s="162"/>
      <c r="M106" s="319"/>
      <c r="N106" s="160"/>
      <c r="Q106" s="160"/>
    </row>
    <row r="107" spans="1:17" ht="18" x14ac:dyDescent="0.35">
      <c r="A107" s="320"/>
      <c r="B107" s="178" t="s">
        <v>477</v>
      </c>
      <c r="C107" s="188" t="str">
        <f>VLOOKUP(C$94,[1]ListsReq!$C$3:$R$34,14,FALSE)</f>
        <v>2018/19</v>
      </c>
      <c r="D107" s="188" t="str">
        <f t="shared" si="0"/>
        <v>Financial (April to March)</v>
      </c>
      <c r="E107" s="177"/>
      <c r="F107" s="177"/>
      <c r="G107" s="177"/>
      <c r="H107" s="177">
        <f t="shared" si="1"/>
        <v>0</v>
      </c>
      <c r="I107" s="188" t="s">
        <v>14</v>
      </c>
      <c r="J107" s="215"/>
      <c r="K107" s="162"/>
      <c r="L107" s="162"/>
      <c r="M107" s="319"/>
      <c r="N107" s="160"/>
      <c r="Q107" s="160"/>
    </row>
    <row r="108" spans="1:17" ht="18" x14ac:dyDescent="0.35">
      <c r="A108" s="320"/>
      <c r="B108" s="178" t="s">
        <v>476</v>
      </c>
      <c r="C108" s="188" t="str">
        <f>VLOOKUP(C$94,[1]ListsReq!$C$3:$R$34,15,FALSE)</f>
        <v>2019/20</v>
      </c>
      <c r="D108" s="188" t="str">
        <f t="shared" si="0"/>
        <v>Financial (April to March)</v>
      </c>
      <c r="E108" s="177"/>
      <c r="F108" s="177"/>
      <c r="G108" s="177"/>
      <c r="H108" s="177">
        <f t="shared" si="1"/>
        <v>0</v>
      </c>
      <c r="I108" s="188" t="s">
        <v>14</v>
      </c>
      <c r="J108" s="215"/>
      <c r="K108" s="162"/>
      <c r="L108" s="162"/>
      <c r="M108" s="319"/>
      <c r="N108" s="160"/>
      <c r="Q108" s="160"/>
    </row>
    <row r="109" spans="1:17" ht="18.75" thickBot="1" x14ac:dyDescent="0.4">
      <c r="A109" s="320"/>
      <c r="B109" s="167" t="s">
        <v>475</v>
      </c>
      <c r="C109" s="187" t="str">
        <f>VLOOKUP(C$94,[1]ListsReq!$C$3:$R$34,16,FALSE)</f>
        <v>2020/21</v>
      </c>
      <c r="D109" s="187" t="str">
        <f t="shared" si="0"/>
        <v>Financial (April to March)</v>
      </c>
      <c r="E109" s="166"/>
      <c r="F109" s="166"/>
      <c r="G109" s="166"/>
      <c r="H109" s="166">
        <f t="shared" si="1"/>
        <v>0</v>
      </c>
      <c r="I109" s="187" t="s">
        <v>14</v>
      </c>
      <c r="J109" s="214"/>
      <c r="K109" s="162"/>
      <c r="L109" s="162"/>
      <c r="M109" s="319"/>
      <c r="N109" s="160"/>
      <c r="Q109" s="160"/>
    </row>
    <row r="110" spans="1:17" x14ac:dyDescent="0.25">
      <c r="A110" s="318"/>
      <c r="B110" s="213"/>
      <c r="C110" s="185"/>
      <c r="D110" s="162"/>
      <c r="E110" s="162"/>
      <c r="F110" s="162"/>
      <c r="G110" s="162"/>
      <c r="H110" s="162"/>
      <c r="I110" s="162"/>
      <c r="J110" s="162"/>
      <c r="K110" s="162"/>
      <c r="L110" s="162"/>
      <c r="M110" s="319"/>
      <c r="N110" s="160"/>
    </row>
    <row r="111" spans="1:17" x14ac:dyDescent="0.25">
      <c r="A111" s="318" t="s">
        <v>474</v>
      </c>
      <c r="B111" s="212" t="s">
        <v>473</v>
      </c>
      <c r="C111" s="163"/>
      <c r="D111" s="162"/>
      <c r="E111" s="162"/>
      <c r="F111" s="162"/>
      <c r="G111" s="162"/>
      <c r="H111" s="162"/>
      <c r="I111" s="162"/>
      <c r="J111" s="162"/>
      <c r="K111" s="162"/>
      <c r="L111" s="162"/>
      <c r="M111" s="319"/>
      <c r="N111" s="160"/>
    </row>
    <row r="112" spans="1:17" ht="46.5" customHeight="1" x14ac:dyDescent="0.25">
      <c r="A112" s="318"/>
      <c r="B112" s="503" t="s">
        <v>472</v>
      </c>
      <c r="C112" s="502"/>
      <c r="D112" s="502"/>
      <c r="E112" s="502"/>
      <c r="F112" s="502"/>
      <c r="G112" s="502"/>
      <c r="H112" s="502"/>
      <c r="I112" s="502"/>
      <c r="J112" s="162"/>
      <c r="K112" s="162"/>
      <c r="L112" s="162"/>
      <c r="M112" s="319"/>
      <c r="N112" s="160"/>
    </row>
    <row r="113" spans="1:15" ht="16.5" customHeight="1" thickBot="1" x14ac:dyDescent="0.3">
      <c r="A113" s="320"/>
      <c r="B113" s="477" t="s">
        <v>471</v>
      </c>
      <c r="C113" s="477"/>
      <c r="D113" s="477"/>
      <c r="E113" s="477"/>
      <c r="F113" s="477"/>
      <c r="G113" s="477"/>
      <c r="H113" s="162"/>
      <c r="I113" s="162"/>
      <c r="J113" s="162"/>
      <c r="K113" s="162"/>
      <c r="L113" s="162"/>
      <c r="M113" s="319"/>
      <c r="N113" s="160"/>
      <c r="O113" s="160"/>
    </row>
    <row r="114" spans="1:15" ht="21.75" customHeight="1" x14ac:dyDescent="0.25">
      <c r="A114" s="320"/>
      <c r="B114" s="170" t="s">
        <v>470</v>
      </c>
      <c r="C114" s="211" t="s">
        <v>469</v>
      </c>
      <c r="D114" s="210" t="s">
        <v>468</v>
      </c>
      <c r="E114" s="210" t="s">
        <v>9</v>
      </c>
      <c r="F114" s="210" t="s">
        <v>467</v>
      </c>
      <c r="G114" s="210" t="s">
        <v>9</v>
      </c>
      <c r="H114" s="425" t="s">
        <v>466</v>
      </c>
      <c r="I114" s="478" t="s">
        <v>8</v>
      </c>
      <c r="J114" s="479"/>
      <c r="K114" s="162"/>
      <c r="L114" s="162"/>
      <c r="M114" s="319"/>
      <c r="N114" s="160"/>
      <c r="O114" s="160"/>
    </row>
    <row r="115" spans="1:15" ht="14.25" customHeight="1" x14ac:dyDescent="0.25">
      <c r="A115" s="320"/>
      <c r="B115" s="178" t="s">
        <v>975</v>
      </c>
      <c r="C115" s="208" t="s">
        <v>492</v>
      </c>
      <c r="D115" s="209">
        <v>179593346</v>
      </c>
      <c r="E115" s="205" t="str">
        <f>VLOOKUP($B115,[2]Lists!$AC$3:$AF$47,2,FALSE)</f>
        <v>kWh</v>
      </c>
      <c r="F115" s="206">
        <v>0.54100000000000004</v>
      </c>
      <c r="G115" s="205" t="str">
        <f>VLOOKUP($B115,[2]Lists!$AC$3:$AF$47,4,FALSE)</f>
        <v>kg CO2e/kWh</v>
      </c>
      <c r="H115" s="426">
        <f>(F115*D115)/1000</f>
        <v>97160.000186000005</v>
      </c>
      <c r="I115" s="480" t="s">
        <v>976</v>
      </c>
      <c r="J115" s="481"/>
      <c r="K115" s="162"/>
      <c r="L115" s="162"/>
      <c r="M115" s="319"/>
      <c r="N115" s="160"/>
      <c r="O115" s="160"/>
    </row>
    <row r="116" spans="1:15" x14ac:dyDescent="0.25">
      <c r="A116" s="320"/>
      <c r="B116" s="178" t="s">
        <v>862</v>
      </c>
      <c r="C116" s="208" t="s">
        <v>493</v>
      </c>
      <c r="D116" s="177">
        <v>255942266</v>
      </c>
      <c r="E116" s="205" t="str">
        <f>VLOOKUP($B116,[2]Lists!$AC$3:$AF$47,2,FALSE)</f>
        <v>kWh</v>
      </c>
      <c r="F116" s="206">
        <v>0.18360000000000001</v>
      </c>
      <c r="G116" s="205" t="str">
        <f>VLOOKUP($B116,[2]Lists!$AC$3:$AF$47,4,FALSE)</f>
        <v>kg CO2e/kWh</v>
      </c>
      <c r="H116" s="426">
        <f t="shared" ref="H116:H123" si="2">(F116*D116)/1000</f>
        <v>46991.000037600003</v>
      </c>
      <c r="I116" s="480" t="s">
        <v>976</v>
      </c>
      <c r="J116" s="481"/>
      <c r="K116" s="162"/>
      <c r="L116" s="162"/>
      <c r="M116" s="319"/>
      <c r="N116" s="160"/>
      <c r="O116" s="160"/>
    </row>
    <row r="117" spans="1:15" x14ac:dyDescent="0.25">
      <c r="A117" s="320"/>
      <c r="B117" s="178" t="s">
        <v>841</v>
      </c>
      <c r="C117" s="208" t="s">
        <v>493</v>
      </c>
      <c r="D117" s="177">
        <v>3181910</v>
      </c>
      <c r="E117" s="205" t="s">
        <v>665</v>
      </c>
      <c r="F117" s="206">
        <v>2.762</v>
      </c>
      <c r="G117" s="205" t="s">
        <v>664</v>
      </c>
      <c r="H117" s="426">
        <f t="shared" si="2"/>
        <v>8788.4354199999998</v>
      </c>
      <c r="I117" s="480"/>
      <c r="J117" s="481"/>
      <c r="K117" s="162"/>
      <c r="L117" s="162"/>
      <c r="M117" s="319"/>
      <c r="N117" s="160"/>
      <c r="O117" s="160"/>
    </row>
    <row r="118" spans="1:15" x14ac:dyDescent="0.25">
      <c r="A118" s="320"/>
      <c r="B118" s="178" t="s">
        <v>773</v>
      </c>
      <c r="C118" s="208" t="s">
        <v>493</v>
      </c>
      <c r="D118" s="177">
        <v>500</v>
      </c>
      <c r="E118" s="205" t="s">
        <v>590</v>
      </c>
      <c r="F118" s="358">
        <v>2577</v>
      </c>
      <c r="G118" s="205" t="s">
        <v>977</v>
      </c>
      <c r="H118" s="426">
        <f t="shared" si="2"/>
        <v>1288.5</v>
      </c>
      <c r="I118" s="480"/>
      <c r="J118" s="481"/>
      <c r="K118" s="162"/>
      <c r="L118" s="162"/>
      <c r="M118" s="319"/>
      <c r="N118" s="160"/>
      <c r="O118" s="160"/>
    </row>
    <row r="119" spans="1:15" x14ac:dyDescent="0.25">
      <c r="A119" s="320"/>
      <c r="B119" s="178" t="s">
        <v>724</v>
      </c>
      <c r="C119" s="208" t="s">
        <v>493</v>
      </c>
      <c r="D119" s="177">
        <v>6628596</v>
      </c>
      <c r="E119" s="205" t="str">
        <f>VLOOKUP($B119,[2]Lists!$AC$3:$AF$47,2,FALSE)</f>
        <v>litres</v>
      </c>
      <c r="F119" s="206">
        <v>2.6389999999999998</v>
      </c>
      <c r="G119" s="205" t="str">
        <f>VLOOKUP($B119,[2]Lists!$AC$3:$AF$47,4,FALSE)</f>
        <v>kg CO2e/litre</v>
      </c>
      <c r="H119" s="426">
        <f t="shared" si="2"/>
        <v>17492.864843999996</v>
      </c>
      <c r="I119" s="480"/>
      <c r="J119" s="481"/>
      <c r="K119" s="162"/>
      <c r="L119" s="162"/>
      <c r="M119" s="319"/>
      <c r="N119" s="160"/>
      <c r="O119" s="160"/>
    </row>
    <row r="120" spans="1:15" x14ac:dyDescent="0.25">
      <c r="A120" s="320"/>
      <c r="B120" s="178" t="s">
        <v>711</v>
      </c>
      <c r="C120" s="208" t="s">
        <v>493</v>
      </c>
      <c r="D120" s="177">
        <v>141081</v>
      </c>
      <c r="E120" s="205" t="str">
        <f>VLOOKUP($B120,[2]Lists!$AC$3:$AF$47,2,FALSE)</f>
        <v>litres</v>
      </c>
      <c r="F120" s="206">
        <v>2.3035000000000001</v>
      </c>
      <c r="G120" s="205" t="s">
        <v>664</v>
      </c>
      <c r="H120" s="426">
        <f t="shared" si="2"/>
        <v>324.98008350000003</v>
      </c>
      <c r="I120" s="480"/>
      <c r="J120" s="481"/>
      <c r="K120" s="162"/>
      <c r="L120" s="162"/>
      <c r="M120" s="319"/>
      <c r="N120" s="160"/>
      <c r="O120" s="160"/>
    </row>
    <row r="121" spans="1:15" x14ac:dyDescent="0.25">
      <c r="A121" s="320"/>
      <c r="B121" s="178" t="s">
        <v>978</v>
      </c>
      <c r="C121" s="208" t="s">
        <v>491</v>
      </c>
      <c r="D121" s="359">
        <v>1882438</v>
      </c>
      <c r="E121" s="360" t="s">
        <v>979</v>
      </c>
      <c r="F121" s="359">
        <v>0.20124</v>
      </c>
      <c r="G121" s="205" t="s">
        <v>980</v>
      </c>
      <c r="H121" s="426">
        <f t="shared" si="2"/>
        <v>378.82182312000003</v>
      </c>
      <c r="I121" s="480"/>
      <c r="J121" s="481"/>
      <c r="K121" s="162"/>
      <c r="L121" s="162"/>
      <c r="M121" s="319"/>
      <c r="N121" s="160"/>
      <c r="O121" s="160"/>
    </row>
    <row r="122" spans="1:15" x14ac:dyDescent="0.25">
      <c r="A122" s="320"/>
      <c r="B122" s="178" t="s">
        <v>981</v>
      </c>
      <c r="C122" s="208" t="s">
        <v>491</v>
      </c>
      <c r="D122" s="359">
        <v>713645</v>
      </c>
      <c r="E122" s="360" t="s">
        <v>979</v>
      </c>
      <c r="F122" s="359">
        <v>6.1699999999999998E-2</v>
      </c>
      <c r="G122" s="205" t="s">
        <v>980</v>
      </c>
      <c r="H122" s="426">
        <f t="shared" si="2"/>
        <v>44.031896499999995</v>
      </c>
      <c r="I122" s="480"/>
      <c r="J122" s="481"/>
      <c r="K122" s="162"/>
      <c r="L122" s="162"/>
      <c r="M122" s="319"/>
      <c r="N122" s="160"/>
      <c r="O122" s="160"/>
    </row>
    <row r="123" spans="1:15" x14ac:dyDescent="0.25">
      <c r="A123" s="320"/>
      <c r="B123" s="178" t="s">
        <v>565</v>
      </c>
      <c r="C123" s="208" t="s">
        <v>491</v>
      </c>
      <c r="D123" s="359">
        <v>3267152</v>
      </c>
      <c r="E123" s="360" t="s">
        <v>979</v>
      </c>
      <c r="F123" s="359">
        <v>0.37603999999999999</v>
      </c>
      <c r="G123" s="205" t="s">
        <v>980</v>
      </c>
      <c r="H123" s="426">
        <f t="shared" si="2"/>
        <v>1228.5798380799999</v>
      </c>
      <c r="I123" s="480"/>
      <c r="J123" s="481"/>
      <c r="K123" s="162"/>
      <c r="L123" s="162"/>
      <c r="M123" s="319"/>
      <c r="N123" s="160"/>
      <c r="O123" s="160"/>
    </row>
    <row r="124" spans="1:15" hidden="1" x14ac:dyDescent="0.25">
      <c r="A124" s="320"/>
      <c r="B124" s="178"/>
      <c r="C124" s="208"/>
      <c r="D124" s="177"/>
      <c r="E124" s="205" t="e">
        <f>VLOOKUP($B124,[1]ListsReq!$AC$3:$AF$61,2,FALSE)</f>
        <v>#N/A</v>
      </c>
      <c r="F124" s="206" t="e">
        <f>VLOOKUP($B124,[1]ListsReq!$AC$3:$AF$82,3,FALSE)</f>
        <v>#N/A</v>
      </c>
      <c r="G124" s="205" t="e">
        <f>VLOOKUP($B124,[1]ListsReq!$AC$3:$AF$61,4,FALSE)</f>
        <v>#N/A</v>
      </c>
      <c r="H124" s="426" t="e">
        <f t="shared" ref="H124:H177" si="3">(F124*D124)/1000</f>
        <v>#N/A</v>
      </c>
      <c r="I124" s="428"/>
      <c r="J124" s="429"/>
      <c r="K124" s="162"/>
      <c r="L124" s="162"/>
      <c r="M124" s="319"/>
      <c r="N124" s="160"/>
      <c r="O124" s="160"/>
    </row>
    <row r="125" spans="1:15" hidden="1" x14ac:dyDescent="0.25">
      <c r="A125" s="320"/>
      <c r="B125" s="178"/>
      <c r="C125" s="208"/>
      <c r="D125" s="177"/>
      <c r="E125" s="205" t="e">
        <f>VLOOKUP($B125,[1]ListsReq!$AC$3:$AF$61,2,FALSE)</f>
        <v>#N/A</v>
      </c>
      <c r="F125" s="206" t="e">
        <f>VLOOKUP($B125,[1]ListsReq!$AC$3:$AF$82,3,FALSE)</f>
        <v>#N/A</v>
      </c>
      <c r="G125" s="205" t="e">
        <f>VLOOKUP($B125,[1]ListsReq!$AC$3:$AF$61,4,FALSE)</f>
        <v>#N/A</v>
      </c>
      <c r="H125" s="426" t="e">
        <f t="shared" si="3"/>
        <v>#N/A</v>
      </c>
      <c r="I125" s="428"/>
      <c r="J125" s="429"/>
      <c r="K125" s="162"/>
      <c r="L125" s="162"/>
      <c r="M125" s="319"/>
      <c r="N125" s="160"/>
      <c r="O125" s="160"/>
    </row>
    <row r="126" spans="1:15" hidden="1" x14ac:dyDescent="0.25">
      <c r="A126" s="320"/>
      <c r="B126" s="178"/>
      <c r="C126" s="208"/>
      <c r="D126" s="177"/>
      <c r="E126" s="205" t="e">
        <f>VLOOKUP($B126,[1]ListsReq!$AC$3:$AF$61,2,FALSE)</f>
        <v>#N/A</v>
      </c>
      <c r="F126" s="206" t="e">
        <f>VLOOKUP($B126,[1]ListsReq!$AC$3:$AF$82,3,FALSE)</f>
        <v>#N/A</v>
      </c>
      <c r="G126" s="205" t="e">
        <f>VLOOKUP($B126,[1]ListsReq!$AC$3:$AF$61,4,FALSE)</f>
        <v>#N/A</v>
      </c>
      <c r="H126" s="426" t="e">
        <f t="shared" si="3"/>
        <v>#N/A</v>
      </c>
      <c r="I126" s="428"/>
      <c r="J126" s="429"/>
      <c r="K126" s="162"/>
      <c r="L126" s="162"/>
      <c r="M126" s="319"/>
      <c r="N126" s="160"/>
      <c r="O126" s="160"/>
    </row>
    <row r="127" spans="1:15" hidden="1" x14ac:dyDescent="0.25">
      <c r="A127" s="320"/>
      <c r="B127" s="178"/>
      <c r="C127" s="208"/>
      <c r="D127" s="177"/>
      <c r="E127" s="205" t="e">
        <f>VLOOKUP($B127,[1]ListsReq!$AC$3:$AF$61,2,FALSE)</f>
        <v>#N/A</v>
      </c>
      <c r="F127" s="206" t="e">
        <f>VLOOKUP($B127,[1]ListsReq!$AC$3:$AF$82,3,FALSE)</f>
        <v>#N/A</v>
      </c>
      <c r="G127" s="205" t="e">
        <f>VLOOKUP($B127,[1]ListsReq!$AC$3:$AF$61,4,FALSE)</f>
        <v>#N/A</v>
      </c>
      <c r="H127" s="426" t="e">
        <f t="shared" si="3"/>
        <v>#N/A</v>
      </c>
      <c r="I127" s="428"/>
      <c r="J127" s="429"/>
      <c r="K127" s="162"/>
      <c r="L127" s="162"/>
      <c r="M127" s="319"/>
      <c r="N127" s="160"/>
      <c r="O127" s="160"/>
    </row>
    <row r="128" spans="1:15" hidden="1" x14ac:dyDescent="0.25">
      <c r="A128" s="320"/>
      <c r="B128" s="178"/>
      <c r="C128" s="208"/>
      <c r="D128" s="177"/>
      <c r="E128" s="205" t="e">
        <f>VLOOKUP($B128,[1]ListsReq!$AC$3:$AF$61,2,FALSE)</f>
        <v>#N/A</v>
      </c>
      <c r="F128" s="206" t="e">
        <f>VLOOKUP($B128,[1]ListsReq!$AC$3:$AF$82,3,FALSE)</f>
        <v>#N/A</v>
      </c>
      <c r="G128" s="205" t="e">
        <f>VLOOKUP($B128,[1]ListsReq!$AC$3:$AF$61,4,FALSE)</f>
        <v>#N/A</v>
      </c>
      <c r="H128" s="426" t="e">
        <f t="shared" si="3"/>
        <v>#N/A</v>
      </c>
      <c r="I128" s="428"/>
      <c r="J128" s="429"/>
      <c r="K128" s="162"/>
      <c r="L128" s="162"/>
      <c r="M128" s="319"/>
      <c r="N128" s="160"/>
      <c r="O128" s="160"/>
    </row>
    <row r="129" spans="1:15" hidden="1" x14ac:dyDescent="0.25">
      <c r="A129" s="320"/>
      <c r="B129" s="178"/>
      <c r="C129" s="208"/>
      <c r="D129" s="177"/>
      <c r="E129" s="205" t="e">
        <f>VLOOKUP($B129,[1]ListsReq!$AC$3:$AF$61,2,FALSE)</f>
        <v>#N/A</v>
      </c>
      <c r="F129" s="206" t="e">
        <f>VLOOKUP($B129,[1]ListsReq!$AC$3:$AF$82,3,FALSE)</f>
        <v>#N/A</v>
      </c>
      <c r="G129" s="205" t="e">
        <f>VLOOKUP($B129,[1]ListsReq!$AC$3:$AF$61,4,FALSE)</f>
        <v>#N/A</v>
      </c>
      <c r="H129" s="426" t="e">
        <f t="shared" si="3"/>
        <v>#N/A</v>
      </c>
      <c r="I129" s="428"/>
      <c r="J129" s="429"/>
      <c r="K129" s="162"/>
      <c r="L129" s="162"/>
      <c r="M129" s="319"/>
      <c r="N129" s="160"/>
      <c r="O129" s="160"/>
    </row>
    <row r="130" spans="1:15" hidden="1" x14ac:dyDescent="0.25">
      <c r="A130" s="320"/>
      <c r="B130" s="178"/>
      <c r="C130" s="208"/>
      <c r="D130" s="177"/>
      <c r="E130" s="205" t="e">
        <f>VLOOKUP($B130,[1]ListsReq!$AC$3:$AF$61,2,FALSE)</f>
        <v>#N/A</v>
      </c>
      <c r="F130" s="206" t="e">
        <f>VLOOKUP($B130,[1]ListsReq!$AC$3:$AF$82,3,FALSE)</f>
        <v>#N/A</v>
      </c>
      <c r="G130" s="205" t="e">
        <f>VLOOKUP($B130,[1]ListsReq!$AC$3:$AF$61,4,FALSE)</f>
        <v>#N/A</v>
      </c>
      <c r="H130" s="426" t="e">
        <f t="shared" si="3"/>
        <v>#N/A</v>
      </c>
      <c r="I130" s="428"/>
      <c r="J130" s="429"/>
      <c r="K130" s="162"/>
      <c r="L130" s="162"/>
      <c r="M130" s="319"/>
      <c r="N130" s="160"/>
      <c r="O130" s="160"/>
    </row>
    <row r="131" spans="1:15" hidden="1" x14ac:dyDescent="0.25">
      <c r="A131" s="320"/>
      <c r="B131" s="178"/>
      <c r="C131" s="208"/>
      <c r="D131" s="177"/>
      <c r="E131" s="205" t="e">
        <f>VLOOKUP($B131,[1]ListsReq!$AC$3:$AF$61,2,FALSE)</f>
        <v>#N/A</v>
      </c>
      <c r="F131" s="206" t="e">
        <f>VLOOKUP($B131,[1]ListsReq!$AC$3:$AF$82,3,FALSE)</f>
        <v>#N/A</v>
      </c>
      <c r="G131" s="205" t="e">
        <f>VLOOKUP($B131,[1]ListsReq!$AC$3:$AF$61,4,FALSE)</f>
        <v>#N/A</v>
      </c>
      <c r="H131" s="426" t="e">
        <f t="shared" si="3"/>
        <v>#N/A</v>
      </c>
      <c r="I131" s="428"/>
      <c r="J131" s="429"/>
      <c r="K131" s="162"/>
      <c r="L131" s="162"/>
      <c r="M131" s="319"/>
      <c r="N131" s="160"/>
      <c r="O131" s="160"/>
    </row>
    <row r="132" spans="1:15" hidden="1" x14ac:dyDescent="0.25">
      <c r="A132" s="320"/>
      <c r="B132" s="178"/>
      <c r="C132" s="208"/>
      <c r="D132" s="177"/>
      <c r="E132" s="205" t="e">
        <f>VLOOKUP($B132,[1]ListsReq!$AC$3:$AF$61,2,FALSE)</f>
        <v>#N/A</v>
      </c>
      <c r="F132" s="206" t="e">
        <f>VLOOKUP($B132,[1]ListsReq!$AC$3:$AF$82,3,FALSE)</f>
        <v>#N/A</v>
      </c>
      <c r="G132" s="205" t="e">
        <f>VLOOKUP($B132,[1]ListsReq!$AC$3:$AF$61,4,FALSE)</f>
        <v>#N/A</v>
      </c>
      <c r="H132" s="426" t="e">
        <f t="shared" si="3"/>
        <v>#N/A</v>
      </c>
      <c r="I132" s="428"/>
      <c r="J132" s="429"/>
      <c r="K132" s="162"/>
      <c r="L132" s="162"/>
      <c r="M132" s="319"/>
      <c r="N132" s="160"/>
      <c r="O132" s="160"/>
    </row>
    <row r="133" spans="1:15" hidden="1" x14ac:dyDescent="0.25">
      <c r="A133" s="320"/>
      <c r="B133" s="178"/>
      <c r="C133" s="208"/>
      <c r="D133" s="177"/>
      <c r="E133" s="205" t="e">
        <f>VLOOKUP($B133,[1]ListsReq!$AC$3:$AF$61,2,FALSE)</f>
        <v>#N/A</v>
      </c>
      <c r="F133" s="206" t="e">
        <f>VLOOKUP($B133,[1]ListsReq!$AC$3:$AF$82,3,FALSE)</f>
        <v>#N/A</v>
      </c>
      <c r="G133" s="205" t="e">
        <f>VLOOKUP($B133,[1]ListsReq!$AC$3:$AF$61,4,FALSE)</f>
        <v>#N/A</v>
      </c>
      <c r="H133" s="426" t="e">
        <f t="shared" si="3"/>
        <v>#N/A</v>
      </c>
      <c r="I133" s="428"/>
      <c r="J133" s="429"/>
      <c r="K133" s="162"/>
      <c r="L133" s="162"/>
      <c r="M133" s="319"/>
      <c r="N133" s="160"/>
      <c r="O133" s="160"/>
    </row>
    <row r="134" spans="1:15" hidden="1" x14ac:dyDescent="0.25">
      <c r="A134" s="320"/>
      <c r="B134" s="178"/>
      <c r="C134" s="208"/>
      <c r="D134" s="177"/>
      <c r="E134" s="205" t="e">
        <f>VLOOKUP($B134,[1]ListsReq!$AC$3:$AF$61,2,FALSE)</f>
        <v>#N/A</v>
      </c>
      <c r="F134" s="206" t="e">
        <f>VLOOKUP($B134,[1]ListsReq!$AC$3:$AF$82,3,FALSE)</f>
        <v>#N/A</v>
      </c>
      <c r="G134" s="205" t="e">
        <f>VLOOKUP($B134,[1]ListsReq!$AC$3:$AF$61,4,FALSE)</f>
        <v>#N/A</v>
      </c>
      <c r="H134" s="426" t="e">
        <f t="shared" si="3"/>
        <v>#N/A</v>
      </c>
      <c r="I134" s="428"/>
      <c r="J134" s="429"/>
      <c r="K134" s="162"/>
      <c r="L134" s="162"/>
      <c r="M134" s="319"/>
      <c r="N134" s="160"/>
      <c r="O134" s="160"/>
    </row>
    <row r="135" spans="1:15" hidden="1" x14ac:dyDescent="0.25">
      <c r="A135" s="320"/>
      <c r="B135" s="178"/>
      <c r="C135" s="208"/>
      <c r="D135" s="177"/>
      <c r="E135" s="205" t="e">
        <f>VLOOKUP($B135,[1]ListsReq!$AC$3:$AF$61,2,FALSE)</f>
        <v>#N/A</v>
      </c>
      <c r="F135" s="206" t="e">
        <f>VLOOKUP($B135,[1]ListsReq!$AC$3:$AF$82,3,FALSE)</f>
        <v>#N/A</v>
      </c>
      <c r="G135" s="205" t="e">
        <f>VLOOKUP($B135,[1]ListsReq!$AC$3:$AF$61,4,FALSE)</f>
        <v>#N/A</v>
      </c>
      <c r="H135" s="426" t="e">
        <f t="shared" si="3"/>
        <v>#N/A</v>
      </c>
      <c r="I135" s="428"/>
      <c r="J135" s="429"/>
      <c r="K135" s="162"/>
      <c r="L135" s="162"/>
      <c r="M135" s="319"/>
      <c r="N135" s="160"/>
      <c r="O135" s="160"/>
    </row>
    <row r="136" spans="1:15" hidden="1" x14ac:dyDescent="0.25">
      <c r="A136" s="320"/>
      <c r="B136" s="178"/>
      <c r="C136" s="208"/>
      <c r="D136" s="177"/>
      <c r="E136" s="205" t="e">
        <f>VLOOKUP($B136,[1]ListsReq!$AC$3:$AF$61,2,FALSE)</f>
        <v>#N/A</v>
      </c>
      <c r="F136" s="206" t="e">
        <f>VLOOKUP($B136,[1]ListsReq!$AC$3:$AF$82,3,FALSE)</f>
        <v>#N/A</v>
      </c>
      <c r="G136" s="205" t="e">
        <f>VLOOKUP($B136,[1]ListsReq!$AC$3:$AF$61,4,FALSE)</f>
        <v>#N/A</v>
      </c>
      <c r="H136" s="426" t="e">
        <f t="shared" si="3"/>
        <v>#N/A</v>
      </c>
      <c r="I136" s="428"/>
      <c r="J136" s="429"/>
      <c r="K136" s="162"/>
      <c r="L136" s="162"/>
      <c r="M136" s="319"/>
      <c r="N136" s="160"/>
      <c r="O136" s="160"/>
    </row>
    <row r="137" spans="1:15" hidden="1" x14ac:dyDescent="0.25">
      <c r="A137" s="320"/>
      <c r="B137" s="178"/>
      <c r="C137" s="208"/>
      <c r="D137" s="177"/>
      <c r="E137" s="205" t="e">
        <f>VLOOKUP($B137,[1]ListsReq!$AC$3:$AF$61,2,FALSE)</f>
        <v>#N/A</v>
      </c>
      <c r="F137" s="206" t="e">
        <f>VLOOKUP($B137,[1]ListsReq!$AC$3:$AF$82,3,FALSE)</f>
        <v>#N/A</v>
      </c>
      <c r="G137" s="205" t="e">
        <f>VLOOKUP($B137,[1]ListsReq!$AC$3:$AF$61,4,FALSE)</f>
        <v>#N/A</v>
      </c>
      <c r="H137" s="426" t="e">
        <f t="shared" si="3"/>
        <v>#N/A</v>
      </c>
      <c r="I137" s="428"/>
      <c r="J137" s="429"/>
      <c r="K137" s="162"/>
      <c r="L137" s="162"/>
      <c r="M137" s="319"/>
      <c r="N137" s="160"/>
      <c r="O137" s="160"/>
    </row>
    <row r="138" spans="1:15" hidden="1" x14ac:dyDescent="0.25">
      <c r="A138" s="320"/>
      <c r="B138" s="178"/>
      <c r="C138" s="208"/>
      <c r="D138" s="177"/>
      <c r="E138" s="205" t="e">
        <f>VLOOKUP($B138,[1]ListsReq!$AC$3:$AF$61,2,FALSE)</f>
        <v>#N/A</v>
      </c>
      <c r="F138" s="206" t="e">
        <f>VLOOKUP($B138,[1]ListsReq!$AC$3:$AF$82,3,FALSE)</f>
        <v>#N/A</v>
      </c>
      <c r="G138" s="205" t="e">
        <f>VLOOKUP($B138,[1]ListsReq!$AC$3:$AF$61,4,FALSE)</f>
        <v>#N/A</v>
      </c>
      <c r="H138" s="426" t="e">
        <f t="shared" si="3"/>
        <v>#N/A</v>
      </c>
      <c r="I138" s="428"/>
      <c r="J138" s="429"/>
      <c r="K138" s="162"/>
      <c r="L138" s="162"/>
      <c r="M138" s="319"/>
      <c r="N138" s="160"/>
      <c r="O138" s="160"/>
    </row>
    <row r="139" spans="1:15" hidden="1" x14ac:dyDescent="0.25">
      <c r="A139" s="320"/>
      <c r="B139" s="178"/>
      <c r="C139" s="208"/>
      <c r="D139" s="177"/>
      <c r="E139" s="205" t="e">
        <f>VLOOKUP($B139,[1]ListsReq!$AC$3:$AF$61,2,FALSE)</f>
        <v>#N/A</v>
      </c>
      <c r="F139" s="206" t="e">
        <f>VLOOKUP($B139,[1]ListsReq!$AC$3:$AF$82,3,FALSE)</f>
        <v>#N/A</v>
      </c>
      <c r="G139" s="205" t="e">
        <f>VLOOKUP($B139,[1]ListsReq!$AC$3:$AF$61,4,FALSE)</f>
        <v>#N/A</v>
      </c>
      <c r="H139" s="426" t="e">
        <f t="shared" si="3"/>
        <v>#N/A</v>
      </c>
      <c r="I139" s="428"/>
      <c r="J139" s="429"/>
      <c r="K139" s="162"/>
      <c r="L139" s="162"/>
      <c r="M139" s="319"/>
      <c r="N139" s="160"/>
      <c r="O139" s="160"/>
    </row>
    <row r="140" spans="1:15" hidden="1" x14ac:dyDescent="0.25">
      <c r="A140" s="320"/>
      <c r="B140" s="178"/>
      <c r="C140" s="208"/>
      <c r="D140" s="177"/>
      <c r="E140" s="205" t="e">
        <f>VLOOKUP($B140,[1]ListsReq!$AC$3:$AF$61,2,FALSE)</f>
        <v>#N/A</v>
      </c>
      <c r="F140" s="206" t="e">
        <f>VLOOKUP($B140,[1]ListsReq!$AC$3:$AF$82,3,FALSE)</f>
        <v>#N/A</v>
      </c>
      <c r="G140" s="205" t="e">
        <f>VLOOKUP($B140,[1]ListsReq!$AC$3:$AF$61,4,FALSE)</f>
        <v>#N/A</v>
      </c>
      <c r="H140" s="426" t="e">
        <f t="shared" si="3"/>
        <v>#N/A</v>
      </c>
      <c r="I140" s="428"/>
      <c r="J140" s="429"/>
      <c r="K140" s="162"/>
      <c r="L140" s="162"/>
      <c r="M140" s="319"/>
      <c r="N140" s="160"/>
      <c r="O140" s="160"/>
    </row>
    <row r="141" spans="1:15" hidden="1" x14ac:dyDescent="0.25">
      <c r="A141" s="320"/>
      <c r="B141" s="178"/>
      <c r="C141" s="208"/>
      <c r="D141" s="177"/>
      <c r="E141" s="205" t="e">
        <f>VLOOKUP($B141,[1]ListsReq!$AC$3:$AF$61,2,FALSE)</f>
        <v>#N/A</v>
      </c>
      <c r="F141" s="206" t="e">
        <f>VLOOKUP($B141,[1]ListsReq!$AC$3:$AF$82,3,FALSE)</f>
        <v>#N/A</v>
      </c>
      <c r="G141" s="205" t="e">
        <f>VLOOKUP($B141,[1]ListsReq!$AC$3:$AF$61,4,FALSE)</f>
        <v>#N/A</v>
      </c>
      <c r="H141" s="426" t="e">
        <f t="shared" si="3"/>
        <v>#N/A</v>
      </c>
      <c r="I141" s="428"/>
      <c r="J141" s="429"/>
      <c r="K141" s="162"/>
      <c r="L141" s="162"/>
      <c r="M141" s="319"/>
      <c r="N141" s="160"/>
      <c r="O141" s="160"/>
    </row>
    <row r="142" spans="1:15" hidden="1" x14ac:dyDescent="0.25">
      <c r="A142" s="320"/>
      <c r="B142" s="178"/>
      <c r="C142" s="208"/>
      <c r="D142" s="177"/>
      <c r="E142" s="205" t="e">
        <f>VLOOKUP($B142,[1]ListsReq!$AC$3:$AF$61,2,FALSE)</f>
        <v>#N/A</v>
      </c>
      <c r="F142" s="206" t="e">
        <f>VLOOKUP($B142,[1]ListsReq!$AC$3:$AF$82,3,FALSE)</f>
        <v>#N/A</v>
      </c>
      <c r="G142" s="205" t="e">
        <f>VLOOKUP($B142,[1]ListsReq!$AC$3:$AF$61,4,FALSE)</f>
        <v>#N/A</v>
      </c>
      <c r="H142" s="426" t="e">
        <f t="shared" si="3"/>
        <v>#N/A</v>
      </c>
      <c r="I142" s="428"/>
      <c r="J142" s="429"/>
      <c r="K142" s="162"/>
      <c r="L142" s="162"/>
      <c r="M142" s="319"/>
      <c r="N142" s="160"/>
      <c r="O142" s="160"/>
    </row>
    <row r="143" spans="1:15" hidden="1" x14ac:dyDescent="0.25">
      <c r="A143" s="320"/>
      <c r="B143" s="178"/>
      <c r="C143" s="208"/>
      <c r="D143" s="177"/>
      <c r="E143" s="205" t="e">
        <f>VLOOKUP($B143,[1]ListsReq!$AC$3:$AF$61,2,FALSE)</f>
        <v>#N/A</v>
      </c>
      <c r="F143" s="206" t="e">
        <f>VLOOKUP($B143,[1]ListsReq!$AC$3:$AF$82,3,FALSE)</f>
        <v>#N/A</v>
      </c>
      <c r="G143" s="205" t="e">
        <f>VLOOKUP($B143,[1]ListsReq!$AC$3:$AF$61,4,FALSE)</f>
        <v>#N/A</v>
      </c>
      <c r="H143" s="426" t="e">
        <f t="shared" si="3"/>
        <v>#N/A</v>
      </c>
      <c r="I143" s="428"/>
      <c r="J143" s="429"/>
      <c r="K143" s="162"/>
      <c r="L143" s="162"/>
      <c r="M143" s="319"/>
      <c r="N143" s="160"/>
      <c r="O143" s="160"/>
    </row>
    <row r="144" spans="1:15" hidden="1" x14ac:dyDescent="0.25">
      <c r="A144" s="320"/>
      <c r="B144" s="178"/>
      <c r="C144" s="208"/>
      <c r="D144" s="177"/>
      <c r="E144" s="205" t="e">
        <f>VLOOKUP($B144,[1]ListsReq!$AC$3:$AF$61,2,FALSE)</f>
        <v>#N/A</v>
      </c>
      <c r="F144" s="206" t="e">
        <f>VLOOKUP($B144,[1]ListsReq!$AC$3:$AF$82,3,FALSE)</f>
        <v>#N/A</v>
      </c>
      <c r="G144" s="205" t="e">
        <f>VLOOKUP($B144,[1]ListsReq!$AC$3:$AF$61,4,FALSE)</f>
        <v>#N/A</v>
      </c>
      <c r="H144" s="426" t="e">
        <f t="shared" si="3"/>
        <v>#N/A</v>
      </c>
      <c r="I144" s="428"/>
      <c r="J144" s="429"/>
      <c r="K144" s="162"/>
      <c r="L144" s="162"/>
      <c r="M144" s="319"/>
      <c r="N144" s="160"/>
      <c r="O144" s="160"/>
    </row>
    <row r="145" spans="1:15" hidden="1" x14ac:dyDescent="0.25">
      <c r="A145" s="320"/>
      <c r="B145" s="178"/>
      <c r="C145" s="208"/>
      <c r="D145" s="177"/>
      <c r="E145" s="205" t="e">
        <f>VLOOKUP($B145,[1]ListsReq!$AC$3:$AF$61,2,FALSE)</f>
        <v>#N/A</v>
      </c>
      <c r="F145" s="206" t="e">
        <f>VLOOKUP($B145,[1]ListsReq!$AC$3:$AF$82,3,FALSE)</f>
        <v>#N/A</v>
      </c>
      <c r="G145" s="205" t="e">
        <f>VLOOKUP($B145,[1]ListsReq!$AC$3:$AF$61,4,FALSE)</f>
        <v>#N/A</v>
      </c>
      <c r="H145" s="426" t="e">
        <f t="shared" si="3"/>
        <v>#N/A</v>
      </c>
      <c r="I145" s="428"/>
      <c r="J145" s="429"/>
      <c r="K145" s="162"/>
      <c r="L145" s="162"/>
      <c r="M145" s="319"/>
      <c r="N145" s="160"/>
      <c r="O145" s="160"/>
    </row>
    <row r="146" spans="1:15" hidden="1" x14ac:dyDescent="0.25">
      <c r="A146" s="320"/>
      <c r="B146" s="178"/>
      <c r="C146" s="208"/>
      <c r="D146" s="177"/>
      <c r="E146" s="205" t="e">
        <f>VLOOKUP($B146,[1]ListsReq!$AC$3:$AF$61,2,FALSE)</f>
        <v>#N/A</v>
      </c>
      <c r="F146" s="206" t="e">
        <f>VLOOKUP($B146,[1]ListsReq!$AC$3:$AF$82,3,FALSE)</f>
        <v>#N/A</v>
      </c>
      <c r="G146" s="205" t="e">
        <f>VLOOKUP($B146,[1]ListsReq!$AC$3:$AF$61,4,FALSE)</f>
        <v>#N/A</v>
      </c>
      <c r="H146" s="426" t="e">
        <f t="shared" si="3"/>
        <v>#N/A</v>
      </c>
      <c r="I146" s="428"/>
      <c r="J146" s="429"/>
      <c r="K146" s="162"/>
      <c r="L146" s="162"/>
      <c r="M146" s="319"/>
      <c r="N146" s="160"/>
      <c r="O146" s="160"/>
    </row>
    <row r="147" spans="1:15" hidden="1" x14ac:dyDescent="0.25">
      <c r="A147" s="320"/>
      <c r="B147" s="178"/>
      <c r="C147" s="208"/>
      <c r="D147" s="177"/>
      <c r="E147" s="205" t="e">
        <f>VLOOKUP($B147,[1]ListsReq!$AC$3:$AF$61,2,FALSE)</f>
        <v>#N/A</v>
      </c>
      <c r="F147" s="206" t="e">
        <f>VLOOKUP($B147,[1]ListsReq!$AC$3:$AF$82,3,FALSE)</f>
        <v>#N/A</v>
      </c>
      <c r="G147" s="205" t="e">
        <f>VLOOKUP($B147,[1]ListsReq!$AC$3:$AF$61,4,FALSE)</f>
        <v>#N/A</v>
      </c>
      <c r="H147" s="426" t="e">
        <f t="shared" si="3"/>
        <v>#N/A</v>
      </c>
      <c r="I147" s="428"/>
      <c r="J147" s="429"/>
      <c r="K147" s="162"/>
      <c r="L147" s="162"/>
      <c r="M147" s="319"/>
      <c r="N147" s="160"/>
      <c r="O147" s="160"/>
    </row>
    <row r="148" spans="1:15" hidden="1" x14ac:dyDescent="0.25">
      <c r="A148" s="320"/>
      <c r="B148" s="178"/>
      <c r="C148" s="208"/>
      <c r="D148" s="177"/>
      <c r="E148" s="205" t="e">
        <f>VLOOKUP($B148,[1]ListsReq!$AC$3:$AF$61,2,FALSE)</f>
        <v>#N/A</v>
      </c>
      <c r="F148" s="206" t="e">
        <f>VLOOKUP($B148,[1]ListsReq!$AC$3:$AF$82,3,FALSE)</f>
        <v>#N/A</v>
      </c>
      <c r="G148" s="205" t="e">
        <f>VLOOKUP($B148,[1]ListsReq!$AC$3:$AF$61,4,FALSE)</f>
        <v>#N/A</v>
      </c>
      <c r="H148" s="426" t="e">
        <f t="shared" si="3"/>
        <v>#N/A</v>
      </c>
      <c r="I148" s="428"/>
      <c r="J148" s="429"/>
      <c r="K148" s="162"/>
      <c r="L148" s="162"/>
      <c r="M148" s="319"/>
      <c r="N148" s="160"/>
      <c r="O148" s="160"/>
    </row>
    <row r="149" spans="1:15" hidden="1" x14ac:dyDescent="0.25">
      <c r="A149" s="320"/>
      <c r="B149" s="178"/>
      <c r="C149" s="208"/>
      <c r="D149" s="177"/>
      <c r="E149" s="205" t="e">
        <f>VLOOKUP($B149,[1]ListsReq!$AC$3:$AF$61,2,FALSE)</f>
        <v>#N/A</v>
      </c>
      <c r="F149" s="206" t="e">
        <f>VLOOKUP($B149,[1]ListsReq!$AC$3:$AF$82,3,FALSE)</f>
        <v>#N/A</v>
      </c>
      <c r="G149" s="205" t="e">
        <f>VLOOKUP($B149,[1]ListsReq!$AC$3:$AF$61,4,FALSE)</f>
        <v>#N/A</v>
      </c>
      <c r="H149" s="426" t="e">
        <f t="shared" si="3"/>
        <v>#N/A</v>
      </c>
      <c r="I149" s="428"/>
      <c r="J149" s="429"/>
      <c r="K149" s="162"/>
      <c r="L149" s="162"/>
      <c r="M149" s="319"/>
      <c r="N149" s="160"/>
      <c r="O149" s="160"/>
    </row>
    <row r="150" spans="1:15" hidden="1" x14ac:dyDescent="0.25">
      <c r="A150" s="320"/>
      <c r="B150" s="178"/>
      <c r="C150" s="208"/>
      <c r="D150" s="177"/>
      <c r="E150" s="205" t="e">
        <f>VLOOKUP($B150,[1]ListsReq!$AC$3:$AF$61,2,FALSE)</f>
        <v>#N/A</v>
      </c>
      <c r="F150" s="206" t="e">
        <f>VLOOKUP($B150,[1]ListsReq!$AC$3:$AF$82,3,FALSE)</f>
        <v>#N/A</v>
      </c>
      <c r="G150" s="205" t="e">
        <f>VLOOKUP($B150,[1]ListsReq!$AC$3:$AF$61,4,FALSE)</f>
        <v>#N/A</v>
      </c>
      <c r="H150" s="426" t="e">
        <f t="shared" si="3"/>
        <v>#N/A</v>
      </c>
      <c r="I150" s="428"/>
      <c r="J150" s="429"/>
      <c r="K150" s="162"/>
      <c r="L150" s="162"/>
      <c r="M150" s="319"/>
      <c r="N150" s="160"/>
      <c r="O150" s="160"/>
    </row>
    <row r="151" spans="1:15" hidden="1" x14ac:dyDescent="0.25">
      <c r="A151" s="320"/>
      <c r="B151" s="178"/>
      <c r="C151" s="208"/>
      <c r="D151" s="177"/>
      <c r="E151" s="205" t="e">
        <f>VLOOKUP($B151,[1]ListsReq!$AC$3:$AF$61,2,FALSE)</f>
        <v>#N/A</v>
      </c>
      <c r="F151" s="206" t="e">
        <f>VLOOKUP($B151,[1]ListsReq!$AC$3:$AF$82,3,FALSE)</f>
        <v>#N/A</v>
      </c>
      <c r="G151" s="205" t="e">
        <f>VLOOKUP($B151,[1]ListsReq!$AC$3:$AF$61,4,FALSE)</f>
        <v>#N/A</v>
      </c>
      <c r="H151" s="426" t="e">
        <f t="shared" si="3"/>
        <v>#N/A</v>
      </c>
      <c r="I151" s="428"/>
      <c r="J151" s="429"/>
      <c r="K151" s="162"/>
      <c r="L151" s="162"/>
      <c r="M151" s="319"/>
      <c r="N151" s="160"/>
      <c r="O151" s="160"/>
    </row>
    <row r="152" spans="1:15" hidden="1" x14ac:dyDescent="0.25">
      <c r="A152" s="320"/>
      <c r="B152" s="178"/>
      <c r="C152" s="208"/>
      <c r="D152" s="177"/>
      <c r="E152" s="205" t="e">
        <f>VLOOKUP($B152,[1]ListsReq!$AC$3:$AF$61,2,FALSE)</f>
        <v>#N/A</v>
      </c>
      <c r="F152" s="206" t="e">
        <f>VLOOKUP($B152,[1]ListsReq!$AC$3:$AF$82,3,FALSE)</f>
        <v>#N/A</v>
      </c>
      <c r="G152" s="205" t="e">
        <f>VLOOKUP($B152,[1]ListsReq!$AC$3:$AF$61,4,FALSE)</f>
        <v>#N/A</v>
      </c>
      <c r="H152" s="426" t="e">
        <f t="shared" si="3"/>
        <v>#N/A</v>
      </c>
      <c r="I152" s="428"/>
      <c r="J152" s="429"/>
      <c r="K152" s="162"/>
      <c r="L152" s="162"/>
      <c r="M152" s="319"/>
      <c r="N152" s="160"/>
      <c r="O152" s="160"/>
    </row>
    <row r="153" spans="1:15" hidden="1" x14ac:dyDescent="0.25">
      <c r="A153" s="320"/>
      <c r="B153" s="178"/>
      <c r="C153" s="208"/>
      <c r="D153" s="177"/>
      <c r="E153" s="205" t="e">
        <f>VLOOKUP($B153,[1]ListsReq!$AC$3:$AF$61,2,FALSE)</f>
        <v>#N/A</v>
      </c>
      <c r="F153" s="206" t="e">
        <f>VLOOKUP($B153,[1]ListsReq!$AC$3:$AF$82,3,FALSE)</f>
        <v>#N/A</v>
      </c>
      <c r="G153" s="205" t="e">
        <f>VLOOKUP($B153,[1]ListsReq!$AC$3:$AF$61,4,FALSE)</f>
        <v>#N/A</v>
      </c>
      <c r="H153" s="426" t="e">
        <f t="shared" si="3"/>
        <v>#N/A</v>
      </c>
      <c r="I153" s="428"/>
      <c r="J153" s="429"/>
      <c r="K153" s="162"/>
      <c r="L153" s="162"/>
      <c r="M153" s="319"/>
      <c r="N153" s="160"/>
      <c r="O153" s="160"/>
    </row>
    <row r="154" spans="1:15" hidden="1" x14ac:dyDescent="0.25">
      <c r="A154" s="320"/>
      <c r="B154" s="178"/>
      <c r="C154" s="208"/>
      <c r="D154" s="177"/>
      <c r="E154" s="205" t="e">
        <f>VLOOKUP($B154,[1]ListsReq!$AC$3:$AF$61,2,FALSE)</f>
        <v>#N/A</v>
      </c>
      <c r="F154" s="206" t="e">
        <f>VLOOKUP($B154,[1]ListsReq!$AC$3:$AF$82,3,FALSE)</f>
        <v>#N/A</v>
      </c>
      <c r="G154" s="205" t="e">
        <f>VLOOKUP($B154,[1]ListsReq!$AC$3:$AF$61,4,FALSE)</f>
        <v>#N/A</v>
      </c>
      <c r="H154" s="426" t="e">
        <f t="shared" si="3"/>
        <v>#N/A</v>
      </c>
      <c r="I154" s="428"/>
      <c r="J154" s="429"/>
      <c r="K154" s="162"/>
      <c r="L154" s="162"/>
      <c r="M154" s="319"/>
      <c r="N154" s="160"/>
      <c r="O154" s="160"/>
    </row>
    <row r="155" spans="1:15" hidden="1" x14ac:dyDescent="0.25">
      <c r="A155" s="320"/>
      <c r="B155" s="178"/>
      <c r="C155" s="208"/>
      <c r="D155" s="177"/>
      <c r="E155" s="205" t="e">
        <f>VLOOKUP($B155,[1]ListsReq!$AC$3:$AF$61,2,FALSE)</f>
        <v>#N/A</v>
      </c>
      <c r="F155" s="206" t="e">
        <f>VLOOKUP($B155,[1]ListsReq!$AC$3:$AF$82,3,FALSE)</f>
        <v>#N/A</v>
      </c>
      <c r="G155" s="205" t="e">
        <f>VLOOKUP($B155,[1]ListsReq!$AC$3:$AF$61,4,FALSE)</f>
        <v>#N/A</v>
      </c>
      <c r="H155" s="426" t="e">
        <f t="shared" si="3"/>
        <v>#N/A</v>
      </c>
      <c r="I155" s="428"/>
      <c r="J155" s="429"/>
      <c r="K155" s="162"/>
      <c r="L155" s="162"/>
      <c r="M155" s="319"/>
      <c r="N155" s="160"/>
      <c r="O155" s="160"/>
    </row>
    <row r="156" spans="1:15" hidden="1" x14ac:dyDescent="0.25">
      <c r="A156" s="320"/>
      <c r="B156" s="178"/>
      <c r="C156" s="208"/>
      <c r="D156" s="177"/>
      <c r="E156" s="205" t="e">
        <f>VLOOKUP($B156,[1]ListsReq!$AC$3:$AF$61,2,FALSE)</f>
        <v>#N/A</v>
      </c>
      <c r="F156" s="206" t="e">
        <f>VLOOKUP($B156,[1]ListsReq!$AC$3:$AF$82,3,FALSE)</f>
        <v>#N/A</v>
      </c>
      <c r="G156" s="205" t="e">
        <f>VLOOKUP($B156,[1]ListsReq!$AC$3:$AF$61,4,FALSE)</f>
        <v>#N/A</v>
      </c>
      <c r="H156" s="426" t="e">
        <f t="shared" si="3"/>
        <v>#N/A</v>
      </c>
      <c r="I156" s="428"/>
      <c r="J156" s="429"/>
      <c r="K156" s="162"/>
      <c r="L156" s="162"/>
      <c r="M156" s="319"/>
      <c r="N156" s="160"/>
      <c r="O156" s="160"/>
    </row>
    <row r="157" spans="1:15" hidden="1" x14ac:dyDescent="0.25">
      <c r="A157" s="320"/>
      <c r="B157" s="178"/>
      <c r="C157" s="208"/>
      <c r="D157" s="177"/>
      <c r="E157" s="205" t="e">
        <f>VLOOKUP($B157,[1]ListsReq!$AC$3:$AF$61,2,FALSE)</f>
        <v>#N/A</v>
      </c>
      <c r="F157" s="206" t="e">
        <f>VLOOKUP($B157,[1]ListsReq!$AC$3:$AF$82,3,FALSE)</f>
        <v>#N/A</v>
      </c>
      <c r="G157" s="205" t="e">
        <f>VLOOKUP($B157,[1]ListsReq!$AC$3:$AF$61,4,FALSE)</f>
        <v>#N/A</v>
      </c>
      <c r="H157" s="426" t="e">
        <f t="shared" si="3"/>
        <v>#N/A</v>
      </c>
      <c r="I157" s="428"/>
      <c r="J157" s="429"/>
      <c r="K157" s="162"/>
      <c r="L157" s="162"/>
      <c r="M157" s="319"/>
      <c r="N157" s="160"/>
      <c r="O157" s="160"/>
    </row>
    <row r="158" spans="1:15" hidden="1" x14ac:dyDescent="0.25">
      <c r="A158" s="320"/>
      <c r="B158" s="178"/>
      <c r="C158" s="208"/>
      <c r="D158" s="177"/>
      <c r="E158" s="205" t="e">
        <f>VLOOKUP($B158,[1]ListsReq!$AC$3:$AF$61,2,FALSE)</f>
        <v>#N/A</v>
      </c>
      <c r="F158" s="206" t="e">
        <f>VLOOKUP($B158,[1]ListsReq!$AC$3:$AF$82,3,FALSE)</f>
        <v>#N/A</v>
      </c>
      <c r="G158" s="205" t="e">
        <f>VLOOKUP($B158,[1]ListsReq!$AC$3:$AF$61,4,FALSE)</f>
        <v>#N/A</v>
      </c>
      <c r="H158" s="426" t="e">
        <f t="shared" si="3"/>
        <v>#N/A</v>
      </c>
      <c r="I158" s="428"/>
      <c r="J158" s="429"/>
      <c r="K158" s="162"/>
      <c r="L158" s="162"/>
      <c r="M158" s="319"/>
      <c r="N158" s="160"/>
      <c r="O158" s="160"/>
    </row>
    <row r="159" spans="1:15" hidden="1" x14ac:dyDescent="0.25">
      <c r="A159" s="320"/>
      <c r="B159" s="178"/>
      <c r="C159" s="208"/>
      <c r="D159" s="177"/>
      <c r="E159" s="205" t="e">
        <f>VLOOKUP($B159,[1]ListsReq!$AC$3:$AF$61,2,FALSE)</f>
        <v>#N/A</v>
      </c>
      <c r="F159" s="206" t="e">
        <f>VLOOKUP($B159,[1]ListsReq!$AC$3:$AF$82,3,FALSE)</f>
        <v>#N/A</v>
      </c>
      <c r="G159" s="205" t="e">
        <f>VLOOKUP($B159,[1]ListsReq!$AC$3:$AF$61,4,FALSE)</f>
        <v>#N/A</v>
      </c>
      <c r="H159" s="426" t="e">
        <f t="shared" si="3"/>
        <v>#N/A</v>
      </c>
      <c r="I159" s="428"/>
      <c r="J159" s="429"/>
      <c r="K159" s="162"/>
      <c r="L159" s="162"/>
      <c r="M159" s="319"/>
      <c r="N159" s="160"/>
      <c r="O159" s="160"/>
    </row>
    <row r="160" spans="1:15" hidden="1" x14ac:dyDescent="0.25">
      <c r="A160" s="320"/>
      <c r="B160" s="178"/>
      <c r="C160" s="208"/>
      <c r="D160" s="177"/>
      <c r="E160" s="205" t="e">
        <f>VLOOKUP($B160,[1]ListsReq!$AC$3:$AF$61,2,FALSE)</f>
        <v>#N/A</v>
      </c>
      <c r="F160" s="206" t="e">
        <f>VLOOKUP($B160,[1]ListsReq!$AC$3:$AF$82,3,FALSE)</f>
        <v>#N/A</v>
      </c>
      <c r="G160" s="205" t="e">
        <f>VLOOKUP($B160,[1]ListsReq!$AC$3:$AF$61,4,FALSE)</f>
        <v>#N/A</v>
      </c>
      <c r="H160" s="426" t="e">
        <f t="shared" si="3"/>
        <v>#N/A</v>
      </c>
      <c r="I160" s="428"/>
      <c r="J160" s="429"/>
      <c r="K160" s="162"/>
      <c r="L160" s="162"/>
      <c r="M160" s="319"/>
      <c r="N160" s="160"/>
      <c r="O160" s="160"/>
    </row>
    <row r="161" spans="1:15" hidden="1" x14ac:dyDescent="0.25">
      <c r="A161" s="320"/>
      <c r="B161" s="178"/>
      <c r="C161" s="208"/>
      <c r="D161" s="177"/>
      <c r="E161" s="205" t="e">
        <f>VLOOKUP($B161,[1]ListsReq!$AC$3:$AF$61,2,FALSE)</f>
        <v>#N/A</v>
      </c>
      <c r="F161" s="206" t="e">
        <f>VLOOKUP($B161,[1]ListsReq!$AC$3:$AF$82,3,FALSE)</f>
        <v>#N/A</v>
      </c>
      <c r="G161" s="205" t="e">
        <f>VLOOKUP($B161,[1]ListsReq!$AC$3:$AF$61,4,FALSE)</f>
        <v>#N/A</v>
      </c>
      <c r="H161" s="426" t="e">
        <f t="shared" si="3"/>
        <v>#N/A</v>
      </c>
      <c r="I161" s="428"/>
      <c r="J161" s="429"/>
      <c r="K161" s="162"/>
      <c r="L161" s="162"/>
      <c r="M161" s="319"/>
      <c r="N161" s="160"/>
      <c r="O161" s="160"/>
    </row>
    <row r="162" spans="1:15" hidden="1" x14ac:dyDescent="0.25">
      <c r="A162" s="320"/>
      <c r="B162" s="178"/>
      <c r="C162" s="208"/>
      <c r="D162" s="177"/>
      <c r="E162" s="205" t="e">
        <f>VLOOKUP($B162,[1]ListsReq!$AC$3:$AF$61,2,FALSE)</f>
        <v>#N/A</v>
      </c>
      <c r="F162" s="206" t="e">
        <f>VLOOKUP($B162,[1]ListsReq!$AC$3:$AF$82,3,FALSE)</f>
        <v>#N/A</v>
      </c>
      <c r="G162" s="205" t="e">
        <f>VLOOKUP($B162,[1]ListsReq!$AC$3:$AF$61,4,FALSE)</f>
        <v>#N/A</v>
      </c>
      <c r="H162" s="426" t="e">
        <f t="shared" si="3"/>
        <v>#N/A</v>
      </c>
      <c r="I162" s="428"/>
      <c r="J162" s="429"/>
      <c r="K162" s="162"/>
      <c r="L162" s="162"/>
      <c r="M162" s="319"/>
      <c r="N162" s="160"/>
      <c r="O162" s="160"/>
    </row>
    <row r="163" spans="1:15" hidden="1" x14ac:dyDescent="0.25">
      <c r="A163" s="320"/>
      <c r="B163" s="178"/>
      <c r="C163" s="208"/>
      <c r="D163" s="177"/>
      <c r="E163" s="205" t="e">
        <f>VLOOKUP($B163,[1]ListsReq!$AC$3:$AF$61,2,FALSE)</f>
        <v>#N/A</v>
      </c>
      <c r="F163" s="206" t="e">
        <f>VLOOKUP($B163,[1]ListsReq!$AC$3:$AF$82,3,FALSE)</f>
        <v>#N/A</v>
      </c>
      <c r="G163" s="205" t="e">
        <f>VLOOKUP($B163,[1]ListsReq!$AC$3:$AF$61,4,FALSE)</f>
        <v>#N/A</v>
      </c>
      <c r="H163" s="426" t="e">
        <f t="shared" si="3"/>
        <v>#N/A</v>
      </c>
      <c r="I163" s="428"/>
      <c r="J163" s="429"/>
      <c r="K163" s="162"/>
      <c r="L163" s="162"/>
      <c r="M163" s="319"/>
      <c r="N163" s="160"/>
      <c r="O163" s="160"/>
    </row>
    <row r="164" spans="1:15" hidden="1" x14ac:dyDescent="0.25">
      <c r="A164" s="320"/>
      <c r="B164" s="178"/>
      <c r="C164" s="208"/>
      <c r="D164" s="177"/>
      <c r="E164" s="205" t="e">
        <f>VLOOKUP($B164,[1]ListsReq!$AC$3:$AF$61,2,FALSE)</f>
        <v>#N/A</v>
      </c>
      <c r="F164" s="206" t="e">
        <f>VLOOKUP($B164,[1]ListsReq!$AC$3:$AF$82,3,FALSE)</f>
        <v>#N/A</v>
      </c>
      <c r="G164" s="205" t="e">
        <f>VLOOKUP($B164,[1]ListsReq!$AC$3:$AF$61,4,FALSE)</f>
        <v>#N/A</v>
      </c>
      <c r="H164" s="426" t="e">
        <f t="shared" si="3"/>
        <v>#N/A</v>
      </c>
      <c r="I164" s="428"/>
      <c r="J164" s="429"/>
      <c r="K164" s="162"/>
      <c r="L164" s="162"/>
      <c r="M164" s="319"/>
      <c r="N164" s="160"/>
      <c r="O164" s="160"/>
    </row>
    <row r="165" spans="1:15" hidden="1" x14ac:dyDescent="0.25">
      <c r="A165" s="320"/>
      <c r="B165" s="178"/>
      <c r="C165" s="208"/>
      <c r="D165" s="177"/>
      <c r="E165" s="205" t="e">
        <f>VLOOKUP($B165,[1]ListsReq!$AC$3:$AF$61,2,FALSE)</f>
        <v>#N/A</v>
      </c>
      <c r="F165" s="206" t="e">
        <f>VLOOKUP($B165,[1]ListsReq!$AC$3:$AF$82,3,FALSE)</f>
        <v>#N/A</v>
      </c>
      <c r="G165" s="205" t="e">
        <f>VLOOKUP($B165,[1]ListsReq!$AC$3:$AF$61,4,FALSE)</f>
        <v>#N/A</v>
      </c>
      <c r="H165" s="426" t="e">
        <f t="shared" si="3"/>
        <v>#N/A</v>
      </c>
      <c r="I165" s="428"/>
      <c r="J165" s="429"/>
      <c r="K165" s="162"/>
      <c r="L165" s="162"/>
      <c r="M165" s="319"/>
      <c r="N165" s="160"/>
      <c r="O165" s="160"/>
    </row>
    <row r="166" spans="1:15" hidden="1" x14ac:dyDescent="0.25">
      <c r="A166" s="320"/>
      <c r="B166" s="178"/>
      <c r="C166" s="208"/>
      <c r="D166" s="177"/>
      <c r="E166" s="205" t="e">
        <f>VLOOKUP($B166,[1]ListsReq!$AC$3:$AF$61,2,FALSE)</f>
        <v>#N/A</v>
      </c>
      <c r="F166" s="206" t="e">
        <f>VLOOKUP($B166,[1]ListsReq!$AC$3:$AF$82,3,FALSE)</f>
        <v>#N/A</v>
      </c>
      <c r="G166" s="205" t="e">
        <f>VLOOKUP($B166,[1]ListsReq!$AC$3:$AF$61,4,FALSE)</f>
        <v>#N/A</v>
      </c>
      <c r="H166" s="426" t="e">
        <f t="shared" si="3"/>
        <v>#N/A</v>
      </c>
      <c r="I166" s="428"/>
      <c r="J166" s="429"/>
      <c r="K166" s="162"/>
      <c r="L166" s="162"/>
      <c r="M166" s="319"/>
      <c r="N166" s="160"/>
      <c r="O166" s="160"/>
    </row>
    <row r="167" spans="1:15" hidden="1" x14ac:dyDescent="0.25">
      <c r="A167" s="320"/>
      <c r="B167" s="178"/>
      <c r="C167" s="208"/>
      <c r="D167" s="177"/>
      <c r="E167" s="205" t="e">
        <f>VLOOKUP($B167,[1]ListsReq!$AC$3:$AF$61,2,FALSE)</f>
        <v>#N/A</v>
      </c>
      <c r="F167" s="206" t="e">
        <f>VLOOKUP($B167,[1]ListsReq!$AC$3:$AF$82,3,FALSE)</f>
        <v>#N/A</v>
      </c>
      <c r="G167" s="205" t="e">
        <f>VLOOKUP($B167,[1]ListsReq!$AC$3:$AF$61,4,FALSE)</f>
        <v>#N/A</v>
      </c>
      <c r="H167" s="426" t="e">
        <f t="shared" si="3"/>
        <v>#N/A</v>
      </c>
      <c r="I167" s="428"/>
      <c r="J167" s="429"/>
      <c r="K167" s="162"/>
      <c r="L167" s="162"/>
      <c r="M167" s="319"/>
      <c r="N167" s="160"/>
      <c r="O167" s="160"/>
    </row>
    <row r="168" spans="1:15" hidden="1" x14ac:dyDescent="0.25">
      <c r="A168" s="320"/>
      <c r="B168" s="178"/>
      <c r="C168" s="208"/>
      <c r="D168" s="177"/>
      <c r="E168" s="205" t="e">
        <f>VLOOKUP($B168,[1]ListsReq!$AC$3:$AF$61,2,FALSE)</f>
        <v>#N/A</v>
      </c>
      <c r="F168" s="206" t="e">
        <f>VLOOKUP($B168,[1]ListsReq!$AC$3:$AF$82,3,FALSE)</f>
        <v>#N/A</v>
      </c>
      <c r="G168" s="205" t="e">
        <f>VLOOKUP($B168,[1]ListsReq!$AC$3:$AF$61,4,FALSE)</f>
        <v>#N/A</v>
      </c>
      <c r="H168" s="426" t="e">
        <f t="shared" si="3"/>
        <v>#N/A</v>
      </c>
      <c r="I168" s="428"/>
      <c r="J168" s="429"/>
      <c r="K168" s="162"/>
      <c r="L168" s="162"/>
      <c r="M168" s="319"/>
      <c r="N168" s="160"/>
      <c r="O168" s="160"/>
    </row>
    <row r="169" spans="1:15" hidden="1" x14ac:dyDescent="0.25">
      <c r="A169" s="320"/>
      <c r="B169" s="178"/>
      <c r="C169" s="208"/>
      <c r="D169" s="177"/>
      <c r="E169" s="205" t="e">
        <f>VLOOKUP($B169,[1]ListsReq!$AC$3:$AF$61,2,FALSE)</f>
        <v>#N/A</v>
      </c>
      <c r="F169" s="206" t="e">
        <f>VLOOKUP($B169,[1]ListsReq!$AC$3:$AF$82,3,FALSE)</f>
        <v>#N/A</v>
      </c>
      <c r="G169" s="205" t="e">
        <f>VLOOKUP($B169,[1]ListsReq!$AC$3:$AF$61,4,FALSE)</f>
        <v>#N/A</v>
      </c>
      <c r="H169" s="426" t="e">
        <f t="shared" si="3"/>
        <v>#N/A</v>
      </c>
      <c r="I169" s="428"/>
      <c r="J169" s="429"/>
      <c r="K169" s="162"/>
      <c r="L169" s="162"/>
      <c r="M169" s="319"/>
      <c r="N169" s="160"/>
      <c r="O169" s="160"/>
    </row>
    <row r="170" spans="1:15" hidden="1" x14ac:dyDescent="0.25">
      <c r="A170" s="320"/>
      <c r="B170" s="178"/>
      <c r="C170" s="208"/>
      <c r="D170" s="177"/>
      <c r="E170" s="205" t="e">
        <f>VLOOKUP($B170,[1]ListsReq!$AC$3:$AF$61,2,FALSE)</f>
        <v>#N/A</v>
      </c>
      <c r="F170" s="206" t="e">
        <f>VLOOKUP($B170,[1]ListsReq!$AC$3:$AF$82,3,FALSE)</f>
        <v>#N/A</v>
      </c>
      <c r="G170" s="205" t="e">
        <f>VLOOKUP($B170,[1]ListsReq!$AC$3:$AF$61,4,FALSE)</f>
        <v>#N/A</v>
      </c>
      <c r="H170" s="426" t="e">
        <f t="shared" si="3"/>
        <v>#N/A</v>
      </c>
      <c r="I170" s="428"/>
      <c r="J170" s="429"/>
      <c r="K170" s="162"/>
      <c r="L170" s="162"/>
      <c r="M170" s="319"/>
      <c r="N170" s="160"/>
      <c r="O170" s="160"/>
    </row>
    <row r="171" spans="1:15" hidden="1" x14ac:dyDescent="0.25">
      <c r="A171" s="320"/>
      <c r="B171" s="178"/>
      <c r="C171" s="208"/>
      <c r="D171" s="177"/>
      <c r="E171" s="205" t="e">
        <f>VLOOKUP($B171,[1]ListsReq!$AC$3:$AF$61,2,FALSE)</f>
        <v>#N/A</v>
      </c>
      <c r="F171" s="206" t="e">
        <f>VLOOKUP($B171,[1]ListsReq!$AC$3:$AF$82,3,FALSE)</f>
        <v>#N/A</v>
      </c>
      <c r="G171" s="205" t="e">
        <f>VLOOKUP($B171,[1]ListsReq!$AC$3:$AF$61,4,FALSE)</f>
        <v>#N/A</v>
      </c>
      <c r="H171" s="426" t="e">
        <f t="shared" si="3"/>
        <v>#N/A</v>
      </c>
      <c r="I171" s="428"/>
      <c r="J171" s="429"/>
      <c r="K171" s="162"/>
      <c r="L171" s="162"/>
      <c r="M171" s="319"/>
      <c r="N171" s="160"/>
      <c r="O171" s="160"/>
    </row>
    <row r="172" spans="1:15" hidden="1" x14ac:dyDescent="0.25">
      <c r="A172" s="320"/>
      <c r="B172" s="178"/>
      <c r="C172" s="208"/>
      <c r="D172" s="177"/>
      <c r="E172" s="205" t="e">
        <f>VLOOKUP($B172,[1]ListsReq!$AC$3:$AF$61,2,FALSE)</f>
        <v>#N/A</v>
      </c>
      <c r="F172" s="206" t="e">
        <f>VLOOKUP($B172,[1]ListsReq!$AC$3:$AF$82,3,FALSE)</f>
        <v>#N/A</v>
      </c>
      <c r="G172" s="205" t="e">
        <f>VLOOKUP($B172,[1]ListsReq!$AC$3:$AF$61,4,FALSE)</f>
        <v>#N/A</v>
      </c>
      <c r="H172" s="426" t="e">
        <f t="shared" si="3"/>
        <v>#N/A</v>
      </c>
      <c r="I172" s="428"/>
      <c r="J172" s="429"/>
      <c r="K172" s="162"/>
      <c r="L172" s="162"/>
      <c r="M172" s="319"/>
      <c r="N172" s="160"/>
      <c r="O172" s="160"/>
    </row>
    <row r="173" spans="1:15" hidden="1" x14ac:dyDescent="0.25">
      <c r="A173" s="320"/>
      <c r="B173" s="178"/>
      <c r="C173" s="208"/>
      <c r="D173" s="177"/>
      <c r="E173" s="205" t="e">
        <f>VLOOKUP($B173,[1]ListsReq!$AC$3:$AF$61,2,FALSE)</f>
        <v>#N/A</v>
      </c>
      <c r="F173" s="206" t="e">
        <f>VLOOKUP($B173,[1]ListsReq!$AC$3:$AF$82,3,FALSE)</f>
        <v>#N/A</v>
      </c>
      <c r="G173" s="205" t="e">
        <f>VLOOKUP($B173,[1]ListsReq!$AC$3:$AF$61,4,FALSE)</f>
        <v>#N/A</v>
      </c>
      <c r="H173" s="426" t="e">
        <f t="shared" si="3"/>
        <v>#N/A</v>
      </c>
      <c r="I173" s="428"/>
      <c r="J173" s="429"/>
      <c r="K173" s="162"/>
      <c r="L173" s="162"/>
      <c r="M173" s="319"/>
      <c r="N173" s="160"/>
      <c r="O173" s="160"/>
    </row>
    <row r="174" spans="1:15" hidden="1" x14ac:dyDescent="0.25">
      <c r="A174" s="320"/>
      <c r="B174" s="178"/>
      <c r="C174" s="208"/>
      <c r="D174" s="177"/>
      <c r="E174" s="205" t="e">
        <f>VLOOKUP($B174,[1]ListsReq!$AC$3:$AF$61,2,FALSE)</f>
        <v>#N/A</v>
      </c>
      <c r="F174" s="206" t="e">
        <f>VLOOKUP($B174,[1]ListsReq!$AC$3:$AF$82,3,FALSE)</f>
        <v>#N/A</v>
      </c>
      <c r="G174" s="205" t="e">
        <f>VLOOKUP($B174,[1]ListsReq!$AC$3:$AF$61,4,FALSE)</f>
        <v>#N/A</v>
      </c>
      <c r="H174" s="426" t="e">
        <f t="shared" si="3"/>
        <v>#N/A</v>
      </c>
      <c r="I174" s="428"/>
      <c r="J174" s="429"/>
      <c r="K174" s="162"/>
      <c r="L174" s="162"/>
      <c r="M174" s="319"/>
      <c r="N174" s="160"/>
      <c r="O174" s="160"/>
    </row>
    <row r="175" spans="1:15" hidden="1" x14ac:dyDescent="0.25">
      <c r="A175" s="320"/>
      <c r="B175" s="178"/>
      <c r="C175" s="207"/>
      <c r="D175" s="174"/>
      <c r="E175" s="205" t="e">
        <f>VLOOKUP($B175,[1]ListsReq!$AC$3:$AF$61,2,FALSE)</f>
        <v>#N/A</v>
      </c>
      <c r="F175" s="206" t="e">
        <f>VLOOKUP($B175,[1]ListsReq!$AC$3:$AF$82,3,FALSE)</f>
        <v>#N/A</v>
      </c>
      <c r="G175" s="205" t="e">
        <f>VLOOKUP($B175,[1]ListsReq!$AC$3:$AF$61,4,FALSE)</f>
        <v>#N/A</v>
      </c>
      <c r="H175" s="426" t="e">
        <f t="shared" si="3"/>
        <v>#N/A</v>
      </c>
      <c r="I175" s="428"/>
      <c r="J175" s="429"/>
      <c r="K175" s="162"/>
      <c r="L175" s="162"/>
      <c r="M175" s="319"/>
      <c r="N175" s="160"/>
      <c r="O175" s="160"/>
    </row>
    <row r="176" spans="1:15" hidden="1" x14ac:dyDescent="0.25">
      <c r="A176" s="320"/>
      <c r="B176" s="178"/>
      <c r="C176" s="207"/>
      <c r="D176" s="174"/>
      <c r="E176" s="205" t="e">
        <f>VLOOKUP($B176,[1]ListsReq!$AC$3:$AF$61,2,FALSE)</f>
        <v>#N/A</v>
      </c>
      <c r="F176" s="206" t="e">
        <f>VLOOKUP($B176,[1]ListsReq!$AC$3:$AF$82,3,FALSE)</f>
        <v>#N/A</v>
      </c>
      <c r="G176" s="205" t="e">
        <f>VLOOKUP($B176,[1]ListsReq!$AC$3:$AF$61,4,FALSE)</f>
        <v>#N/A</v>
      </c>
      <c r="H176" s="426" t="e">
        <f t="shared" si="3"/>
        <v>#N/A</v>
      </c>
      <c r="I176" s="428"/>
      <c r="J176" s="429"/>
      <c r="K176" s="162"/>
      <c r="L176" s="162"/>
      <c r="M176" s="319"/>
      <c r="N176" s="160"/>
      <c r="O176" s="160"/>
    </row>
    <row r="177" spans="1:15" hidden="1" x14ac:dyDescent="0.25">
      <c r="A177" s="320"/>
      <c r="B177" s="178"/>
      <c r="C177" s="207"/>
      <c r="D177" s="174"/>
      <c r="E177" s="205" t="e">
        <f>VLOOKUP($B177,[1]ListsReq!$AC$3:$AF$61,2,FALSE)</f>
        <v>#N/A</v>
      </c>
      <c r="F177" s="206" t="e">
        <f>VLOOKUP($B177,[1]ListsReq!$AC$3:$AF$82,3,FALSE)</f>
        <v>#N/A</v>
      </c>
      <c r="G177" s="205" t="e">
        <f>VLOOKUP($B177,[1]ListsReq!$AC$3:$AF$61,4,FALSE)</f>
        <v>#N/A</v>
      </c>
      <c r="H177" s="426" t="e">
        <f t="shared" si="3"/>
        <v>#N/A</v>
      </c>
      <c r="I177" s="428"/>
      <c r="J177" s="429"/>
      <c r="K177" s="162"/>
      <c r="L177" s="162"/>
      <c r="M177" s="319"/>
      <c r="N177" s="160"/>
      <c r="O177" s="160"/>
    </row>
    <row r="178" spans="1:15" hidden="1" x14ac:dyDescent="0.25">
      <c r="A178" s="320"/>
      <c r="B178" s="178"/>
      <c r="C178" s="207"/>
      <c r="D178" s="174"/>
      <c r="E178" s="205" t="e">
        <f>VLOOKUP($B178,[1]ListsReq!$AC$3:$AF$61,2,FALSE)</f>
        <v>#N/A</v>
      </c>
      <c r="F178" s="206" t="e">
        <f>VLOOKUP($B178,[1]ListsReq!$AC$3:$AF$82,3,FALSE)</f>
        <v>#N/A</v>
      </c>
      <c r="G178" s="205" t="e">
        <f>VLOOKUP($B178,[1]ListsReq!$AC$3:$AF$61,4,FALSE)</f>
        <v>#N/A</v>
      </c>
      <c r="H178" s="426" t="e">
        <f t="shared" ref="H178:H202" si="4">(F178*D178)/1000</f>
        <v>#N/A</v>
      </c>
      <c r="I178" s="428"/>
      <c r="J178" s="429"/>
      <c r="K178" s="162"/>
      <c r="L178" s="162"/>
      <c r="M178" s="319"/>
      <c r="N178" s="160"/>
      <c r="O178" s="160"/>
    </row>
    <row r="179" spans="1:15" hidden="1" x14ac:dyDescent="0.25">
      <c r="A179" s="320"/>
      <c r="B179" s="178"/>
      <c r="C179" s="207"/>
      <c r="D179" s="174"/>
      <c r="E179" s="205" t="e">
        <f>VLOOKUP($B179,[1]ListsReq!$AC$3:$AF$61,2,FALSE)</f>
        <v>#N/A</v>
      </c>
      <c r="F179" s="206" t="e">
        <f>VLOOKUP($B179,[1]ListsReq!$AC$3:$AF$82,3,FALSE)</f>
        <v>#N/A</v>
      </c>
      <c r="G179" s="205" t="e">
        <f>VLOOKUP($B179,[1]ListsReq!$AC$3:$AF$61,4,FALSE)</f>
        <v>#N/A</v>
      </c>
      <c r="H179" s="426" t="e">
        <f t="shared" si="4"/>
        <v>#N/A</v>
      </c>
      <c r="I179" s="428"/>
      <c r="J179" s="429"/>
      <c r="K179" s="162"/>
      <c r="L179" s="162"/>
      <c r="M179" s="319"/>
      <c r="N179" s="160"/>
      <c r="O179" s="160"/>
    </row>
    <row r="180" spans="1:15" hidden="1" x14ac:dyDescent="0.25">
      <c r="A180" s="320"/>
      <c r="B180" s="178"/>
      <c r="C180" s="207"/>
      <c r="D180" s="174"/>
      <c r="E180" s="205" t="e">
        <f>VLOOKUP($B180,[1]ListsReq!$AC$3:$AF$61,2,FALSE)</f>
        <v>#N/A</v>
      </c>
      <c r="F180" s="206" t="e">
        <f>VLOOKUP($B180,[1]ListsReq!$AC$3:$AF$82,3,FALSE)</f>
        <v>#N/A</v>
      </c>
      <c r="G180" s="205" t="e">
        <f>VLOOKUP($B180,[1]ListsReq!$AC$3:$AF$61,4,FALSE)</f>
        <v>#N/A</v>
      </c>
      <c r="H180" s="426" t="e">
        <f t="shared" si="4"/>
        <v>#N/A</v>
      </c>
      <c r="I180" s="428"/>
      <c r="J180" s="429"/>
      <c r="K180" s="162"/>
      <c r="L180" s="162"/>
      <c r="M180" s="319"/>
      <c r="N180" s="160"/>
      <c r="O180" s="160"/>
    </row>
    <row r="181" spans="1:15" hidden="1" x14ac:dyDescent="0.25">
      <c r="A181" s="320"/>
      <c r="B181" s="178"/>
      <c r="C181" s="207"/>
      <c r="D181" s="174"/>
      <c r="E181" s="205" t="e">
        <f>VLOOKUP($B181,[1]ListsReq!$AC$3:$AF$61,2,FALSE)</f>
        <v>#N/A</v>
      </c>
      <c r="F181" s="206" t="e">
        <f>VLOOKUP($B181,[1]ListsReq!$AC$3:$AF$82,3,FALSE)</f>
        <v>#N/A</v>
      </c>
      <c r="G181" s="205" t="e">
        <f>VLOOKUP($B181,[1]ListsReq!$AC$3:$AF$61,4,FALSE)</f>
        <v>#N/A</v>
      </c>
      <c r="H181" s="426" t="e">
        <f t="shared" si="4"/>
        <v>#N/A</v>
      </c>
      <c r="I181" s="428"/>
      <c r="J181" s="429"/>
      <c r="K181" s="162"/>
      <c r="L181" s="162"/>
      <c r="M181" s="319"/>
      <c r="N181" s="160"/>
      <c r="O181" s="160"/>
    </row>
    <row r="182" spans="1:15" hidden="1" x14ac:dyDescent="0.25">
      <c r="A182" s="320"/>
      <c r="B182" s="178"/>
      <c r="C182" s="207"/>
      <c r="D182" s="174"/>
      <c r="E182" s="205" t="e">
        <f>VLOOKUP($B182,[1]ListsReq!$AC$3:$AF$61,2,FALSE)</f>
        <v>#N/A</v>
      </c>
      <c r="F182" s="206" t="e">
        <f>VLOOKUP($B182,[1]ListsReq!$AC$3:$AF$82,3,FALSE)</f>
        <v>#N/A</v>
      </c>
      <c r="G182" s="205" t="e">
        <f>VLOOKUP($B182,[1]ListsReq!$AC$3:$AF$61,4,FALSE)</f>
        <v>#N/A</v>
      </c>
      <c r="H182" s="426" t="e">
        <f t="shared" si="4"/>
        <v>#N/A</v>
      </c>
      <c r="I182" s="428"/>
      <c r="J182" s="429"/>
      <c r="K182" s="162"/>
      <c r="L182" s="162"/>
      <c r="M182" s="319"/>
      <c r="N182" s="160"/>
      <c r="O182" s="160"/>
    </row>
    <row r="183" spans="1:15" hidden="1" x14ac:dyDescent="0.25">
      <c r="A183" s="320"/>
      <c r="B183" s="178"/>
      <c r="C183" s="207"/>
      <c r="D183" s="174"/>
      <c r="E183" s="205" t="e">
        <f>VLOOKUP($B183,[1]ListsReq!$AC$3:$AF$61,2,FALSE)</f>
        <v>#N/A</v>
      </c>
      <c r="F183" s="206" t="e">
        <f>VLOOKUP($B183,[1]ListsReq!$AC$3:$AF$82,3,FALSE)</f>
        <v>#N/A</v>
      </c>
      <c r="G183" s="205" t="e">
        <f>VLOOKUP($B183,[1]ListsReq!$AC$3:$AF$61,4,FALSE)</f>
        <v>#N/A</v>
      </c>
      <c r="H183" s="426" t="e">
        <f t="shared" si="4"/>
        <v>#N/A</v>
      </c>
      <c r="I183" s="428"/>
      <c r="J183" s="429"/>
      <c r="K183" s="162"/>
      <c r="L183" s="162"/>
      <c r="M183" s="319"/>
      <c r="N183" s="160"/>
      <c r="O183" s="160"/>
    </row>
    <row r="184" spans="1:15" hidden="1" x14ac:dyDescent="0.25">
      <c r="A184" s="320"/>
      <c r="B184" s="178"/>
      <c r="C184" s="207"/>
      <c r="D184" s="174"/>
      <c r="E184" s="205" t="e">
        <f>VLOOKUP($B184,[1]ListsReq!$AC$3:$AF$61,2,FALSE)</f>
        <v>#N/A</v>
      </c>
      <c r="F184" s="206" t="e">
        <f>VLOOKUP($B184,[1]ListsReq!$AC$3:$AF$82,3,FALSE)</f>
        <v>#N/A</v>
      </c>
      <c r="G184" s="205" t="e">
        <f>VLOOKUP($B184,[1]ListsReq!$AC$3:$AF$61,4,FALSE)</f>
        <v>#N/A</v>
      </c>
      <c r="H184" s="426" t="e">
        <f t="shared" si="4"/>
        <v>#N/A</v>
      </c>
      <c r="I184" s="428"/>
      <c r="J184" s="429"/>
      <c r="K184" s="162"/>
      <c r="L184" s="162"/>
      <c r="M184" s="319"/>
      <c r="N184" s="160"/>
      <c r="O184" s="160"/>
    </row>
    <row r="185" spans="1:15" hidden="1" x14ac:dyDescent="0.25">
      <c r="A185" s="320"/>
      <c r="B185" s="178"/>
      <c r="C185" s="207"/>
      <c r="D185" s="174"/>
      <c r="E185" s="205" t="e">
        <f>VLOOKUP($B185,[1]ListsReq!$AC$3:$AF$61,2,FALSE)</f>
        <v>#N/A</v>
      </c>
      <c r="F185" s="206" t="e">
        <f>VLOOKUP($B185,[1]ListsReq!$AC$3:$AF$82,3,FALSE)</f>
        <v>#N/A</v>
      </c>
      <c r="G185" s="205" t="e">
        <f>VLOOKUP($B185,[1]ListsReq!$AC$3:$AF$61,4,FALSE)</f>
        <v>#N/A</v>
      </c>
      <c r="H185" s="426" t="e">
        <f t="shared" si="4"/>
        <v>#N/A</v>
      </c>
      <c r="I185" s="428"/>
      <c r="J185" s="429"/>
      <c r="K185" s="162"/>
      <c r="L185" s="162"/>
      <c r="M185" s="319"/>
      <c r="N185" s="160"/>
      <c r="O185" s="160"/>
    </row>
    <row r="186" spans="1:15" hidden="1" x14ac:dyDescent="0.25">
      <c r="A186" s="320"/>
      <c r="B186" s="178"/>
      <c r="C186" s="207"/>
      <c r="D186" s="174"/>
      <c r="E186" s="205" t="e">
        <f>VLOOKUP($B186,[1]ListsReq!$AC$3:$AF$61,2,FALSE)</f>
        <v>#N/A</v>
      </c>
      <c r="F186" s="206" t="e">
        <f>VLOOKUP($B186,[1]ListsReq!$AC$3:$AF$82,3,FALSE)</f>
        <v>#N/A</v>
      </c>
      <c r="G186" s="205" t="e">
        <f>VLOOKUP($B186,[1]ListsReq!$AC$3:$AF$61,4,FALSE)</f>
        <v>#N/A</v>
      </c>
      <c r="H186" s="426" t="e">
        <f t="shared" si="4"/>
        <v>#N/A</v>
      </c>
      <c r="I186" s="428"/>
      <c r="J186" s="429"/>
      <c r="K186" s="162"/>
      <c r="L186" s="162"/>
      <c r="M186" s="319"/>
      <c r="N186" s="160"/>
      <c r="O186" s="160"/>
    </row>
    <row r="187" spans="1:15" hidden="1" x14ac:dyDescent="0.25">
      <c r="A187" s="320"/>
      <c r="B187" s="178"/>
      <c r="C187" s="207"/>
      <c r="D187" s="174"/>
      <c r="E187" s="205" t="e">
        <f>VLOOKUP($B187,[1]ListsReq!$AC$3:$AF$61,2,FALSE)</f>
        <v>#N/A</v>
      </c>
      <c r="F187" s="206" t="e">
        <f>VLOOKUP($B187,[1]ListsReq!$AC$3:$AF$82,3,FALSE)</f>
        <v>#N/A</v>
      </c>
      <c r="G187" s="205" t="e">
        <f>VLOOKUP($B187,[1]ListsReq!$AC$3:$AF$61,4,FALSE)</f>
        <v>#N/A</v>
      </c>
      <c r="H187" s="426" t="e">
        <f t="shared" si="4"/>
        <v>#N/A</v>
      </c>
      <c r="I187" s="428"/>
      <c r="J187" s="429"/>
      <c r="K187" s="162"/>
      <c r="L187" s="162"/>
      <c r="M187" s="319"/>
      <c r="N187" s="160"/>
      <c r="O187" s="160"/>
    </row>
    <row r="188" spans="1:15" hidden="1" x14ac:dyDescent="0.25">
      <c r="A188" s="320"/>
      <c r="B188" s="178"/>
      <c r="C188" s="207"/>
      <c r="D188" s="174"/>
      <c r="E188" s="205" t="e">
        <f>VLOOKUP($B188,[1]ListsReq!$AC$3:$AF$61,2,FALSE)</f>
        <v>#N/A</v>
      </c>
      <c r="F188" s="206" t="e">
        <f>VLOOKUP($B188,[1]ListsReq!$AC$3:$AF$82,3,FALSE)</f>
        <v>#N/A</v>
      </c>
      <c r="G188" s="205" t="e">
        <f>VLOOKUP($B188,[1]ListsReq!$AC$3:$AF$61,4,FALSE)</f>
        <v>#N/A</v>
      </c>
      <c r="H188" s="426" t="e">
        <f t="shared" si="4"/>
        <v>#N/A</v>
      </c>
      <c r="I188" s="428"/>
      <c r="J188" s="429"/>
      <c r="K188" s="162"/>
      <c r="L188" s="162"/>
      <c r="M188" s="319"/>
      <c r="N188" s="160"/>
      <c r="O188" s="160"/>
    </row>
    <row r="189" spans="1:15" hidden="1" x14ac:dyDescent="0.25">
      <c r="A189" s="320"/>
      <c r="B189" s="178"/>
      <c r="C189" s="207"/>
      <c r="D189" s="174"/>
      <c r="E189" s="205" t="e">
        <f>VLOOKUP($B189,[1]ListsReq!$AC$3:$AF$61,2,FALSE)</f>
        <v>#N/A</v>
      </c>
      <c r="F189" s="206" t="e">
        <f>VLOOKUP($B189,[1]ListsReq!$AC$3:$AF$82,3,FALSE)</f>
        <v>#N/A</v>
      </c>
      <c r="G189" s="205" t="e">
        <f>VLOOKUP($B189,[1]ListsReq!$AC$3:$AF$61,4,FALSE)</f>
        <v>#N/A</v>
      </c>
      <c r="H189" s="426" t="e">
        <f t="shared" si="4"/>
        <v>#N/A</v>
      </c>
      <c r="I189" s="428"/>
      <c r="J189" s="429"/>
      <c r="K189" s="162"/>
      <c r="L189" s="162"/>
      <c r="M189" s="319"/>
      <c r="N189" s="160"/>
      <c r="O189" s="160"/>
    </row>
    <row r="190" spans="1:15" hidden="1" x14ac:dyDescent="0.25">
      <c r="A190" s="320"/>
      <c r="B190" s="178"/>
      <c r="C190" s="207"/>
      <c r="D190" s="174"/>
      <c r="E190" s="205" t="e">
        <f>VLOOKUP($B190,[1]ListsReq!$AC$3:$AF$61,2,FALSE)</f>
        <v>#N/A</v>
      </c>
      <c r="F190" s="206" t="e">
        <f>VLOOKUP($B190,[1]ListsReq!$AC$3:$AF$82,3,FALSE)</f>
        <v>#N/A</v>
      </c>
      <c r="G190" s="205" t="e">
        <f>VLOOKUP($B190,[1]ListsReq!$AC$3:$AF$61,4,FALSE)</f>
        <v>#N/A</v>
      </c>
      <c r="H190" s="426" t="e">
        <f t="shared" si="4"/>
        <v>#N/A</v>
      </c>
      <c r="I190" s="428"/>
      <c r="J190" s="429"/>
      <c r="K190" s="162"/>
      <c r="L190" s="162"/>
      <c r="M190" s="319"/>
      <c r="N190" s="160"/>
      <c r="O190" s="160"/>
    </row>
    <row r="191" spans="1:15" hidden="1" x14ac:dyDescent="0.25">
      <c r="A191" s="320"/>
      <c r="B191" s="178"/>
      <c r="C191" s="207"/>
      <c r="D191" s="174"/>
      <c r="E191" s="205" t="e">
        <f>VLOOKUP($B191,[1]ListsReq!$AC$3:$AF$61,2,FALSE)</f>
        <v>#N/A</v>
      </c>
      <c r="F191" s="206" t="e">
        <f>VLOOKUP($B191,[1]ListsReq!$AC$3:$AF$82,3,FALSE)</f>
        <v>#N/A</v>
      </c>
      <c r="G191" s="205" t="e">
        <f>VLOOKUP($B191,[1]ListsReq!$AC$3:$AF$61,4,FALSE)</f>
        <v>#N/A</v>
      </c>
      <c r="H191" s="426" t="e">
        <f t="shared" si="4"/>
        <v>#N/A</v>
      </c>
      <c r="I191" s="428"/>
      <c r="J191" s="429"/>
      <c r="K191" s="162"/>
      <c r="L191" s="162"/>
      <c r="M191" s="319"/>
      <c r="N191" s="160"/>
      <c r="O191" s="160"/>
    </row>
    <row r="192" spans="1:15" hidden="1" x14ac:dyDescent="0.25">
      <c r="A192" s="320"/>
      <c r="B192" s="178"/>
      <c r="C192" s="207"/>
      <c r="D192" s="174"/>
      <c r="E192" s="205" t="e">
        <f>VLOOKUP($B192,[1]ListsReq!$AC$3:$AF$61,2,FALSE)</f>
        <v>#N/A</v>
      </c>
      <c r="F192" s="206" t="e">
        <f>VLOOKUP($B192,[1]ListsReq!$AC$3:$AF$82,3,FALSE)</f>
        <v>#N/A</v>
      </c>
      <c r="G192" s="205" t="e">
        <f>VLOOKUP($B192,[1]ListsReq!$AC$3:$AF$61,4,FALSE)</f>
        <v>#N/A</v>
      </c>
      <c r="H192" s="426" t="e">
        <f t="shared" si="4"/>
        <v>#N/A</v>
      </c>
      <c r="I192" s="428"/>
      <c r="J192" s="429"/>
      <c r="K192" s="162"/>
      <c r="L192" s="162"/>
      <c r="M192" s="319"/>
      <c r="N192" s="160"/>
      <c r="O192" s="160"/>
    </row>
    <row r="193" spans="1:15" hidden="1" x14ac:dyDescent="0.25">
      <c r="A193" s="320"/>
      <c r="B193" s="178"/>
      <c r="C193" s="207"/>
      <c r="D193" s="174"/>
      <c r="E193" s="205" t="e">
        <f>VLOOKUP($B193,[1]ListsReq!$AC$3:$AF$61,2,FALSE)</f>
        <v>#N/A</v>
      </c>
      <c r="F193" s="206" t="e">
        <f>VLOOKUP($B193,[1]ListsReq!$AC$3:$AF$82,3,FALSE)</f>
        <v>#N/A</v>
      </c>
      <c r="G193" s="205" t="e">
        <f>VLOOKUP($B193,[1]ListsReq!$AC$3:$AF$61,4,FALSE)</f>
        <v>#N/A</v>
      </c>
      <c r="H193" s="426" t="e">
        <f t="shared" si="4"/>
        <v>#N/A</v>
      </c>
      <c r="I193" s="428"/>
      <c r="J193" s="429"/>
      <c r="K193" s="162"/>
      <c r="L193" s="162"/>
      <c r="M193" s="319"/>
      <c r="N193" s="160"/>
      <c r="O193" s="160"/>
    </row>
    <row r="194" spans="1:15" hidden="1" x14ac:dyDescent="0.25">
      <c r="A194" s="320"/>
      <c r="B194" s="178"/>
      <c r="C194" s="207"/>
      <c r="D194" s="174"/>
      <c r="E194" s="205" t="e">
        <f>VLOOKUP($B194,[1]ListsReq!$AC$3:$AF$61,2,FALSE)</f>
        <v>#N/A</v>
      </c>
      <c r="F194" s="206" t="e">
        <f>VLOOKUP($B194,[1]ListsReq!$AC$3:$AF$82,3,FALSE)</f>
        <v>#N/A</v>
      </c>
      <c r="G194" s="205" t="e">
        <f>VLOOKUP($B194,[1]ListsReq!$AC$3:$AF$61,4,FALSE)</f>
        <v>#N/A</v>
      </c>
      <c r="H194" s="426" t="e">
        <f t="shared" si="4"/>
        <v>#N/A</v>
      </c>
      <c r="I194" s="428"/>
      <c r="J194" s="429"/>
      <c r="K194" s="162"/>
      <c r="L194" s="162"/>
      <c r="M194" s="319"/>
      <c r="N194" s="160"/>
      <c r="O194" s="160"/>
    </row>
    <row r="195" spans="1:15" hidden="1" x14ac:dyDescent="0.25">
      <c r="A195" s="320"/>
      <c r="B195" s="178"/>
      <c r="C195" s="207"/>
      <c r="D195" s="174"/>
      <c r="E195" s="205" t="e">
        <f>VLOOKUP($B195,[1]ListsReq!$AC$3:$AF$61,2,FALSE)</f>
        <v>#N/A</v>
      </c>
      <c r="F195" s="206" t="e">
        <f>VLOOKUP($B195,[1]ListsReq!$AC$3:$AF$82,3,FALSE)</f>
        <v>#N/A</v>
      </c>
      <c r="G195" s="205" t="e">
        <f>VLOOKUP($B195,[1]ListsReq!$AC$3:$AF$61,4,FALSE)</f>
        <v>#N/A</v>
      </c>
      <c r="H195" s="426" t="e">
        <f t="shared" si="4"/>
        <v>#N/A</v>
      </c>
      <c r="I195" s="428"/>
      <c r="J195" s="429"/>
      <c r="K195" s="162"/>
      <c r="L195" s="162"/>
      <c r="M195" s="319"/>
      <c r="N195" s="160"/>
      <c r="O195" s="160"/>
    </row>
    <row r="196" spans="1:15" hidden="1" x14ac:dyDescent="0.25">
      <c r="A196" s="320"/>
      <c r="B196" s="178"/>
      <c r="C196" s="207"/>
      <c r="D196" s="174"/>
      <c r="E196" s="205" t="e">
        <f>VLOOKUP($B196,[1]ListsReq!$AC$3:$AF$61,2,FALSE)</f>
        <v>#N/A</v>
      </c>
      <c r="F196" s="206" t="e">
        <f>VLOOKUP($B196,[1]ListsReq!$AC$3:$AF$82,3,FALSE)</f>
        <v>#N/A</v>
      </c>
      <c r="G196" s="205" t="e">
        <f>VLOOKUP($B196,[1]ListsReq!$AC$3:$AF$61,4,FALSE)</f>
        <v>#N/A</v>
      </c>
      <c r="H196" s="426" t="e">
        <f t="shared" si="4"/>
        <v>#N/A</v>
      </c>
      <c r="I196" s="428"/>
      <c r="J196" s="429"/>
      <c r="K196" s="162"/>
      <c r="L196" s="162"/>
      <c r="M196" s="319"/>
      <c r="N196" s="160"/>
      <c r="O196" s="160"/>
    </row>
    <row r="197" spans="1:15" hidden="1" x14ac:dyDescent="0.25">
      <c r="A197" s="320"/>
      <c r="B197" s="178"/>
      <c r="C197" s="207"/>
      <c r="D197" s="174"/>
      <c r="E197" s="205" t="e">
        <f>VLOOKUP($B197,[1]ListsReq!$AC$3:$AF$61,2,FALSE)</f>
        <v>#N/A</v>
      </c>
      <c r="F197" s="206" t="e">
        <f>VLOOKUP($B197,[1]ListsReq!$AC$3:$AF$82,3,FALSE)</f>
        <v>#N/A</v>
      </c>
      <c r="G197" s="205" t="e">
        <f>VLOOKUP($B197,[1]ListsReq!$AC$3:$AF$61,4,FALSE)</f>
        <v>#N/A</v>
      </c>
      <c r="H197" s="426" t="e">
        <f t="shared" si="4"/>
        <v>#N/A</v>
      </c>
      <c r="I197" s="428"/>
      <c r="J197" s="429"/>
      <c r="K197" s="162"/>
      <c r="L197" s="162"/>
      <c r="M197" s="319"/>
      <c r="N197" s="160"/>
      <c r="O197" s="160"/>
    </row>
    <row r="198" spans="1:15" hidden="1" x14ac:dyDescent="0.25">
      <c r="A198" s="320"/>
      <c r="B198" s="178"/>
      <c r="C198" s="207"/>
      <c r="D198" s="174"/>
      <c r="E198" s="205" t="e">
        <f>VLOOKUP($B198,[1]ListsReq!$AC$3:$AF$61,2,FALSE)</f>
        <v>#N/A</v>
      </c>
      <c r="F198" s="206" t="e">
        <f>VLOOKUP($B198,[1]ListsReq!$AC$3:$AF$82,3,FALSE)</f>
        <v>#N/A</v>
      </c>
      <c r="G198" s="205" t="e">
        <f>VLOOKUP($B198,[1]ListsReq!$AC$3:$AF$61,4,FALSE)</f>
        <v>#N/A</v>
      </c>
      <c r="H198" s="426" t="e">
        <f t="shared" si="4"/>
        <v>#N/A</v>
      </c>
      <c r="I198" s="428"/>
      <c r="J198" s="429"/>
      <c r="K198" s="162"/>
      <c r="L198" s="162"/>
      <c r="M198" s="319"/>
      <c r="N198" s="160"/>
      <c r="O198" s="160"/>
    </row>
    <row r="199" spans="1:15" hidden="1" x14ac:dyDescent="0.25">
      <c r="A199" s="320"/>
      <c r="B199" s="178"/>
      <c r="C199" s="207"/>
      <c r="D199" s="174"/>
      <c r="E199" s="205" t="e">
        <f>VLOOKUP($B199,[1]ListsReq!$AC$3:$AF$61,2,FALSE)</f>
        <v>#N/A</v>
      </c>
      <c r="F199" s="206" t="e">
        <f>VLOOKUP($B199,[1]ListsReq!$AC$3:$AF$82,3,FALSE)</f>
        <v>#N/A</v>
      </c>
      <c r="G199" s="205" t="e">
        <f>VLOOKUP($B199,[1]ListsReq!$AC$3:$AF$61,4,FALSE)</f>
        <v>#N/A</v>
      </c>
      <c r="H199" s="426" t="e">
        <f t="shared" si="4"/>
        <v>#N/A</v>
      </c>
      <c r="I199" s="428"/>
      <c r="J199" s="429"/>
      <c r="K199" s="162"/>
      <c r="L199" s="162"/>
      <c r="M199" s="319"/>
      <c r="N199" s="160"/>
      <c r="O199" s="160"/>
    </row>
    <row r="200" spans="1:15" hidden="1" x14ac:dyDescent="0.25">
      <c r="A200" s="320"/>
      <c r="B200" s="178"/>
      <c r="C200" s="207"/>
      <c r="D200" s="174"/>
      <c r="E200" s="205" t="e">
        <f>VLOOKUP($B200,[1]ListsReq!$AC$3:$AF$61,2,FALSE)</f>
        <v>#N/A</v>
      </c>
      <c r="F200" s="206" t="e">
        <f>VLOOKUP($B200,[1]ListsReq!$AC$3:$AF$82,3,FALSE)</f>
        <v>#N/A</v>
      </c>
      <c r="G200" s="205" t="e">
        <f>VLOOKUP($B200,[1]ListsReq!$AC$3:$AF$61,4,FALSE)</f>
        <v>#N/A</v>
      </c>
      <c r="H200" s="426" t="e">
        <f t="shared" si="4"/>
        <v>#N/A</v>
      </c>
      <c r="I200" s="428"/>
      <c r="J200" s="429"/>
      <c r="K200" s="162"/>
      <c r="L200" s="162"/>
      <c r="M200" s="319"/>
      <c r="N200" s="160"/>
      <c r="O200" s="160"/>
    </row>
    <row r="201" spans="1:15" hidden="1" x14ac:dyDescent="0.25">
      <c r="A201" s="320"/>
      <c r="B201" s="178"/>
      <c r="C201" s="207"/>
      <c r="D201" s="174"/>
      <c r="E201" s="205" t="e">
        <f>VLOOKUP($B201,[1]ListsReq!$AC$3:$AF$61,2,FALSE)</f>
        <v>#N/A</v>
      </c>
      <c r="F201" s="206" t="e">
        <f>VLOOKUP($B201,[1]ListsReq!$AC$3:$AF$82,3,FALSE)</f>
        <v>#N/A</v>
      </c>
      <c r="G201" s="205" t="e">
        <f>VLOOKUP($B201,[1]ListsReq!$AC$3:$AF$61,4,FALSE)</f>
        <v>#N/A</v>
      </c>
      <c r="H201" s="426" t="e">
        <f t="shared" si="4"/>
        <v>#N/A</v>
      </c>
      <c r="I201" s="428"/>
      <c r="J201" s="429"/>
      <c r="K201" s="162"/>
      <c r="L201" s="162"/>
      <c r="M201" s="319"/>
      <c r="N201" s="160"/>
      <c r="O201" s="160"/>
    </row>
    <row r="202" spans="1:15" hidden="1" x14ac:dyDescent="0.25">
      <c r="A202" s="320"/>
      <c r="B202" s="178"/>
      <c r="C202" s="207"/>
      <c r="D202" s="174"/>
      <c r="E202" s="205" t="e">
        <f>VLOOKUP($B202,[1]ListsReq!$AC$3:$AF$61,2,FALSE)</f>
        <v>#N/A</v>
      </c>
      <c r="F202" s="206" t="e">
        <f>VLOOKUP($B202,[1]ListsReq!$AC$3:$AF$82,3,FALSE)</f>
        <v>#N/A</v>
      </c>
      <c r="G202" s="205" t="e">
        <f>VLOOKUP($B202,[1]ListsReq!$AC$3:$AF$61,4,FALSE)</f>
        <v>#N/A</v>
      </c>
      <c r="H202" s="426" t="e">
        <f t="shared" si="4"/>
        <v>#N/A</v>
      </c>
      <c r="I202" s="428"/>
      <c r="J202" s="429"/>
      <c r="K202" s="162"/>
      <c r="L202" s="162"/>
      <c r="M202" s="319"/>
      <c r="N202" s="160"/>
      <c r="O202" s="160"/>
    </row>
    <row r="203" spans="1:15" ht="15.75" thickBot="1" x14ac:dyDescent="0.3">
      <c r="A203" s="320"/>
      <c r="B203" s="204"/>
      <c r="C203" s="203"/>
      <c r="D203" s="202"/>
      <c r="E203" s="201"/>
      <c r="F203" s="200"/>
      <c r="G203" s="199" t="s">
        <v>405</v>
      </c>
      <c r="H203" s="427">
        <f>SUMIF(H115:H202,"&lt;&gt;#N/A")</f>
        <v>173697.21412880003</v>
      </c>
      <c r="I203" s="482"/>
      <c r="J203" s="483"/>
      <c r="K203" s="162"/>
      <c r="L203" s="162"/>
      <c r="M203" s="319"/>
      <c r="N203" s="160"/>
      <c r="O203" s="160"/>
    </row>
    <row r="204" spans="1:15" x14ac:dyDescent="0.25">
      <c r="A204" s="320"/>
      <c r="B204" s="162"/>
      <c r="C204" s="162"/>
      <c r="D204" s="162"/>
      <c r="E204" s="162"/>
      <c r="F204" s="162"/>
      <c r="G204" s="162"/>
      <c r="H204" s="162"/>
      <c r="I204" s="162"/>
      <c r="J204" s="162"/>
      <c r="K204" s="162"/>
      <c r="L204" s="162"/>
      <c r="M204" s="319"/>
      <c r="N204" s="160"/>
    </row>
    <row r="205" spans="1:15" x14ac:dyDescent="0.25">
      <c r="A205" s="321" t="s">
        <v>465</v>
      </c>
      <c r="B205" s="364" t="s">
        <v>464</v>
      </c>
      <c r="C205" s="162"/>
      <c r="D205" s="162"/>
      <c r="E205" s="162"/>
      <c r="F205" s="162"/>
      <c r="G205" s="162"/>
      <c r="H205" s="162"/>
      <c r="I205" s="162"/>
      <c r="J205" s="162"/>
      <c r="K205" s="162"/>
      <c r="L205" s="162"/>
      <c r="M205" s="319"/>
      <c r="N205" s="160"/>
    </row>
    <row r="206" spans="1:15" ht="21.75" customHeight="1" thickBot="1" x14ac:dyDescent="0.3">
      <c r="A206" s="321"/>
      <c r="B206" s="198" t="s">
        <v>463</v>
      </c>
      <c r="C206" s="162"/>
      <c r="D206" s="162"/>
      <c r="E206" s="162"/>
      <c r="F206" s="162"/>
      <c r="G206" s="162"/>
      <c r="H206" s="162"/>
      <c r="I206" s="162"/>
      <c r="J206" s="162"/>
      <c r="K206" s="162"/>
      <c r="L206" s="162"/>
      <c r="M206" s="319"/>
      <c r="N206" s="160"/>
    </row>
    <row r="207" spans="1:15" ht="35.25" customHeight="1" thickBot="1" x14ac:dyDescent="0.3">
      <c r="A207" s="321"/>
      <c r="B207" s="463" t="s">
        <v>462</v>
      </c>
      <c r="C207" s="464" t="s">
        <v>461</v>
      </c>
      <c r="D207" s="464" t="s">
        <v>1107</v>
      </c>
      <c r="E207" s="465" t="s">
        <v>460</v>
      </c>
      <c r="F207" s="601" t="s">
        <v>8</v>
      </c>
      <c r="G207" s="602"/>
      <c r="H207" s="602"/>
      <c r="I207" s="603"/>
      <c r="J207" s="162"/>
      <c r="K207" s="162"/>
      <c r="L207" s="162"/>
      <c r="M207" s="319"/>
      <c r="N207" s="160"/>
    </row>
    <row r="208" spans="1:15" ht="48.75" customHeight="1" x14ac:dyDescent="0.25">
      <c r="A208" s="321"/>
      <c r="B208" s="460" t="s">
        <v>459</v>
      </c>
      <c r="C208" s="461">
        <v>7550000</v>
      </c>
      <c r="D208" s="461">
        <v>0</v>
      </c>
      <c r="E208" s="462">
        <v>7550000</v>
      </c>
      <c r="F208" s="604" t="s">
        <v>1126</v>
      </c>
      <c r="G208" s="605"/>
      <c r="H208" s="605"/>
      <c r="I208" s="606"/>
      <c r="J208" s="162"/>
      <c r="K208" s="162"/>
      <c r="L208" s="162"/>
      <c r="M208" s="319"/>
      <c r="N208" s="160"/>
    </row>
    <row r="209" spans="1:14" x14ac:dyDescent="0.25">
      <c r="A209" s="321"/>
      <c r="B209" s="178" t="s">
        <v>458</v>
      </c>
      <c r="C209" s="177"/>
      <c r="D209" s="177"/>
      <c r="E209" s="457"/>
      <c r="F209" s="607"/>
      <c r="G209" s="608"/>
      <c r="H209" s="608"/>
      <c r="I209" s="609"/>
      <c r="J209" s="162"/>
      <c r="K209" s="162"/>
      <c r="L209" s="162"/>
      <c r="M209" s="319"/>
      <c r="N209" s="160"/>
    </row>
    <row r="210" spans="1:14" ht="32.25" customHeight="1" x14ac:dyDescent="0.25">
      <c r="A210" s="321"/>
      <c r="B210" s="175" t="s">
        <v>408</v>
      </c>
      <c r="C210" s="177">
        <v>20465190</v>
      </c>
      <c r="D210" s="177">
        <v>4646890</v>
      </c>
      <c r="E210" s="457">
        <v>4425363</v>
      </c>
      <c r="F210" s="614" t="s">
        <v>1131</v>
      </c>
      <c r="G210" s="615"/>
      <c r="H210" s="615"/>
      <c r="I210" s="616"/>
      <c r="J210" s="162"/>
      <c r="K210" s="162"/>
      <c r="L210" s="162"/>
      <c r="M210" s="319"/>
      <c r="N210" s="160"/>
    </row>
    <row r="211" spans="1:14" x14ac:dyDescent="0.25">
      <c r="A211" s="321"/>
      <c r="B211" s="175" t="s">
        <v>407</v>
      </c>
      <c r="C211" s="174"/>
      <c r="D211" s="174"/>
      <c r="E211" s="458"/>
      <c r="F211" s="480"/>
      <c r="G211" s="617"/>
      <c r="H211" s="617"/>
      <c r="I211" s="481"/>
      <c r="J211" s="162"/>
      <c r="K211" s="162"/>
      <c r="L211" s="162"/>
      <c r="M211" s="319"/>
      <c r="N211" s="160"/>
    </row>
    <row r="212" spans="1:14" ht="15.75" thickBot="1" x14ac:dyDescent="0.3">
      <c r="A212" s="321"/>
      <c r="B212" s="167" t="s">
        <v>406</v>
      </c>
      <c r="C212" s="166"/>
      <c r="D212" s="166"/>
      <c r="E212" s="459"/>
      <c r="F212" s="618"/>
      <c r="G212" s="619"/>
      <c r="H212" s="619"/>
      <c r="I212" s="620"/>
      <c r="J212" s="162"/>
      <c r="K212" s="162"/>
      <c r="L212" s="162"/>
      <c r="M212" s="319"/>
      <c r="N212" s="160"/>
    </row>
    <row r="213" spans="1:14" x14ac:dyDescent="0.25">
      <c r="A213" s="321"/>
      <c r="B213" s="162"/>
      <c r="C213" s="162"/>
      <c r="D213" s="162"/>
      <c r="E213" s="162"/>
      <c r="F213" s="162"/>
      <c r="G213" s="162"/>
      <c r="H213" s="162"/>
      <c r="I213" s="162"/>
      <c r="J213" s="162"/>
      <c r="K213" s="162"/>
      <c r="L213" s="162"/>
      <c r="M213" s="319"/>
      <c r="N213" s="160"/>
    </row>
    <row r="214" spans="1:14" ht="22.5" customHeight="1" x14ac:dyDescent="0.25">
      <c r="A214" s="316"/>
      <c r="B214" s="164" t="s">
        <v>12</v>
      </c>
      <c r="C214" s="164"/>
      <c r="D214" s="164"/>
      <c r="E214" s="164"/>
      <c r="F214" s="164"/>
      <c r="G214" s="164"/>
      <c r="H214" s="164"/>
      <c r="I214" s="164"/>
      <c r="J214" s="164"/>
      <c r="K214" s="164"/>
      <c r="L214" s="164"/>
      <c r="M214" s="317"/>
      <c r="N214" s="160"/>
    </row>
    <row r="215" spans="1:14" ht="18.75" customHeight="1" thickBot="1" x14ac:dyDescent="0.3">
      <c r="A215" s="318" t="s">
        <v>457</v>
      </c>
      <c r="B215" s="196" t="s">
        <v>456</v>
      </c>
      <c r="C215" s="185"/>
      <c r="D215" s="162"/>
      <c r="E215" s="162"/>
      <c r="F215" s="162"/>
      <c r="G215" s="162"/>
      <c r="H215" s="162"/>
      <c r="I215" s="162"/>
      <c r="J215" s="162"/>
      <c r="K215" s="162"/>
      <c r="L215" s="162"/>
      <c r="M215" s="319"/>
      <c r="N215" s="160"/>
    </row>
    <row r="216" spans="1:14" ht="30.75" thickBot="1" x14ac:dyDescent="0.3">
      <c r="A216" s="320"/>
      <c r="B216" s="195" t="s">
        <v>455</v>
      </c>
      <c r="C216" s="194" t="s">
        <v>454</v>
      </c>
      <c r="D216" s="194" t="s">
        <v>453</v>
      </c>
      <c r="E216" s="194" t="s">
        <v>9</v>
      </c>
      <c r="F216" s="194" t="s">
        <v>452</v>
      </c>
      <c r="G216" s="194" t="s">
        <v>10</v>
      </c>
      <c r="H216" s="194" t="s">
        <v>451</v>
      </c>
      <c r="I216" s="194" t="s">
        <v>450</v>
      </c>
      <c r="J216" s="194" t="s">
        <v>449</v>
      </c>
      <c r="K216" s="193" t="s">
        <v>8</v>
      </c>
      <c r="L216" s="162"/>
      <c r="M216" s="319"/>
      <c r="N216" s="160"/>
    </row>
    <row r="217" spans="1:14" x14ac:dyDescent="0.25">
      <c r="A217" s="320"/>
      <c r="B217" s="178" t="s">
        <v>982</v>
      </c>
      <c r="C217" s="188" t="s">
        <v>890</v>
      </c>
      <c r="D217" s="177">
        <v>30</v>
      </c>
      <c r="E217" s="188" t="s">
        <v>915</v>
      </c>
      <c r="F217" s="188" t="s">
        <v>913</v>
      </c>
      <c r="G217" s="188" t="s">
        <v>656</v>
      </c>
      <c r="H217" s="177">
        <v>199919</v>
      </c>
      <c r="I217" s="188" t="s">
        <v>1</v>
      </c>
      <c r="J217" s="188" t="s">
        <v>648</v>
      </c>
      <c r="K217" s="192"/>
      <c r="L217" s="162"/>
      <c r="M217" s="319"/>
      <c r="N217" s="160"/>
    </row>
    <row r="218" spans="1:14" x14ac:dyDescent="0.25">
      <c r="A218" s="320"/>
      <c r="B218" s="191"/>
      <c r="C218" s="188"/>
      <c r="D218" s="177"/>
      <c r="E218" s="188"/>
      <c r="F218" s="188"/>
      <c r="G218" s="188"/>
      <c r="H218" s="177"/>
      <c r="I218" s="188"/>
      <c r="J218" s="188"/>
      <c r="K218" s="176"/>
      <c r="L218" s="162"/>
      <c r="M218" s="319"/>
      <c r="N218" s="160"/>
    </row>
    <row r="219" spans="1:14" x14ac:dyDescent="0.25">
      <c r="A219" s="321"/>
      <c r="B219" s="162"/>
      <c r="C219" s="162"/>
      <c r="D219" s="162"/>
      <c r="E219" s="162"/>
      <c r="F219" s="162"/>
      <c r="G219" s="162"/>
      <c r="H219" s="162"/>
      <c r="I219" s="162"/>
      <c r="J219" s="162"/>
      <c r="K219" s="162"/>
      <c r="L219" s="162"/>
      <c r="M219" s="319"/>
      <c r="N219" s="160"/>
    </row>
    <row r="220" spans="1:14" ht="18.75" x14ac:dyDescent="0.25">
      <c r="A220" s="316"/>
      <c r="B220" s="164" t="s">
        <v>448</v>
      </c>
      <c r="C220" s="164"/>
      <c r="D220" s="164"/>
      <c r="E220" s="164"/>
      <c r="F220" s="164"/>
      <c r="G220" s="164"/>
      <c r="H220" s="164"/>
      <c r="I220" s="164"/>
      <c r="J220" s="164"/>
      <c r="K220" s="164"/>
      <c r="L220" s="164"/>
      <c r="M220" s="317"/>
      <c r="N220" s="160"/>
    </row>
    <row r="221" spans="1:14" ht="19.5" customHeight="1" x14ac:dyDescent="0.25">
      <c r="A221" s="318" t="s">
        <v>447</v>
      </c>
      <c r="B221" s="621" t="s">
        <v>446</v>
      </c>
      <c r="C221" s="622"/>
      <c r="D221" s="622"/>
      <c r="E221" s="622"/>
      <c r="F221" s="162"/>
      <c r="G221" s="162"/>
      <c r="H221" s="162"/>
      <c r="I221" s="162"/>
      <c r="J221" s="162"/>
      <c r="K221" s="162"/>
      <c r="L221" s="162"/>
      <c r="M221" s="319"/>
      <c r="N221" s="160"/>
    </row>
    <row r="222" spans="1:14" ht="56.25" customHeight="1" thickBot="1" x14ac:dyDescent="0.3">
      <c r="A222" s="321"/>
      <c r="B222" s="502" t="s">
        <v>445</v>
      </c>
      <c r="C222" s="502"/>
      <c r="D222" s="502"/>
      <c r="E222" s="502"/>
      <c r="F222" s="162"/>
      <c r="G222" s="162"/>
      <c r="H222" s="162"/>
      <c r="I222" s="162"/>
      <c r="J222" s="162"/>
      <c r="K222" s="162"/>
      <c r="L222" s="162"/>
      <c r="M222" s="319"/>
      <c r="N222" s="160"/>
    </row>
    <row r="223" spans="1:14" ht="48" x14ac:dyDescent="0.25">
      <c r="A223" s="321"/>
      <c r="B223" s="170" t="s">
        <v>414</v>
      </c>
      <c r="C223" s="169" t="s">
        <v>424</v>
      </c>
      <c r="D223" s="168" t="s">
        <v>8</v>
      </c>
      <c r="E223" s="363"/>
      <c r="F223" s="162"/>
      <c r="G223" s="162"/>
      <c r="H223" s="162"/>
      <c r="I223" s="162"/>
      <c r="J223" s="162"/>
      <c r="K223" s="162"/>
      <c r="L223" s="162"/>
      <c r="M223" s="319"/>
      <c r="N223" s="160"/>
    </row>
    <row r="224" spans="1:14" ht="30" x14ac:dyDescent="0.25">
      <c r="A224" s="321"/>
      <c r="B224" s="178" t="s">
        <v>423</v>
      </c>
      <c r="C224" s="177">
        <v>2915</v>
      </c>
      <c r="D224" s="215" t="s">
        <v>983</v>
      </c>
      <c r="E224" s="363"/>
      <c r="F224" s="162"/>
      <c r="G224" s="162"/>
      <c r="H224" s="162"/>
      <c r="I224" s="162"/>
      <c r="J224" s="162"/>
      <c r="K224" s="162"/>
      <c r="L224" s="162"/>
      <c r="M224" s="319"/>
      <c r="N224" s="160"/>
    </row>
    <row r="225" spans="1:14" x14ac:dyDescent="0.25">
      <c r="A225" s="321"/>
      <c r="B225" s="178" t="s">
        <v>422</v>
      </c>
      <c r="C225" s="177">
        <v>1410</v>
      </c>
      <c r="D225" s="176"/>
      <c r="E225" s="363"/>
      <c r="F225" s="162"/>
      <c r="G225" s="162"/>
      <c r="H225" s="162"/>
      <c r="I225" s="162"/>
      <c r="J225" s="162"/>
      <c r="K225" s="162"/>
      <c r="L225" s="162"/>
      <c r="M225" s="319"/>
      <c r="N225" s="160"/>
    </row>
    <row r="226" spans="1:14" x14ac:dyDescent="0.25">
      <c r="A226" s="321"/>
      <c r="B226" s="178" t="s">
        <v>421</v>
      </c>
      <c r="C226" s="177">
        <v>302</v>
      </c>
      <c r="D226" s="176" t="s">
        <v>984</v>
      </c>
      <c r="E226" s="363"/>
      <c r="F226" s="162"/>
      <c r="G226" s="162"/>
      <c r="H226" s="162"/>
      <c r="I226" s="162"/>
      <c r="J226" s="162"/>
      <c r="K226" s="162"/>
      <c r="L226" s="162"/>
      <c r="M226" s="319"/>
      <c r="N226" s="160"/>
    </row>
    <row r="227" spans="1:14" x14ac:dyDescent="0.25">
      <c r="A227" s="321"/>
      <c r="B227" s="178" t="s">
        <v>3</v>
      </c>
      <c r="C227" s="177" t="s">
        <v>154</v>
      </c>
      <c r="D227" s="176"/>
      <c r="E227" s="363"/>
      <c r="F227" s="162"/>
      <c r="G227" s="162"/>
      <c r="H227" s="162"/>
      <c r="I227" s="162"/>
      <c r="J227" s="162"/>
      <c r="K227" s="162"/>
      <c r="L227" s="162"/>
      <c r="M227" s="319"/>
      <c r="N227" s="160"/>
    </row>
    <row r="228" spans="1:14" x14ac:dyDescent="0.25">
      <c r="A228" s="321"/>
      <c r="B228" s="178" t="s">
        <v>420</v>
      </c>
      <c r="C228" s="177" t="s">
        <v>154</v>
      </c>
      <c r="D228" s="176"/>
      <c r="E228" s="363"/>
      <c r="F228" s="162"/>
      <c r="G228" s="162"/>
      <c r="H228" s="162"/>
      <c r="I228" s="162"/>
      <c r="J228" s="162"/>
      <c r="K228" s="162"/>
      <c r="L228" s="162"/>
      <c r="M228" s="319"/>
      <c r="N228" s="160"/>
    </row>
    <row r="229" spans="1:14" x14ac:dyDescent="0.25">
      <c r="A229" s="321"/>
      <c r="B229" s="178" t="s">
        <v>419</v>
      </c>
      <c r="C229" s="177">
        <v>51</v>
      </c>
      <c r="D229" s="176" t="s">
        <v>985</v>
      </c>
      <c r="E229" s="363"/>
      <c r="F229" s="162"/>
      <c r="G229" s="162"/>
      <c r="H229" s="162"/>
      <c r="I229" s="162"/>
      <c r="J229" s="162"/>
      <c r="K229" s="162"/>
      <c r="L229" s="162"/>
      <c r="M229" s="319"/>
      <c r="N229" s="160"/>
    </row>
    <row r="230" spans="1:14" x14ac:dyDescent="0.25">
      <c r="A230" s="321"/>
      <c r="B230" s="178" t="s">
        <v>444</v>
      </c>
      <c r="C230" s="177">
        <v>536</v>
      </c>
      <c r="D230" s="176" t="s">
        <v>986</v>
      </c>
      <c r="E230" s="363"/>
      <c r="F230" s="162"/>
      <c r="G230" s="162"/>
      <c r="H230" s="162"/>
      <c r="I230" s="162"/>
      <c r="J230" s="162"/>
      <c r="K230" s="162"/>
      <c r="L230" s="162"/>
      <c r="M230" s="319"/>
      <c r="N230" s="160"/>
    </row>
    <row r="231" spans="1:14" x14ac:dyDescent="0.25">
      <c r="A231" s="321"/>
      <c r="B231" s="178" t="s">
        <v>408</v>
      </c>
      <c r="C231" s="177"/>
      <c r="D231" s="176"/>
      <c r="E231" s="363"/>
      <c r="F231" s="162"/>
      <c r="G231" s="162"/>
      <c r="H231" s="162"/>
      <c r="I231" s="162"/>
      <c r="J231" s="162"/>
      <c r="K231" s="162"/>
      <c r="L231" s="162"/>
      <c r="M231" s="319"/>
      <c r="N231" s="160"/>
    </row>
    <row r="232" spans="1:14" ht="15.75" thickBot="1" x14ac:dyDescent="0.3">
      <c r="A232" s="321"/>
      <c r="B232" s="175" t="s">
        <v>407</v>
      </c>
      <c r="C232" s="430"/>
      <c r="D232" s="171"/>
      <c r="E232" s="363"/>
      <c r="F232" s="162"/>
      <c r="G232" s="162"/>
      <c r="H232" s="162"/>
      <c r="I232" s="162"/>
      <c r="J232" s="162"/>
      <c r="K232" s="162"/>
      <c r="L232" s="162"/>
      <c r="M232" s="319"/>
      <c r="N232" s="160"/>
    </row>
    <row r="233" spans="1:14" x14ac:dyDescent="0.25">
      <c r="A233" s="321"/>
      <c r="B233" s="175" t="s">
        <v>406</v>
      </c>
      <c r="C233" s="174"/>
      <c r="D233" s="176"/>
      <c r="E233" s="363"/>
      <c r="F233" s="162"/>
      <c r="G233" s="162"/>
      <c r="H233" s="162"/>
      <c r="I233" s="162"/>
      <c r="J233" s="162"/>
      <c r="K233" s="162"/>
      <c r="L233" s="162"/>
      <c r="M233" s="319"/>
      <c r="N233" s="160"/>
    </row>
    <row r="234" spans="1:14" ht="15.75" thickBot="1" x14ac:dyDescent="0.3">
      <c r="A234" s="321"/>
      <c r="B234" s="126" t="s">
        <v>405</v>
      </c>
      <c r="C234" s="172">
        <f>SUM(C224:C233)</f>
        <v>5214</v>
      </c>
      <c r="D234" s="171"/>
      <c r="E234" s="363"/>
      <c r="F234" s="162"/>
      <c r="G234" s="162"/>
      <c r="H234" s="162"/>
      <c r="I234" s="162"/>
      <c r="J234" s="162"/>
      <c r="K234" s="162"/>
      <c r="L234" s="162"/>
      <c r="M234" s="319"/>
      <c r="N234" s="160"/>
    </row>
    <row r="235" spans="1:14" x14ac:dyDescent="0.25">
      <c r="A235" s="321"/>
      <c r="B235" s="162"/>
      <c r="C235" s="162"/>
      <c r="D235" s="162"/>
      <c r="E235" s="162"/>
      <c r="F235" s="162"/>
      <c r="G235" s="162"/>
      <c r="H235" s="162"/>
      <c r="I235" s="162"/>
      <c r="J235" s="162"/>
      <c r="K235" s="162"/>
      <c r="L235" s="162"/>
      <c r="M235" s="319"/>
      <c r="N235" s="160"/>
    </row>
    <row r="236" spans="1:14" ht="16.5" customHeight="1" x14ac:dyDescent="0.25">
      <c r="A236" s="322" t="s">
        <v>443</v>
      </c>
      <c r="B236" s="610" t="s">
        <v>442</v>
      </c>
      <c r="C236" s="611"/>
      <c r="D236" s="611"/>
      <c r="E236" s="611"/>
      <c r="F236" s="162"/>
      <c r="G236" s="162"/>
      <c r="H236" s="162"/>
      <c r="I236" s="162"/>
      <c r="J236" s="162"/>
      <c r="K236" s="162"/>
      <c r="L236" s="162"/>
      <c r="M236" s="319"/>
      <c r="N236" s="160"/>
    </row>
    <row r="237" spans="1:14" ht="45" customHeight="1" thickBot="1" x14ac:dyDescent="0.3">
      <c r="A237" s="318"/>
      <c r="B237" s="612" t="s">
        <v>441</v>
      </c>
      <c r="C237" s="613"/>
      <c r="D237" s="613"/>
      <c r="E237" s="613"/>
      <c r="F237" s="162"/>
      <c r="G237" s="162"/>
      <c r="H237" s="162"/>
      <c r="I237" s="162"/>
      <c r="J237" s="162"/>
      <c r="K237" s="162"/>
      <c r="L237" s="162"/>
      <c r="M237" s="319"/>
      <c r="N237" s="160"/>
    </row>
    <row r="238" spans="1:14" ht="93" customHeight="1" x14ac:dyDescent="0.25">
      <c r="A238" s="320"/>
      <c r="B238" s="190" t="s">
        <v>440</v>
      </c>
      <c r="C238" s="169" t="s">
        <v>439</v>
      </c>
      <c r="D238" s="169" t="s">
        <v>438</v>
      </c>
      <c r="E238" s="169" t="s">
        <v>437</v>
      </c>
      <c r="F238" s="169" t="s">
        <v>436</v>
      </c>
      <c r="G238" s="169" t="s">
        <v>435</v>
      </c>
      <c r="H238" s="169" t="s">
        <v>434</v>
      </c>
      <c r="I238" s="169" t="s">
        <v>433</v>
      </c>
      <c r="J238" s="169" t="s">
        <v>432</v>
      </c>
      <c r="K238" s="189" t="s">
        <v>431</v>
      </c>
      <c r="L238" s="189" t="s">
        <v>75</v>
      </c>
      <c r="M238" s="438" t="s">
        <v>8</v>
      </c>
      <c r="N238" s="160"/>
    </row>
    <row r="239" spans="1:14" ht="43.5" customHeight="1" x14ac:dyDescent="0.25">
      <c r="A239" s="320"/>
      <c r="B239" s="390" t="s">
        <v>987</v>
      </c>
      <c r="C239" s="385" t="s">
        <v>988</v>
      </c>
      <c r="D239" s="385" t="s">
        <v>611</v>
      </c>
      <c r="E239" s="431">
        <v>203000</v>
      </c>
      <c r="F239" s="431">
        <v>1</v>
      </c>
      <c r="G239" s="385">
        <v>10</v>
      </c>
      <c r="H239" s="385" t="s">
        <v>975</v>
      </c>
      <c r="I239" s="431">
        <v>442</v>
      </c>
      <c r="J239" s="431">
        <v>104200</v>
      </c>
      <c r="K239" s="382" t="s">
        <v>881</v>
      </c>
      <c r="L239" s="437" t="s">
        <v>989</v>
      </c>
      <c r="M239" s="439"/>
      <c r="N239" s="160"/>
    </row>
    <row r="240" spans="1:14" ht="30" x14ac:dyDescent="0.25">
      <c r="A240" s="320"/>
      <c r="B240" s="391" t="s">
        <v>1024</v>
      </c>
      <c r="C240" s="385" t="s">
        <v>988</v>
      </c>
      <c r="D240" s="385" t="s">
        <v>611</v>
      </c>
      <c r="E240" s="431">
        <v>210000</v>
      </c>
      <c r="F240" s="431">
        <v>10000</v>
      </c>
      <c r="G240" s="385">
        <v>3</v>
      </c>
      <c r="H240" s="385" t="s">
        <v>975</v>
      </c>
      <c r="I240" s="431">
        <v>1600</v>
      </c>
      <c r="J240" s="431">
        <v>315000</v>
      </c>
      <c r="K240" s="382" t="s">
        <v>881</v>
      </c>
      <c r="L240" s="437" t="s">
        <v>990</v>
      </c>
      <c r="M240" s="439"/>
      <c r="N240" s="160"/>
    </row>
    <row r="241" spans="1:15" x14ac:dyDescent="0.25">
      <c r="A241" s="320"/>
      <c r="B241" s="391" t="s">
        <v>991</v>
      </c>
      <c r="C241" s="385" t="s">
        <v>988</v>
      </c>
      <c r="D241" s="385" t="s">
        <v>609</v>
      </c>
      <c r="E241" s="431">
        <v>244000</v>
      </c>
      <c r="F241" s="431">
        <v>12000</v>
      </c>
      <c r="G241" s="385">
        <v>15</v>
      </c>
      <c r="H241" s="385" t="s">
        <v>862</v>
      </c>
      <c r="I241" s="431">
        <v>425</v>
      </c>
      <c r="J241" s="431">
        <v>80150</v>
      </c>
      <c r="K241" s="382" t="s">
        <v>907</v>
      </c>
      <c r="L241" s="437"/>
      <c r="M241" s="439"/>
      <c r="N241" s="160"/>
    </row>
    <row r="242" spans="1:15" ht="54" customHeight="1" x14ac:dyDescent="0.25">
      <c r="A242" s="320"/>
      <c r="B242" s="391" t="s">
        <v>992</v>
      </c>
      <c r="C242" s="385" t="s">
        <v>993</v>
      </c>
      <c r="D242" s="385" t="s">
        <v>613</v>
      </c>
      <c r="E242" s="431">
        <v>1</v>
      </c>
      <c r="F242" s="431">
        <v>1</v>
      </c>
      <c r="G242" s="385">
        <v>10</v>
      </c>
      <c r="H242" s="385" t="s">
        <v>841</v>
      </c>
      <c r="I242" s="431">
        <v>600</v>
      </c>
      <c r="J242" s="431">
        <v>20000</v>
      </c>
      <c r="K242" s="382" t="s">
        <v>907</v>
      </c>
      <c r="L242" s="437" t="s">
        <v>994</v>
      </c>
      <c r="M242" s="439"/>
      <c r="N242" s="160"/>
    </row>
    <row r="243" spans="1:15" ht="45" x14ac:dyDescent="0.25">
      <c r="A243" s="320"/>
      <c r="B243" s="391" t="s">
        <v>995</v>
      </c>
      <c r="C243" s="385" t="s">
        <v>988</v>
      </c>
      <c r="D243" s="385" t="s">
        <v>611</v>
      </c>
      <c r="E243" s="431">
        <v>126000</v>
      </c>
      <c r="F243" s="432"/>
      <c r="G243" s="432">
        <v>15</v>
      </c>
      <c r="H243" s="385" t="s">
        <v>862</v>
      </c>
      <c r="I243" s="431">
        <v>73</v>
      </c>
      <c r="J243" s="433">
        <v>10300</v>
      </c>
      <c r="K243" s="382" t="s">
        <v>907</v>
      </c>
      <c r="L243" s="437" t="s">
        <v>996</v>
      </c>
      <c r="M243" s="439"/>
      <c r="N243" s="160"/>
    </row>
    <row r="244" spans="1:15" ht="37.5" customHeight="1" x14ac:dyDescent="0.25">
      <c r="A244" s="320"/>
      <c r="B244" s="391" t="s">
        <v>997</v>
      </c>
      <c r="C244" s="385" t="s">
        <v>988</v>
      </c>
      <c r="D244" s="385" t="s">
        <v>609</v>
      </c>
      <c r="E244" s="431">
        <v>300000</v>
      </c>
      <c r="F244" s="431"/>
      <c r="G244" s="385">
        <v>20</v>
      </c>
      <c r="H244" s="385" t="s">
        <v>862</v>
      </c>
      <c r="I244" s="431">
        <v>203</v>
      </c>
      <c r="J244" s="431">
        <v>34500</v>
      </c>
      <c r="K244" s="382" t="s">
        <v>907</v>
      </c>
      <c r="L244" s="437"/>
      <c r="M244" s="439"/>
      <c r="N244" s="160"/>
    </row>
    <row r="245" spans="1:15" ht="27" customHeight="1" x14ac:dyDescent="0.25">
      <c r="A245" s="320"/>
      <c r="B245" s="391" t="s">
        <v>998</v>
      </c>
      <c r="C245" s="385" t="s">
        <v>988</v>
      </c>
      <c r="D245" s="385" t="s">
        <v>609</v>
      </c>
      <c r="E245" s="431"/>
      <c r="F245" s="431"/>
      <c r="G245" s="385">
        <v>10</v>
      </c>
      <c r="H245" s="385" t="s">
        <v>975</v>
      </c>
      <c r="I245" s="431">
        <v>153</v>
      </c>
      <c r="J245" s="431">
        <v>47300</v>
      </c>
      <c r="K245" s="382" t="s">
        <v>907</v>
      </c>
      <c r="L245" s="437"/>
      <c r="M245" s="439"/>
      <c r="N245" s="160"/>
    </row>
    <row r="246" spans="1:15" ht="21.75" customHeight="1" x14ac:dyDescent="0.25">
      <c r="A246" s="320"/>
      <c r="B246" s="391" t="s">
        <v>999</v>
      </c>
      <c r="C246" s="385" t="s">
        <v>988</v>
      </c>
      <c r="D246" s="385" t="s">
        <v>607</v>
      </c>
      <c r="E246" s="431">
        <v>149000</v>
      </c>
      <c r="F246" s="431"/>
      <c r="G246" s="385">
        <v>10</v>
      </c>
      <c r="H246" s="385" t="s">
        <v>975</v>
      </c>
      <c r="I246" s="431">
        <v>150</v>
      </c>
      <c r="J246" s="431">
        <v>41500</v>
      </c>
      <c r="K246" s="382" t="s">
        <v>907</v>
      </c>
      <c r="L246" s="437"/>
      <c r="M246" s="439"/>
      <c r="N246" s="160"/>
    </row>
    <row r="247" spans="1:15" ht="15.75" thickBot="1" x14ac:dyDescent="0.3">
      <c r="A247" s="320"/>
      <c r="B247" s="393"/>
      <c r="C247" s="434"/>
      <c r="D247" s="434"/>
      <c r="E247" s="435"/>
      <c r="F247" s="435"/>
      <c r="G247" s="434"/>
      <c r="H247" s="434"/>
      <c r="I247" s="435"/>
      <c r="J247" s="435"/>
      <c r="K247" s="436"/>
      <c r="L247" s="436"/>
      <c r="M247" s="440"/>
      <c r="N247" s="160"/>
    </row>
    <row r="248" spans="1:15" x14ac:dyDescent="0.25">
      <c r="A248" s="318"/>
      <c r="B248" s="186"/>
      <c r="C248" s="185"/>
      <c r="D248" s="162"/>
      <c r="E248" s="162"/>
      <c r="F248" s="162"/>
      <c r="G248" s="162"/>
      <c r="H248" s="162"/>
      <c r="I248" s="162"/>
      <c r="J248" s="162"/>
      <c r="K248" s="162"/>
      <c r="L248" s="162"/>
      <c r="M248" s="319"/>
      <c r="N248" s="160"/>
    </row>
    <row r="249" spans="1:15" x14ac:dyDescent="0.25">
      <c r="A249" s="318" t="s">
        <v>430</v>
      </c>
      <c r="B249" s="589" t="s">
        <v>429</v>
      </c>
      <c r="C249" s="590"/>
      <c r="D249" s="590"/>
      <c r="E249" s="590"/>
      <c r="F249" s="162"/>
      <c r="G249" s="162"/>
      <c r="H249" s="162"/>
      <c r="I249" s="162"/>
      <c r="J249" s="162"/>
      <c r="K249" s="162"/>
      <c r="L249" s="162"/>
      <c r="M249" s="319"/>
      <c r="N249" s="160"/>
    </row>
    <row r="250" spans="1:15" ht="33.75" customHeight="1" thickBot="1" x14ac:dyDescent="0.3">
      <c r="A250" s="321"/>
      <c r="B250" s="477" t="s">
        <v>428</v>
      </c>
      <c r="C250" s="477"/>
      <c r="D250" s="477"/>
      <c r="E250" s="477"/>
      <c r="F250" s="162"/>
      <c r="G250" s="162"/>
      <c r="H250" s="162"/>
      <c r="I250" s="162"/>
      <c r="J250" s="162"/>
      <c r="K250" s="162"/>
      <c r="L250" s="162"/>
      <c r="M250" s="319"/>
      <c r="N250" s="184"/>
    </row>
    <row r="251" spans="1:15" ht="48" x14ac:dyDescent="0.25">
      <c r="A251" s="321"/>
      <c r="B251" s="170" t="s">
        <v>414</v>
      </c>
      <c r="C251" s="169" t="s">
        <v>413</v>
      </c>
      <c r="D251" s="169" t="s">
        <v>412</v>
      </c>
      <c r="E251" s="168" t="s">
        <v>8</v>
      </c>
      <c r="F251" s="363"/>
      <c r="G251" s="162"/>
      <c r="H251" s="162"/>
      <c r="I251" s="162"/>
      <c r="J251" s="162"/>
      <c r="K251" s="162"/>
      <c r="L251" s="162"/>
      <c r="M251" s="319"/>
      <c r="N251" s="183"/>
      <c r="O251" s="160"/>
    </row>
    <row r="252" spans="1:15" x14ac:dyDescent="0.25">
      <c r="A252" s="321"/>
      <c r="B252" s="178" t="s">
        <v>411</v>
      </c>
      <c r="C252" s="177"/>
      <c r="D252" s="177" t="s">
        <v>880</v>
      </c>
      <c r="E252" s="176" t="s">
        <v>1000</v>
      </c>
      <c r="F252" s="363"/>
      <c r="G252" s="162"/>
      <c r="H252" s="162"/>
      <c r="I252" s="162"/>
      <c r="J252" s="162"/>
      <c r="K252" s="162"/>
      <c r="L252" s="162"/>
      <c r="M252" s="319"/>
      <c r="N252" s="183"/>
      <c r="O252" s="160"/>
    </row>
    <row r="253" spans="1:15" x14ac:dyDescent="0.25">
      <c r="A253" s="321"/>
      <c r="B253" s="178" t="s">
        <v>410</v>
      </c>
      <c r="C253" s="177"/>
      <c r="D253" s="177"/>
      <c r="E253" s="176"/>
      <c r="F253" s="363"/>
      <c r="G253" s="162"/>
      <c r="H253" s="162"/>
      <c r="I253" s="162"/>
      <c r="J253" s="162"/>
      <c r="K253" s="162"/>
      <c r="L253" s="162"/>
      <c r="M253" s="319"/>
      <c r="N253" s="183"/>
      <c r="O253" s="160"/>
    </row>
    <row r="254" spans="1:15" x14ac:dyDescent="0.25">
      <c r="A254" s="321"/>
      <c r="B254" s="178" t="s">
        <v>409</v>
      </c>
      <c r="C254" s="177"/>
      <c r="D254" s="177"/>
      <c r="E254" s="176"/>
      <c r="F254" s="363"/>
      <c r="G254" s="162"/>
      <c r="H254" s="162"/>
      <c r="I254" s="162"/>
      <c r="J254" s="162"/>
      <c r="K254" s="162"/>
      <c r="L254" s="162"/>
      <c r="M254" s="319"/>
      <c r="N254" s="183"/>
      <c r="O254" s="160"/>
    </row>
    <row r="255" spans="1:15" x14ac:dyDescent="0.25">
      <c r="A255" s="321"/>
      <c r="B255" s="178" t="s">
        <v>408</v>
      </c>
      <c r="C255" s="177"/>
      <c r="D255" s="177"/>
      <c r="E255" s="176"/>
      <c r="F255" s="363"/>
      <c r="G255" s="162"/>
      <c r="H255" s="162"/>
      <c r="I255" s="162"/>
      <c r="J255" s="162"/>
      <c r="K255" s="162"/>
      <c r="L255" s="162"/>
      <c r="M255" s="319"/>
      <c r="N255" s="183"/>
      <c r="O255" s="160"/>
    </row>
    <row r="256" spans="1:15" x14ac:dyDescent="0.25">
      <c r="A256" s="321"/>
      <c r="B256" s="175" t="s">
        <v>407</v>
      </c>
      <c r="C256" s="174"/>
      <c r="D256" s="174"/>
      <c r="E256" s="173"/>
      <c r="F256" s="363"/>
      <c r="G256" s="162"/>
      <c r="H256" s="162"/>
      <c r="I256" s="162"/>
      <c r="J256" s="162"/>
      <c r="K256" s="162"/>
      <c r="L256" s="162"/>
      <c r="M256" s="319"/>
      <c r="N256" s="183"/>
      <c r="O256" s="160"/>
    </row>
    <row r="257" spans="1:15" x14ac:dyDescent="0.25">
      <c r="A257" s="321"/>
      <c r="B257" s="175" t="s">
        <v>406</v>
      </c>
      <c r="C257" s="174"/>
      <c r="D257" s="174"/>
      <c r="E257" s="173"/>
      <c r="F257" s="363"/>
      <c r="G257" s="162"/>
      <c r="H257" s="162"/>
      <c r="I257" s="162"/>
      <c r="J257" s="162"/>
      <c r="K257" s="162"/>
      <c r="L257" s="162"/>
      <c r="M257" s="319"/>
      <c r="N257" s="183"/>
      <c r="O257" s="160"/>
    </row>
    <row r="258" spans="1:15" ht="15.75" thickBot="1" x14ac:dyDescent="0.3">
      <c r="A258" s="321"/>
      <c r="B258" s="126" t="s">
        <v>405</v>
      </c>
      <c r="C258" s="172"/>
      <c r="D258" s="172">
        <f>(SUMIF(D252:D257,"Increase",C252:C257))-(SUMIF(D252:D257,"Decrease",C252:C257))</f>
        <v>0</v>
      </c>
      <c r="E258" s="171"/>
      <c r="F258" s="363"/>
      <c r="G258" s="162"/>
      <c r="H258" s="162"/>
      <c r="I258" s="162"/>
      <c r="J258" s="162"/>
      <c r="K258" s="162"/>
      <c r="L258" s="162"/>
      <c r="M258" s="319"/>
      <c r="N258" s="183"/>
      <c r="O258" s="160"/>
    </row>
    <row r="259" spans="1:15" x14ac:dyDescent="0.25">
      <c r="A259" s="321"/>
      <c r="B259" s="363"/>
      <c r="C259" s="363"/>
      <c r="D259" s="363"/>
      <c r="E259" s="363"/>
      <c r="F259" s="162"/>
      <c r="G259" s="162"/>
      <c r="H259" s="162"/>
      <c r="I259" s="162"/>
      <c r="J259" s="162"/>
      <c r="K259" s="162"/>
      <c r="L259" s="162"/>
      <c r="M259" s="319"/>
      <c r="N259" s="182"/>
    </row>
    <row r="260" spans="1:15" x14ac:dyDescent="0.25">
      <c r="A260" s="321" t="s">
        <v>427</v>
      </c>
      <c r="B260" s="363" t="s">
        <v>426</v>
      </c>
      <c r="C260" s="363"/>
      <c r="D260" s="363"/>
      <c r="E260" s="363"/>
      <c r="F260" s="162"/>
      <c r="G260" s="162"/>
      <c r="H260" s="162"/>
      <c r="I260" s="162"/>
      <c r="J260" s="162"/>
      <c r="K260" s="162"/>
      <c r="L260" s="162"/>
      <c r="M260" s="319"/>
      <c r="N260" s="160"/>
    </row>
    <row r="261" spans="1:15" ht="57.75" customHeight="1" thickBot="1" x14ac:dyDescent="0.3">
      <c r="A261" s="321"/>
      <c r="B261" s="502" t="s">
        <v>425</v>
      </c>
      <c r="C261" s="502"/>
      <c r="D261" s="502"/>
      <c r="E261" s="502"/>
      <c r="F261" s="162"/>
      <c r="G261" s="162"/>
      <c r="H261" s="162"/>
      <c r="I261" s="162"/>
      <c r="J261" s="162"/>
      <c r="K261" s="162"/>
      <c r="L261" s="162"/>
      <c r="M261" s="319"/>
      <c r="N261" s="160"/>
    </row>
    <row r="262" spans="1:15" ht="48" x14ac:dyDescent="0.25">
      <c r="A262" s="321"/>
      <c r="B262" s="170" t="s">
        <v>414</v>
      </c>
      <c r="C262" s="169" t="s">
        <v>424</v>
      </c>
      <c r="D262" s="168" t="s">
        <v>8</v>
      </c>
      <c r="E262" s="363"/>
      <c r="F262" s="162"/>
      <c r="G262" s="162"/>
      <c r="H262" s="162"/>
      <c r="I262" s="162"/>
      <c r="J262" s="162"/>
      <c r="K262" s="162"/>
      <c r="L262" s="162"/>
      <c r="M262" s="319"/>
      <c r="N262" s="160"/>
    </row>
    <row r="263" spans="1:15" s="179" customFormat="1" x14ac:dyDescent="0.25">
      <c r="A263" s="323"/>
      <c r="B263" s="178" t="s">
        <v>423</v>
      </c>
      <c r="C263" s="177">
        <v>1051</v>
      </c>
      <c r="D263" s="176" t="s">
        <v>1001</v>
      </c>
      <c r="E263" s="181"/>
      <c r="F263" s="180"/>
      <c r="G263" s="180"/>
      <c r="H263" s="180"/>
      <c r="I263" s="180"/>
      <c r="J263" s="180"/>
      <c r="K263" s="180"/>
      <c r="L263" s="180"/>
      <c r="M263" s="324"/>
      <c r="N263" s="160"/>
    </row>
    <row r="264" spans="1:15" s="179" customFormat="1" x14ac:dyDescent="0.25">
      <c r="A264" s="323"/>
      <c r="B264" s="178" t="s">
        <v>422</v>
      </c>
      <c r="C264" s="177">
        <v>835</v>
      </c>
      <c r="D264" s="176" t="s">
        <v>1002</v>
      </c>
      <c r="E264" s="181"/>
      <c r="F264" s="180"/>
      <c r="G264" s="180"/>
      <c r="H264" s="180"/>
      <c r="I264" s="180"/>
      <c r="J264" s="180"/>
      <c r="K264" s="180"/>
      <c r="L264" s="180"/>
      <c r="M264" s="324"/>
      <c r="N264" s="160"/>
    </row>
    <row r="265" spans="1:15" s="179" customFormat="1" x14ac:dyDescent="0.25">
      <c r="A265" s="323"/>
      <c r="B265" s="178" t="s">
        <v>421</v>
      </c>
      <c r="C265" s="361" t="s">
        <v>1003</v>
      </c>
      <c r="D265" s="176"/>
      <c r="E265" s="181"/>
      <c r="F265" s="180"/>
      <c r="G265" s="180"/>
      <c r="H265" s="180"/>
      <c r="I265" s="180"/>
      <c r="J265" s="180"/>
      <c r="K265" s="180"/>
      <c r="L265" s="180"/>
      <c r="M265" s="324"/>
      <c r="N265" s="160"/>
    </row>
    <row r="266" spans="1:15" s="179" customFormat="1" x14ac:dyDescent="0.25">
      <c r="A266" s="323"/>
      <c r="B266" s="178" t="s">
        <v>3</v>
      </c>
      <c r="C266" s="361" t="s">
        <v>1003</v>
      </c>
      <c r="D266" s="176"/>
      <c r="E266" s="181"/>
      <c r="F266" s="180"/>
      <c r="G266" s="180"/>
      <c r="H266" s="180"/>
      <c r="I266" s="180"/>
      <c r="J266" s="180"/>
      <c r="K266" s="180"/>
      <c r="L266" s="180"/>
      <c r="M266" s="324"/>
      <c r="N266" s="160"/>
    </row>
    <row r="267" spans="1:15" s="179" customFormat="1" x14ac:dyDescent="0.25">
      <c r="A267" s="323"/>
      <c r="B267" s="178" t="s">
        <v>420</v>
      </c>
      <c r="C267" s="361" t="s">
        <v>1003</v>
      </c>
      <c r="D267" s="176"/>
      <c r="E267" s="181"/>
      <c r="F267" s="180"/>
      <c r="G267" s="180"/>
      <c r="H267" s="180"/>
      <c r="I267" s="180"/>
      <c r="J267" s="180"/>
      <c r="K267" s="180"/>
      <c r="L267" s="180"/>
      <c r="M267" s="324"/>
      <c r="N267" s="160"/>
    </row>
    <row r="268" spans="1:15" s="179" customFormat="1" x14ac:dyDescent="0.25">
      <c r="A268" s="323"/>
      <c r="B268" s="178" t="s">
        <v>419</v>
      </c>
      <c r="C268" s="361" t="s">
        <v>1003</v>
      </c>
      <c r="D268" s="176"/>
      <c r="E268" s="181"/>
      <c r="F268" s="180"/>
      <c r="G268" s="180"/>
      <c r="H268" s="180"/>
      <c r="I268" s="180"/>
      <c r="J268" s="180"/>
      <c r="K268" s="180"/>
      <c r="L268" s="180"/>
      <c r="M268" s="324"/>
      <c r="N268" s="160"/>
    </row>
    <row r="269" spans="1:15" s="179" customFormat="1" x14ac:dyDescent="0.25">
      <c r="A269" s="323"/>
      <c r="B269" s="178" t="s">
        <v>418</v>
      </c>
      <c r="C269" s="361" t="s">
        <v>1003</v>
      </c>
      <c r="D269" s="176"/>
      <c r="E269" s="181"/>
      <c r="F269" s="180"/>
      <c r="G269" s="180"/>
      <c r="H269" s="180"/>
      <c r="I269" s="180"/>
      <c r="J269" s="180"/>
      <c r="K269" s="180"/>
      <c r="L269" s="180"/>
      <c r="M269" s="324"/>
      <c r="N269" s="160"/>
    </row>
    <row r="270" spans="1:15" s="179" customFormat="1" x14ac:dyDescent="0.25">
      <c r="A270" s="323"/>
      <c r="B270" s="178" t="s">
        <v>408</v>
      </c>
      <c r="C270" s="361" t="s">
        <v>1003</v>
      </c>
      <c r="D270" s="176"/>
      <c r="E270" s="181"/>
      <c r="F270" s="180"/>
      <c r="G270" s="180"/>
      <c r="H270" s="180"/>
      <c r="I270" s="180"/>
      <c r="J270" s="180"/>
      <c r="K270" s="180"/>
      <c r="L270" s="180"/>
      <c r="M270" s="324"/>
      <c r="N270" s="160"/>
    </row>
    <row r="271" spans="1:15" s="179" customFormat="1" x14ac:dyDescent="0.25">
      <c r="A271" s="323"/>
      <c r="B271" s="175" t="s">
        <v>407</v>
      </c>
      <c r="C271" s="362" t="s">
        <v>1003</v>
      </c>
      <c r="D271" s="173"/>
      <c r="E271" s="181"/>
      <c r="F271" s="180"/>
      <c r="G271" s="180"/>
      <c r="H271" s="180"/>
      <c r="I271" s="180"/>
      <c r="J271" s="180"/>
      <c r="K271" s="180"/>
      <c r="L271" s="180"/>
      <c r="M271" s="324"/>
      <c r="N271" s="160"/>
    </row>
    <row r="272" spans="1:15" s="179" customFormat="1" x14ac:dyDescent="0.25">
      <c r="A272" s="323"/>
      <c r="B272" s="175" t="s">
        <v>406</v>
      </c>
      <c r="C272" s="362" t="s">
        <v>1003</v>
      </c>
      <c r="D272" s="173"/>
      <c r="E272" s="181"/>
      <c r="F272" s="180"/>
      <c r="G272" s="180"/>
      <c r="H272" s="180"/>
      <c r="I272" s="180"/>
      <c r="J272" s="180"/>
      <c r="K272" s="180"/>
      <c r="L272" s="180"/>
      <c r="M272" s="324"/>
      <c r="N272" s="160"/>
    </row>
    <row r="273" spans="1:15" ht="15.75" thickBot="1" x14ac:dyDescent="0.3">
      <c r="A273" s="321"/>
      <c r="B273" s="126" t="s">
        <v>405</v>
      </c>
      <c r="C273" s="172">
        <f>SUM(C263:C272)</f>
        <v>1886</v>
      </c>
      <c r="D273" s="171"/>
      <c r="E273" s="363"/>
      <c r="F273" s="162"/>
      <c r="G273" s="162"/>
      <c r="H273" s="162"/>
      <c r="I273" s="162"/>
      <c r="J273" s="162"/>
      <c r="K273" s="162"/>
      <c r="L273" s="162"/>
      <c r="M273" s="319"/>
      <c r="N273" s="160"/>
    </row>
    <row r="274" spans="1:15" ht="14.25" customHeight="1" x14ac:dyDescent="0.25">
      <c r="A274" s="321"/>
      <c r="B274" s="363"/>
      <c r="C274" s="363"/>
      <c r="D274" s="363"/>
      <c r="E274" s="363"/>
      <c r="F274" s="162"/>
      <c r="G274" s="162"/>
      <c r="H274" s="162"/>
      <c r="I274" s="162"/>
      <c r="J274" s="162"/>
      <c r="K274" s="162"/>
      <c r="L274" s="162"/>
      <c r="M274" s="319"/>
      <c r="N274" s="160"/>
    </row>
    <row r="275" spans="1:15" x14ac:dyDescent="0.25">
      <c r="A275" s="318" t="s">
        <v>417</v>
      </c>
      <c r="B275" s="589" t="s">
        <v>416</v>
      </c>
      <c r="C275" s="590"/>
      <c r="D275" s="590"/>
      <c r="E275" s="590"/>
      <c r="F275" s="162"/>
      <c r="G275" s="162"/>
      <c r="H275" s="162"/>
      <c r="I275" s="162"/>
      <c r="J275" s="162"/>
      <c r="K275" s="162"/>
      <c r="L275" s="162"/>
      <c r="M275" s="319"/>
      <c r="N275" s="160"/>
    </row>
    <row r="276" spans="1:15" ht="35.25" customHeight="1" thickBot="1" x14ac:dyDescent="0.3">
      <c r="A276" s="321"/>
      <c r="B276" s="502" t="s">
        <v>415</v>
      </c>
      <c r="C276" s="502"/>
      <c r="D276" s="502"/>
      <c r="E276" s="502"/>
      <c r="F276" s="162"/>
      <c r="G276" s="162"/>
      <c r="H276" s="162"/>
      <c r="I276" s="162"/>
      <c r="J276" s="162"/>
      <c r="K276" s="162"/>
      <c r="L276" s="162"/>
      <c r="M276" s="319"/>
      <c r="N276" s="160"/>
    </row>
    <row r="277" spans="1:15" ht="62.25" customHeight="1" x14ac:dyDescent="0.25">
      <c r="A277" s="321"/>
      <c r="B277" s="170" t="s">
        <v>414</v>
      </c>
      <c r="C277" s="169" t="s">
        <v>413</v>
      </c>
      <c r="D277" s="169" t="s">
        <v>412</v>
      </c>
      <c r="E277" s="168" t="s">
        <v>8</v>
      </c>
      <c r="F277" s="363"/>
      <c r="G277" s="162"/>
      <c r="H277" s="162"/>
      <c r="I277" s="162"/>
      <c r="J277" s="162"/>
      <c r="K277" s="162"/>
      <c r="L277" s="162"/>
      <c r="M277" s="319"/>
      <c r="N277" s="160"/>
      <c r="O277" s="160"/>
    </row>
    <row r="278" spans="1:15" x14ac:dyDescent="0.25">
      <c r="A278" s="321"/>
      <c r="B278" s="178" t="s">
        <v>411</v>
      </c>
      <c r="C278" s="177"/>
      <c r="D278" s="177" t="s">
        <v>880</v>
      </c>
      <c r="E278" s="176" t="s">
        <v>1005</v>
      </c>
      <c r="F278" s="363"/>
      <c r="G278" s="162"/>
      <c r="H278" s="162"/>
      <c r="I278" s="162"/>
      <c r="J278" s="162"/>
      <c r="K278" s="162"/>
      <c r="L278" s="162"/>
      <c r="M278" s="319"/>
      <c r="N278" s="160"/>
      <c r="O278" s="160"/>
    </row>
    <row r="279" spans="1:15" x14ac:dyDescent="0.25">
      <c r="A279" s="321"/>
      <c r="B279" s="178" t="s">
        <v>410</v>
      </c>
      <c r="C279" s="177"/>
      <c r="D279" s="177"/>
      <c r="E279" s="176"/>
      <c r="F279" s="363"/>
      <c r="G279" s="162"/>
      <c r="H279" s="162"/>
      <c r="I279" s="162"/>
      <c r="J279" s="162"/>
      <c r="K279" s="162"/>
      <c r="L279" s="162"/>
      <c r="M279" s="319"/>
      <c r="N279" s="160"/>
      <c r="O279" s="160"/>
    </row>
    <row r="280" spans="1:15" x14ac:dyDescent="0.25">
      <c r="A280" s="321"/>
      <c r="B280" s="178" t="s">
        <v>409</v>
      </c>
      <c r="C280" s="177"/>
      <c r="D280" s="177"/>
      <c r="E280" s="176"/>
      <c r="F280" s="363"/>
      <c r="G280" s="162"/>
      <c r="H280" s="162"/>
      <c r="I280" s="162"/>
      <c r="J280" s="162"/>
      <c r="K280" s="162"/>
      <c r="L280" s="162"/>
      <c r="M280" s="319"/>
      <c r="N280" s="160"/>
      <c r="O280" s="160"/>
    </row>
    <row r="281" spans="1:15" x14ac:dyDescent="0.25">
      <c r="A281" s="321"/>
      <c r="B281" s="178" t="s">
        <v>408</v>
      </c>
      <c r="C281" s="177"/>
      <c r="D281" s="177"/>
      <c r="E281" s="176"/>
      <c r="F281" s="363"/>
      <c r="G281" s="162"/>
      <c r="H281" s="162"/>
      <c r="I281" s="162"/>
      <c r="J281" s="162"/>
      <c r="K281" s="162"/>
      <c r="L281" s="162"/>
      <c r="M281" s="319"/>
      <c r="N281" s="160"/>
      <c r="O281" s="160"/>
    </row>
    <row r="282" spans="1:15" x14ac:dyDescent="0.25">
      <c r="A282" s="321"/>
      <c r="B282" s="175" t="s">
        <v>407</v>
      </c>
      <c r="C282" s="174"/>
      <c r="D282" s="174"/>
      <c r="E282" s="173"/>
      <c r="F282" s="363"/>
      <c r="G282" s="162"/>
      <c r="H282" s="162"/>
      <c r="I282" s="162"/>
      <c r="J282" s="162"/>
      <c r="K282" s="162"/>
      <c r="L282" s="162"/>
      <c r="M282" s="319"/>
      <c r="N282" s="160"/>
      <c r="O282" s="160"/>
    </row>
    <row r="283" spans="1:15" x14ac:dyDescent="0.25">
      <c r="A283" s="321"/>
      <c r="B283" s="175" t="s">
        <v>406</v>
      </c>
      <c r="C283" s="174"/>
      <c r="D283" s="174"/>
      <c r="E283" s="173"/>
      <c r="F283" s="363"/>
      <c r="G283" s="162"/>
      <c r="H283" s="162"/>
      <c r="I283" s="162"/>
      <c r="J283" s="162"/>
      <c r="K283" s="162"/>
      <c r="L283" s="162"/>
      <c r="M283" s="319"/>
      <c r="N283" s="160"/>
      <c r="O283" s="160"/>
    </row>
    <row r="284" spans="1:15" ht="15.75" thickBot="1" x14ac:dyDescent="0.3">
      <c r="A284" s="321"/>
      <c r="B284" s="126" t="s">
        <v>405</v>
      </c>
      <c r="C284" s="172"/>
      <c r="D284" s="172">
        <f>(SUMIF(D278:D283,"Increase",C278:C283))-(SUMIF(D278:D283,"Decrease",C278:C283))</f>
        <v>0</v>
      </c>
      <c r="E284" s="171"/>
      <c r="F284" s="363"/>
      <c r="G284" s="162"/>
      <c r="H284" s="162"/>
      <c r="I284" s="162"/>
      <c r="J284" s="162"/>
      <c r="K284" s="162"/>
      <c r="L284" s="162"/>
      <c r="M284" s="319"/>
      <c r="N284" s="160"/>
      <c r="O284" s="160"/>
    </row>
    <row r="285" spans="1:15" x14ac:dyDescent="0.25">
      <c r="A285" s="321"/>
      <c r="B285" s="162"/>
      <c r="C285" s="162"/>
      <c r="D285" s="162"/>
      <c r="E285" s="162"/>
      <c r="F285" s="162"/>
      <c r="G285" s="162"/>
      <c r="H285" s="162"/>
      <c r="I285" s="162"/>
      <c r="J285" s="162"/>
      <c r="K285" s="162"/>
      <c r="L285" s="162"/>
      <c r="M285" s="319"/>
      <c r="N285" s="160"/>
      <c r="O285" s="160"/>
    </row>
    <row r="286" spans="1:15" x14ac:dyDescent="0.25">
      <c r="A286" s="318" t="s">
        <v>404</v>
      </c>
      <c r="B286" s="589" t="s">
        <v>403</v>
      </c>
      <c r="C286" s="590"/>
      <c r="D286" s="590"/>
      <c r="E286" s="590"/>
      <c r="F286" s="162"/>
      <c r="G286" s="162"/>
      <c r="H286" s="162"/>
      <c r="I286" s="162"/>
      <c r="J286" s="162"/>
      <c r="K286" s="162"/>
      <c r="L286" s="162"/>
      <c r="M286" s="319"/>
      <c r="N286" s="160"/>
    </row>
    <row r="287" spans="1:15" ht="32.25" customHeight="1" thickBot="1" x14ac:dyDescent="0.3">
      <c r="A287" s="321"/>
      <c r="B287" s="502" t="s">
        <v>402</v>
      </c>
      <c r="C287" s="502"/>
      <c r="D287" s="502"/>
      <c r="E287" s="502"/>
      <c r="F287" s="162"/>
      <c r="G287" s="162"/>
      <c r="H287" s="162"/>
      <c r="I287" s="162"/>
      <c r="J287" s="162"/>
      <c r="K287" s="162"/>
      <c r="L287" s="162"/>
      <c r="M287" s="319"/>
      <c r="N287" s="160"/>
    </row>
    <row r="288" spans="1:15" ht="50.25" customHeight="1" x14ac:dyDescent="0.25">
      <c r="A288" s="321"/>
      <c r="B288" s="170" t="s">
        <v>401</v>
      </c>
      <c r="C288" s="169" t="s">
        <v>400</v>
      </c>
      <c r="D288" s="168" t="s">
        <v>8</v>
      </c>
      <c r="E288" s="363"/>
      <c r="F288" s="162"/>
      <c r="G288" s="162"/>
      <c r="H288" s="162"/>
      <c r="I288" s="162"/>
      <c r="J288" s="162"/>
      <c r="K288" s="162"/>
      <c r="L288" s="162"/>
      <c r="M288" s="319"/>
      <c r="N288" s="160"/>
    </row>
    <row r="289" spans="1:14" ht="46.5" customHeight="1" thickBot="1" x14ac:dyDescent="0.3">
      <c r="A289" s="321"/>
      <c r="B289" s="393" t="s">
        <v>399</v>
      </c>
      <c r="C289" s="166">
        <v>26117</v>
      </c>
      <c r="D289" s="165" t="s">
        <v>1004</v>
      </c>
      <c r="E289" s="363"/>
      <c r="F289" s="162"/>
      <c r="G289" s="162"/>
      <c r="H289" s="162"/>
      <c r="I289" s="162"/>
      <c r="J289" s="162"/>
      <c r="K289" s="162"/>
      <c r="L289" s="162"/>
      <c r="M289" s="319"/>
      <c r="N289" s="160"/>
    </row>
    <row r="290" spans="1:14" ht="17.25" customHeight="1" x14ac:dyDescent="0.25">
      <c r="A290" s="321"/>
      <c r="B290" s="363"/>
      <c r="C290" s="363"/>
      <c r="D290" s="363"/>
      <c r="E290" s="363"/>
      <c r="F290" s="162"/>
      <c r="G290" s="162"/>
      <c r="H290" s="162"/>
      <c r="I290" s="162"/>
      <c r="J290" s="162"/>
      <c r="K290" s="162"/>
      <c r="L290" s="162"/>
      <c r="M290" s="319"/>
      <c r="N290" s="160"/>
    </row>
    <row r="291" spans="1:14" ht="18.75" x14ac:dyDescent="0.25">
      <c r="A291" s="316"/>
      <c r="B291" s="164" t="s">
        <v>337</v>
      </c>
      <c r="C291" s="164"/>
      <c r="D291" s="164"/>
      <c r="E291" s="164"/>
      <c r="F291" s="164"/>
      <c r="G291" s="164"/>
      <c r="H291" s="164"/>
      <c r="I291" s="164"/>
      <c r="J291" s="164"/>
      <c r="K291" s="164"/>
      <c r="L291" s="164"/>
      <c r="M291" s="317"/>
      <c r="N291" s="160"/>
    </row>
    <row r="292" spans="1:14" x14ac:dyDescent="0.25">
      <c r="A292" s="318" t="s">
        <v>398</v>
      </c>
      <c r="B292" s="589" t="s">
        <v>335</v>
      </c>
      <c r="C292" s="590"/>
      <c r="D292" s="590"/>
      <c r="E292" s="590"/>
      <c r="F292" s="162"/>
      <c r="G292" s="162"/>
      <c r="H292" s="162"/>
      <c r="I292" s="162"/>
      <c r="J292" s="162"/>
      <c r="K292" s="162"/>
      <c r="L292" s="162"/>
      <c r="M292" s="319"/>
      <c r="N292" s="160"/>
    </row>
    <row r="293" spans="1:14" ht="30.75" customHeight="1" thickBot="1" x14ac:dyDescent="0.3">
      <c r="A293" s="321"/>
      <c r="B293" s="502" t="s">
        <v>397</v>
      </c>
      <c r="C293" s="502"/>
      <c r="D293" s="502"/>
      <c r="E293" s="502"/>
      <c r="F293" s="162"/>
      <c r="G293" s="162"/>
      <c r="H293" s="162"/>
      <c r="I293" s="162"/>
      <c r="J293" s="162"/>
      <c r="K293" s="162"/>
      <c r="L293" s="162"/>
      <c r="M293" s="319"/>
      <c r="N293" s="160"/>
    </row>
    <row r="294" spans="1:14" ht="202.5" customHeight="1" thickBot="1" x14ac:dyDescent="0.3">
      <c r="A294" s="321"/>
      <c r="B294" s="484" t="s">
        <v>1118</v>
      </c>
      <c r="C294" s="485"/>
      <c r="D294" s="485"/>
      <c r="E294" s="485"/>
      <c r="F294" s="485"/>
      <c r="G294" s="485"/>
      <c r="H294" s="485"/>
      <c r="I294" s="485"/>
      <c r="J294" s="486"/>
      <c r="K294" s="162"/>
      <c r="L294" s="162"/>
      <c r="M294" s="319"/>
      <c r="N294" s="160"/>
    </row>
    <row r="295" spans="1:14" ht="17.25" customHeight="1" x14ac:dyDescent="0.25">
      <c r="A295" s="321"/>
      <c r="B295" s="363"/>
      <c r="C295" s="363"/>
      <c r="D295" s="363"/>
      <c r="E295" s="363"/>
      <c r="F295" s="162"/>
      <c r="G295" s="162"/>
      <c r="H295" s="162"/>
      <c r="I295" s="162"/>
      <c r="J295" s="162"/>
      <c r="K295" s="162"/>
      <c r="L295" s="162"/>
      <c r="M295" s="319"/>
      <c r="N295" s="160"/>
    </row>
    <row r="296" spans="1:14" ht="18.75" x14ac:dyDescent="0.25">
      <c r="A296" s="325">
        <v>4</v>
      </c>
      <c r="B296" s="161" t="s">
        <v>396</v>
      </c>
      <c r="C296" s="161"/>
      <c r="D296" s="161"/>
      <c r="E296" s="161"/>
      <c r="F296" s="161"/>
      <c r="G296" s="161"/>
      <c r="H296" s="161"/>
      <c r="I296" s="161"/>
      <c r="J296" s="161"/>
      <c r="K296" s="161"/>
      <c r="L296" s="161"/>
      <c r="M296" s="326"/>
      <c r="N296" s="160"/>
    </row>
    <row r="297" spans="1:14" ht="18.75" x14ac:dyDescent="0.25">
      <c r="A297" s="327"/>
      <c r="B297" s="152" t="s">
        <v>395</v>
      </c>
      <c r="C297" s="152"/>
      <c r="D297" s="152"/>
      <c r="E297" s="152"/>
      <c r="F297" s="152"/>
      <c r="G297" s="152"/>
      <c r="H297" s="152"/>
      <c r="I297" s="152"/>
      <c r="J297" s="152"/>
      <c r="K297" s="152"/>
      <c r="L297" s="152"/>
      <c r="M297" s="328"/>
      <c r="N297" s="160"/>
    </row>
    <row r="298" spans="1:14" ht="21.75" customHeight="1" x14ac:dyDescent="0.25">
      <c r="A298" s="329" t="s">
        <v>394</v>
      </c>
      <c r="B298" s="159" t="s">
        <v>393</v>
      </c>
      <c r="C298" s="158"/>
      <c r="D298" s="158"/>
      <c r="E298" s="158"/>
      <c r="F298" s="150"/>
      <c r="G298" s="150"/>
      <c r="H298" s="150"/>
      <c r="I298" s="150"/>
      <c r="J298" s="150"/>
      <c r="K298" s="150"/>
      <c r="L298" s="150"/>
      <c r="M298" s="330"/>
      <c r="N298" s="160"/>
    </row>
    <row r="299" spans="1:14" ht="23.25" customHeight="1" thickBot="1" x14ac:dyDescent="0.3">
      <c r="A299" s="331"/>
      <c r="B299" s="513" t="s">
        <v>392</v>
      </c>
      <c r="C299" s="514"/>
      <c r="D299" s="514"/>
      <c r="E299" s="514"/>
      <c r="F299" s="150"/>
      <c r="G299" s="150"/>
      <c r="H299" s="150"/>
      <c r="I299" s="150"/>
      <c r="J299" s="150"/>
      <c r="K299" s="150"/>
      <c r="L299" s="150"/>
      <c r="M299" s="330"/>
      <c r="N299" s="160"/>
    </row>
    <row r="300" spans="1:14" ht="186" customHeight="1" thickBot="1" x14ac:dyDescent="0.3">
      <c r="A300" s="331"/>
      <c r="B300" s="484" t="s">
        <v>1119</v>
      </c>
      <c r="C300" s="485"/>
      <c r="D300" s="485"/>
      <c r="E300" s="485"/>
      <c r="F300" s="485"/>
      <c r="G300" s="485"/>
      <c r="H300" s="485"/>
      <c r="I300" s="485"/>
      <c r="J300" s="486"/>
      <c r="K300" s="150"/>
      <c r="L300" s="150"/>
      <c r="M300" s="330"/>
      <c r="N300" s="160"/>
    </row>
    <row r="301" spans="1:14" ht="22.5" customHeight="1" x14ac:dyDescent="0.25">
      <c r="A301" s="331" t="s">
        <v>391</v>
      </c>
      <c r="B301" s="515" t="s">
        <v>390</v>
      </c>
      <c r="C301" s="516"/>
      <c r="D301" s="516"/>
      <c r="E301" s="516"/>
      <c r="F301" s="150"/>
      <c r="G301" s="150"/>
      <c r="H301" s="150"/>
      <c r="I301" s="150"/>
      <c r="J301" s="150"/>
      <c r="K301" s="150"/>
      <c r="L301" s="150"/>
      <c r="M301" s="330"/>
      <c r="N301" s="160"/>
    </row>
    <row r="302" spans="1:14" ht="36.75" customHeight="1" thickBot="1" x14ac:dyDescent="0.3">
      <c r="A302" s="331"/>
      <c r="B302" s="513" t="s">
        <v>389</v>
      </c>
      <c r="C302" s="514"/>
      <c r="D302" s="514"/>
      <c r="E302" s="514"/>
      <c r="F302" s="150"/>
      <c r="G302" s="150"/>
      <c r="H302" s="150"/>
      <c r="I302" s="150"/>
      <c r="J302" s="150"/>
      <c r="K302" s="150"/>
      <c r="L302" s="150"/>
      <c r="M302" s="330"/>
      <c r="N302" s="160"/>
    </row>
    <row r="303" spans="1:14" ht="237.75" customHeight="1" thickBot="1" x14ac:dyDescent="0.3">
      <c r="A303" s="331"/>
      <c r="B303" s="484" t="s">
        <v>1120</v>
      </c>
      <c r="C303" s="485"/>
      <c r="D303" s="485"/>
      <c r="E303" s="485"/>
      <c r="F303" s="485"/>
      <c r="G303" s="485"/>
      <c r="H303" s="485"/>
      <c r="I303" s="485"/>
      <c r="J303" s="486"/>
      <c r="K303" s="150"/>
      <c r="L303" s="150"/>
      <c r="M303" s="330"/>
      <c r="N303" s="160"/>
    </row>
    <row r="304" spans="1:14" x14ac:dyDescent="0.25">
      <c r="A304" s="332"/>
      <c r="B304" s="151"/>
      <c r="C304" s="150"/>
      <c r="D304" s="150"/>
      <c r="E304" s="150"/>
      <c r="F304" s="150"/>
      <c r="G304" s="150"/>
      <c r="H304" s="150"/>
      <c r="I304" s="150"/>
      <c r="J304" s="150"/>
      <c r="K304" s="150"/>
      <c r="L304" s="150"/>
      <c r="M304" s="330"/>
      <c r="N304" s="160"/>
    </row>
    <row r="305" spans="1:18" ht="18.75" x14ac:dyDescent="0.25">
      <c r="A305" s="327"/>
      <c r="B305" s="152" t="s">
        <v>388</v>
      </c>
      <c r="C305" s="152"/>
      <c r="D305" s="152"/>
      <c r="E305" s="152"/>
      <c r="F305" s="152"/>
      <c r="G305" s="152"/>
      <c r="H305" s="152"/>
      <c r="I305" s="152"/>
      <c r="J305" s="152"/>
      <c r="K305" s="152"/>
      <c r="L305" s="152"/>
      <c r="M305" s="333"/>
      <c r="N305" s="160"/>
    </row>
    <row r="306" spans="1:18" ht="22.5" customHeight="1" x14ac:dyDescent="0.25">
      <c r="A306" s="331" t="s">
        <v>387</v>
      </c>
      <c r="B306" s="157" t="s">
        <v>386</v>
      </c>
      <c r="C306" s="150"/>
      <c r="D306" s="150"/>
      <c r="E306" s="150"/>
      <c r="F306" s="150"/>
      <c r="G306" s="150"/>
      <c r="H306" s="150"/>
      <c r="I306" s="150"/>
      <c r="J306" s="150"/>
      <c r="K306" s="150"/>
      <c r="L306" s="150"/>
      <c r="M306" s="330"/>
      <c r="N306" s="160"/>
    </row>
    <row r="307" spans="1:18" ht="33.75" customHeight="1" thickBot="1" x14ac:dyDescent="0.3">
      <c r="A307" s="334"/>
      <c r="B307" s="513" t="s">
        <v>385</v>
      </c>
      <c r="C307" s="514"/>
      <c r="D307" s="514"/>
      <c r="E307" s="514"/>
      <c r="F307" s="150"/>
      <c r="G307" s="150"/>
      <c r="H307" s="150"/>
      <c r="I307" s="150"/>
      <c r="J307" s="150"/>
      <c r="K307" s="150"/>
      <c r="L307" s="150"/>
      <c r="M307" s="330"/>
      <c r="N307" s="160"/>
    </row>
    <row r="308" spans="1:18" ht="90.75" customHeight="1" thickBot="1" x14ac:dyDescent="0.3">
      <c r="A308" s="334"/>
      <c r="B308" s="596" t="s">
        <v>1047</v>
      </c>
      <c r="C308" s="597"/>
      <c r="D308" s="597"/>
      <c r="E308" s="597"/>
      <c r="F308" s="597"/>
      <c r="G308" s="597"/>
      <c r="H308" s="597"/>
      <c r="I308" s="597"/>
      <c r="J308" s="598"/>
      <c r="K308" s="150"/>
      <c r="L308" s="150"/>
      <c r="M308" s="330"/>
      <c r="N308" s="160"/>
    </row>
    <row r="309" spans="1:18" ht="60.75" customHeight="1" x14ac:dyDescent="0.25">
      <c r="A309" s="335" t="s">
        <v>384</v>
      </c>
      <c r="B309" s="517" t="s">
        <v>383</v>
      </c>
      <c r="C309" s="518"/>
      <c r="D309" s="518"/>
      <c r="E309" s="518"/>
      <c r="F309" s="150"/>
      <c r="G309" s="150"/>
      <c r="H309" s="150"/>
      <c r="I309" s="150"/>
      <c r="J309" s="150"/>
      <c r="K309" s="150"/>
      <c r="L309" s="150"/>
      <c r="M309" s="330"/>
      <c r="N309" s="160"/>
    </row>
    <row r="310" spans="1:18" ht="52.5" customHeight="1" x14ac:dyDescent="0.25">
      <c r="A310" s="336"/>
      <c r="B310" s="514" t="s">
        <v>382</v>
      </c>
      <c r="C310" s="514"/>
      <c r="D310" s="514"/>
      <c r="E310" s="514"/>
      <c r="F310" s="514"/>
      <c r="G310" s="514"/>
      <c r="H310" s="514"/>
      <c r="I310" s="514"/>
      <c r="J310" s="514"/>
      <c r="K310" s="150"/>
      <c r="L310" s="150"/>
      <c r="M310" s="330"/>
      <c r="N310" s="160"/>
    </row>
    <row r="311" spans="1:18" ht="48.75" customHeight="1" thickBot="1" x14ac:dyDescent="0.3">
      <c r="A311" s="337"/>
      <c r="B311" s="514" t="s">
        <v>381</v>
      </c>
      <c r="C311" s="514"/>
      <c r="D311" s="514"/>
      <c r="E311" s="514"/>
      <c r="F311" s="514"/>
      <c r="G311" s="514"/>
      <c r="H311" s="514"/>
      <c r="I311" s="514"/>
      <c r="J311" s="514"/>
      <c r="K311" s="150"/>
      <c r="L311" s="150"/>
      <c r="M311" s="330"/>
      <c r="N311" s="160"/>
    </row>
    <row r="312" spans="1:18" ht="32.25" customHeight="1" thickBot="1" x14ac:dyDescent="0.3">
      <c r="A312" s="337"/>
      <c r="B312" s="418" t="s">
        <v>380</v>
      </c>
      <c r="C312" s="419" t="s">
        <v>379</v>
      </c>
      <c r="D312" s="419" t="s">
        <v>378</v>
      </c>
      <c r="E312" s="420" t="s">
        <v>377</v>
      </c>
      <c r="F312" s="420" t="s">
        <v>376</v>
      </c>
      <c r="G312" s="593" t="s">
        <v>8</v>
      </c>
      <c r="H312" s="594"/>
      <c r="I312" s="594"/>
      <c r="J312" s="595"/>
      <c r="K312" s="506"/>
      <c r="L312" s="506"/>
      <c r="M312" s="506"/>
      <c r="N312" s="160"/>
    </row>
    <row r="313" spans="1:18" ht="57.75" customHeight="1" x14ac:dyDescent="0.25">
      <c r="A313" s="337"/>
      <c r="B313" s="415" t="s">
        <v>375</v>
      </c>
      <c r="C313" s="416" t="s">
        <v>374</v>
      </c>
      <c r="D313" s="416" t="s">
        <v>369</v>
      </c>
      <c r="E313" s="416" t="s">
        <v>904</v>
      </c>
      <c r="F313" s="416"/>
      <c r="G313" s="591" t="s">
        <v>1020</v>
      </c>
      <c r="H313" s="591"/>
      <c r="I313" s="591"/>
      <c r="J313" s="592"/>
      <c r="K313" s="506"/>
      <c r="L313" s="506"/>
      <c r="M313" s="506"/>
      <c r="N313" s="150"/>
      <c r="O313" s="150"/>
      <c r="P313" s="150"/>
      <c r="Q313" s="150"/>
      <c r="R313" s="150"/>
    </row>
    <row r="314" spans="1:18" ht="168.75" customHeight="1" x14ac:dyDescent="0.25">
      <c r="A314" s="337"/>
      <c r="B314" s="390" t="s">
        <v>373</v>
      </c>
      <c r="C314" s="389" t="s">
        <v>372</v>
      </c>
      <c r="D314" s="389" t="s">
        <v>369</v>
      </c>
      <c r="E314" s="389" t="s">
        <v>878</v>
      </c>
      <c r="F314" s="389"/>
      <c r="G314" s="511" t="s">
        <v>1025</v>
      </c>
      <c r="H314" s="511"/>
      <c r="I314" s="511"/>
      <c r="J314" s="512"/>
      <c r="K314" s="506"/>
      <c r="L314" s="506"/>
      <c r="M314" s="506"/>
      <c r="N314" s="160"/>
    </row>
    <row r="315" spans="1:18" ht="119.25" customHeight="1" x14ac:dyDescent="0.25">
      <c r="A315" s="337"/>
      <c r="B315" s="390" t="s">
        <v>371</v>
      </c>
      <c r="C315" s="389" t="s">
        <v>370</v>
      </c>
      <c r="D315" s="389" t="s">
        <v>369</v>
      </c>
      <c r="E315" s="389" t="s">
        <v>852</v>
      </c>
      <c r="F315" s="389"/>
      <c r="G315" s="511" t="s">
        <v>1052</v>
      </c>
      <c r="H315" s="511"/>
      <c r="I315" s="511"/>
      <c r="J315" s="512"/>
      <c r="K315" s="150"/>
      <c r="L315" s="150"/>
      <c r="M315" s="330"/>
      <c r="N315" s="160"/>
    </row>
    <row r="316" spans="1:18" ht="57" customHeight="1" x14ac:dyDescent="0.25">
      <c r="A316" s="337"/>
      <c r="B316" s="390" t="s">
        <v>368</v>
      </c>
      <c r="C316" s="389" t="s">
        <v>367</v>
      </c>
      <c r="D316" s="389" t="s">
        <v>364</v>
      </c>
      <c r="E316" s="389" t="s">
        <v>876</v>
      </c>
      <c r="F316" s="389"/>
      <c r="G316" s="511" t="s">
        <v>1020</v>
      </c>
      <c r="H316" s="511"/>
      <c r="I316" s="511"/>
      <c r="J316" s="512"/>
      <c r="K316" s="150"/>
      <c r="L316" s="150"/>
      <c r="M316" s="330"/>
      <c r="N316" s="160"/>
    </row>
    <row r="317" spans="1:18" ht="45" hidden="1" x14ac:dyDescent="0.25">
      <c r="A317" s="337"/>
      <c r="B317" s="390" t="s">
        <v>368</v>
      </c>
      <c r="C317" s="389" t="s">
        <v>367</v>
      </c>
      <c r="D317" s="389" t="s">
        <v>364</v>
      </c>
      <c r="E317" s="389"/>
      <c r="F317" s="389"/>
      <c r="G317" s="387"/>
      <c r="H317" s="414"/>
      <c r="I317" s="414"/>
      <c r="J317" s="417"/>
      <c r="K317" s="150"/>
      <c r="L317" s="150"/>
      <c r="M317" s="330"/>
      <c r="N317" s="160"/>
    </row>
    <row r="318" spans="1:18" ht="45" hidden="1" x14ac:dyDescent="0.25">
      <c r="A318" s="337"/>
      <c r="B318" s="390" t="s">
        <v>368</v>
      </c>
      <c r="C318" s="389" t="s">
        <v>367</v>
      </c>
      <c r="D318" s="389" t="s">
        <v>364</v>
      </c>
      <c r="E318" s="389"/>
      <c r="F318" s="389"/>
      <c r="G318" s="387"/>
      <c r="H318" s="414"/>
      <c r="I318" s="414"/>
      <c r="J318" s="417"/>
      <c r="K318" s="150"/>
      <c r="L318" s="150"/>
      <c r="M318" s="330"/>
      <c r="N318" s="160"/>
    </row>
    <row r="319" spans="1:18" ht="45" hidden="1" x14ac:dyDescent="0.25">
      <c r="A319" s="337"/>
      <c r="B319" s="390" t="s">
        <v>368</v>
      </c>
      <c r="C319" s="389" t="s">
        <v>367</v>
      </c>
      <c r="D319" s="389" t="s">
        <v>364</v>
      </c>
      <c r="E319" s="389"/>
      <c r="F319" s="389"/>
      <c r="G319" s="387"/>
      <c r="H319" s="414"/>
      <c r="I319" s="414"/>
      <c r="J319" s="417"/>
      <c r="K319" s="150"/>
      <c r="L319" s="150"/>
      <c r="M319" s="330"/>
      <c r="N319" s="160"/>
    </row>
    <row r="320" spans="1:18" ht="45" hidden="1" x14ac:dyDescent="0.25">
      <c r="A320" s="337"/>
      <c r="B320" s="390" t="s">
        <v>368</v>
      </c>
      <c r="C320" s="389" t="s">
        <v>367</v>
      </c>
      <c r="D320" s="389" t="s">
        <v>364</v>
      </c>
      <c r="E320" s="389"/>
      <c r="F320" s="389"/>
      <c r="G320" s="387"/>
      <c r="H320" s="414"/>
      <c r="I320" s="414"/>
      <c r="J320" s="417"/>
      <c r="K320" s="150"/>
      <c r="L320" s="150"/>
      <c r="M320" s="330"/>
      <c r="N320" s="160"/>
    </row>
    <row r="321" spans="1:17" ht="45" hidden="1" x14ac:dyDescent="0.25">
      <c r="A321" s="337"/>
      <c r="B321" s="390" t="s">
        <v>368</v>
      </c>
      <c r="C321" s="389" t="s">
        <v>367</v>
      </c>
      <c r="D321" s="389" t="s">
        <v>364</v>
      </c>
      <c r="E321" s="389"/>
      <c r="F321" s="389"/>
      <c r="G321" s="387"/>
      <c r="H321" s="414"/>
      <c r="I321" s="414"/>
      <c r="J321" s="417"/>
      <c r="K321" s="150"/>
      <c r="L321" s="150"/>
      <c r="M321" s="330"/>
      <c r="N321" s="160"/>
    </row>
    <row r="322" spans="1:17" ht="45" hidden="1" x14ac:dyDescent="0.25">
      <c r="A322" s="337"/>
      <c r="B322" s="390" t="s">
        <v>368</v>
      </c>
      <c r="C322" s="389" t="s">
        <v>367</v>
      </c>
      <c r="D322" s="389" t="s">
        <v>364</v>
      </c>
      <c r="E322" s="389"/>
      <c r="F322" s="389"/>
      <c r="G322" s="387"/>
      <c r="H322" s="414"/>
      <c r="I322" s="414"/>
      <c r="J322" s="417"/>
      <c r="K322" s="150"/>
      <c r="L322" s="150"/>
      <c r="M322" s="330"/>
      <c r="N322" s="160"/>
    </row>
    <row r="323" spans="1:17" ht="45" hidden="1" x14ac:dyDescent="0.25">
      <c r="A323" s="337"/>
      <c r="B323" s="390" t="s">
        <v>368</v>
      </c>
      <c r="C323" s="389" t="s">
        <v>367</v>
      </c>
      <c r="D323" s="389" t="s">
        <v>364</v>
      </c>
      <c r="E323" s="389"/>
      <c r="F323" s="389"/>
      <c r="G323" s="387"/>
      <c r="H323" s="414"/>
      <c r="I323" s="414"/>
      <c r="J323" s="417"/>
      <c r="K323" s="150"/>
      <c r="L323" s="150"/>
      <c r="M323" s="330"/>
      <c r="N323" s="160"/>
    </row>
    <row r="324" spans="1:17" ht="45" hidden="1" x14ac:dyDescent="0.25">
      <c r="A324" s="337"/>
      <c r="B324" s="390" t="s">
        <v>368</v>
      </c>
      <c r="C324" s="389" t="s">
        <v>367</v>
      </c>
      <c r="D324" s="389" t="s">
        <v>364</v>
      </c>
      <c r="E324" s="389"/>
      <c r="F324" s="389"/>
      <c r="G324" s="387"/>
      <c r="H324" s="414"/>
      <c r="I324" s="414"/>
      <c r="J324" s="417"/>
      <c r="K324" s="150"/>
      <c r="L324" s="150"/>
      <c r="M324" s="330"/>
      <c r="N324" s="160"/>
    </row>
    <row r="325" spans="1:17" ht="74.25" customHeight="1" x14ac:dyDescent="0.25">
      <c r="A325" s="337"/>
      <c r="B325" s="390" t="s">
        <v>366</v>
      </c>
      <c r="C325" s="389" t="s">
        <v>365</v>
      </c>
      <c r="D325" s="389" t="s">
        <v>364</v>
      </c>
      <c r="E325" s="389" t="s">
        <v>874</v>
      </c>
      <c r="F325" s="389"/>
      <c r="G325" s="511" t="s">
        <v>1018</v>
      </c>
      <c r="H325" s="511"/>
      <c r="I325" s="511"/>
      <c r="J325" s="512"/>
      <c r="K325" s="150"/>
      <c r="L325" s="150"/>
      <c r="M325" s="330"/>
      <c r="N325" s="160"/>
    </row>
    <row r="326" spans="1:17" ht="30" hidden="1" customHeight="1" x14ac:dyDescent="0.25">
      <c r="A326" s="337"/>
      <c r="B326" s="390" t="s">
        <v>366</v>
      </c>
      <c r="C326" s="389" t="s">
        <v>365</v>
      </c>
      <c r="D326" s="389" t="s">
        <v>364</v>
      </c>
      <c r="E326" s="389"/>
      <c r="F326" s="389"/>
      <c r="G326" s="387" t="s">
        <v>1053</v>
      </c>
      <c r="H326" s="414"/>
      <c r="I326" s="414"/>
      <c r="J326" s="417"/>
      <c r="K326" s="150"/>
      <c r="L326" s="150"/>
      <c r="M326" s="330"/>
      <c r="N326" s="160"/>
    </row>
    <row r="327" spans="1:17" ht="60" hidden="1" x14ac:dyDescent="0.25">
      <c r="A327" s="337"/>
      <c r="B327" s="390" t="s">
        <v>366</v>
      </c>
      <c r="C327" s="389" t="s">
        <v>365</v>
      </c>
      <c r="D327" s="389" t="s">
        <v>364</v>
      </c>
      <c r="E327" s="389"/>
      <c r="F327" s="389"/>
      <c r="G327" s="387"/>
      <c r="H327" s="414"/>
      <c r="I327" s="414"/>
      <c r="J327" s="417"/>
      <c r="K327" s="150"/>
      <c r="L327" s="150"/>
      <c r="M327" s="330"/>
      <c r="N327" s="160"/>
    </row>
    <row r="328" spans="1:17" ht="60" hidden="1" x14ac:dyDescent="0.25">
      <c r="A328" s="337"/>
      <c r="B328" s="390" t="s">
        <v>366</v>
      </c>
      <c r="C328" s="389" t="s">
        <v>365</v>
      </c>
      <c r="D328" s="389" t="s">
        <v>364</v>
      </c>
      <c r="E328" s="389"/>
      <c r="F328" s="389"/>
      <c r="G328" s="387"/>
      <c r="H328" s="414"/>
      <c r="I328" s="414"/>
      <c r="J328" s="417"/>
      <c r="K328" s="150"/>
      <c r="L328" s="150"/>
      <c r="M328" s="330"/>
      <c r="N328" s="155"/>
      <c r="O328" s="154"/>
      <c r="P328" s="154"/>
      <c r="Q328" s="154"/>
    </row>
    <row r="329" spans="1:17" ht="93" customHeight="1" x14ac:dyDescent="0.25">
      <c r="A329" s="337"/>
      <c r="B329" s="390" t="s">
        <v>363</v>
      </c>
      <c r="C329" s="389" t="s">
        <v>362</v>
      </c>
      <c r="D329" s="389" t="s">
        <v>357</v>
      </c>
      <c r="E329" s="389" t="s">
        <v>898</v>
      </c>
      <c r="F329" s="389"/>
      <c r="G329" s="511" t="s">
        <v>1023</v>
      </c>
      <c r="H329" s="511"/>
      <c r="I329" s="511"/>
      <c r="J329" s="512"/>
      <c r="K329" s="150"/>
      <c r="L329" s="150"/>
      <c r="M329" s="330"/>
      <c r="N329" s="287"/>
      <c r="O329" s="154"/>
      <c r="P329" s="154"/>
      <c r="Q329" s="154"/>
    </row>
    <row r="330" spans="1:17" ht="63.75" customHeight="1" x14ac:dyDescent="0.25">
      <c r="A330" s="337"/>
      <c r="B330" s="390" t="s">
        <v>361</v>
      </c>
      <c r="C330" s="389" t="s">
        <v>360</v>
      </c>
      <c r="D330" s="389" t="s">
        <v>357</v>
      </c>
      <c r="E330" s="389"/>
      <c r="F330" s="389"/>
      <c r="G330" s="511" t="s">
        <v>1019</v>
      </c>
      <c r="H330" s="511"/>
      <c r="I330" s="511"/>
      <c r="J330" s="512"/>
      <c r="K330" s="150"/>
      <c r="L330" s="150"/>
      <c r="M330" s="330"/>
      <c r="N330" s="21"/>
      <c r="O330" s="155"/>
      <c r="P330" s="154"/>
      <c r="Q330" s="154"/>
    </row>
    <row r="331" spans="1:17" ht="30" hidden="1" customHeight="1" x14ac:dyDescent="0.25">
      <c r="A331" s="337"/>
      <c r="B331" s="390" t="s">
        <v>361</v>
      </c>
      <c r="C331" s="389" t="s">
        <v>360</v>
      </c>
      <c r="D331" s="389" t="s">
        <v>357</v>
      </c>
      <c r="E331" s="389"/>
      <c r="F331" s="389"/>
      <c r="G331" s="387" t="s">
        <v>1054</v>
      </c>
      <c r="H331" s="414"/>
      <c r="I331" s="414"/>
      <c r="J331" s="417"/>
      <c r="K331" s="150"/>
      <c r="L331" s="150"/>
      <c r="M331" s="330"/>
      <c r="N331" s="21"/>
      <c r="O331" s="155"/>
      <c r="P331" s="154"/>
      <c r="Q331" s="154"/>
    </row>
    <row r="332" spans="1:17" ht="83.25" customHeight="1" thickBot="1" x14ac:dyDescent="0.3">
      <c r="A332" s="337"/>
      <c r="B332" s="407" t="s">
        <v>359</v>
      </c>
      <c r="C332" s="405" t="s">
        <v>358</v>
      </c>
      <c r="D332" s="405" t="s">
        <v>357</v>
      </c>
      <c r="E332" s="405" t="s">
        <v>896</v>
      </c>
      <c r="F332" s="405"/>
      <c r="G332" s="504" t="s">
        <v>1113</v>
      </c>
      <c r="H332" s="504"/>
      <c r="I332" s="504"/>
      <c r="J332" s="505"/>
      <c r="K332" s="150"/>
      <c r="L332" s="150"/>
      <c r="M332" s="330"/>
      <c r="N332" s="21"/>
      <c r="O332" s="155"/>
      <c r="P332" s="154"/>
      <c r="Q332" s="154"/>
    </row>
    <row r="333" spans="1:17" ht="75.75" hidden="1" customHeight="1" x14ac:dyDescent="0.25">
      <c r="A333" s="337"/>
      <c r="B333" s="408" t="s">
        <v>359</v>
      </c>
      <c r="C333" s="395" t="s">
        <v>358</v>
      </c>
      <c r="D333" s="396" t="s">
        <v>357</v>
      </c>
      <c r="E333" s="395"/>
      <c r="F333" s="395"/>
      <c r="G333" s="409"/>
      <c r="H333" s="406"/>
      <c r="I333" s="406"/>
      <c r="J333" s="406"/>
      <c r="K333" s="150"/>
      <c r="L333" s="150"/>
      <c r="M333" s="330"/>
      <c r="N333" s="21"/>
      <c r="O333" s="155"/>
      <c r="P333" s="154"/>
      <c r="Q333" s="154"/>
    </row>
    <row r="334" spans="1:17" ht="82.5" hidden="1" customHeight="1" x14ac:dyDescent="0.25">
      <c r="A334" s="337"/>
      <c r="B334" s="410" t="s">
        <v>359</v>
      </c>
      <c r="C334" s="394" t="s">
        <v>358</v>
      </c>
      <c r="D334" s="389" t="s">
        <v>357</v>
      </c>
      <c r="E334" s="394"/>
      <c r="F334" s="394"/>
      <c r="G334" s="411"/>
      <c r="H334" s="406"/>
      <c r="I334" s="406"/>
      <c r="J334" s="406"/>
      <c r="K334" s="150"/>
      <c r="L334" s="150"/>
      <c r="M334" s="330"/>
      <c r="N334" s="21"/>
      <c r="O334" s="155"/>
      <c r="P334" s="154"/>
      <c r="Q334" s="154"/>
    </row>
    <row r="335" spans="1:17" ht="85.5" hidden="1" customHeight="1" x14ac:dyDescent="0.25">
      <c r="A335" s="337"/>
      <c r="B335" s="410" t="s">
        <v>359</v>
      </c>
      <c r="C335" s="405" t="s">
        <v>358</v>
      </c>
      <c r="D335" s="405" t="s">
        <v>357</v>
      </c>
      <c r="E335" s="405"/>
      <c r="F335" s="405"/>
      <c r="G335" s="412"/>
      <c r="H335" s="406"/>
      <c r="I335" s="406"/>
      <c r="J335" s="406"/>
      <c r="K335" s="150"/>
      <c r="L335" s="150"/>
      <c r="M335" s="330"/>
      <c r="N335" s="156"/>
      <c r="O335" s="155"/>
      <c r="P335" s="154"/>
      <c r="Q335" s="154"/>
    </row>
    <row r="336" spans="1:17" x14ac:dyDescent="0.25">
      <c r="A336" s="337"/>
      <c r="B336" s="406"/>
      <c r="C336" s="406"/>
      <c r="D336" s="406"/>
      <c r="E336" s="406"/>
      <c r="F336" s="406"/>
      <c r="G336" s="406"/>
      <c r="H336" s="406"/>
      <c r="I336" s="406"/>
      <c r="J336" s="406"/>
      <c r="K336" s="150"/>
      <c r="L336" s="150"/>
      <c r="M336" s="330"/>
      <c r="N336" s="288"/>
    </row>
    <row r="337" spans="1:14" ht="37.5" x14ac:dyDescent="0.25">
      <c r="A337" s="327"/>
      <c r="B337" s="413" t="s">
        <v>356</v>
      </c>
      <c r="C337" s="413"/>
      <c r="D337" s="413"/>
      <c r="E337" s="413"/>
      <c r="F337" s="413"/>
      <c r="G337" s="413"/>
      <c r="H337" s="413"/>
      <c r="I337" s="413"/>
      <c r="J337" s="413"/>
      <c r="K337" s="152"/>
      <c r="L337" s="152"/>
      <c r="M337" s="333"/>
      <c r="N337" s="160"/>
    </row>
    <row r="338" spans="1:14" ht="24" customHeight="1" x14ac:dyDescent="0.25">
      <c r="A338" s="332" t="s">
        <v>355</v>
      </c>
      <c r="B338" s="507" t="s">
        <v>354</v>
      </c>
      <c r="C338" s="508"/>
      <c r="D338" s="508"/>
      <c r="E338" s="508"/>
      <c r="F338" s="508"/>
      <c r="G338" s="508"/>
      <c r="H338" s="508"/>
      <c r="I338" s="508"/>
      <c r="J338" s="508"/>
      <c r="K338" s="150"/>
      <c r="L338" s="150"/>
      <c r="M338" s="330"/>
      <c r="N338" s="160"/>
    </row>
    <row r="339" spans="1:14" ht="63.75" customHeight="1" thickBot="1" x14ac:dyDescent="0.3">
      <c r="A339" s="332"/>
      <c r="B339" s="509" t="s">
        <v>353</v>
      </c>
      <c r="C339" s="510"/>
      <c r="D339" s="510"/>
      <c r="E339" s="510"/>
      <c r="F339" s="510"/>
      <c r="G339" s="421"/>
      <c r="H339" s="421"/>
      <c r="I339" s="421"/>
      <c r="J339" s="421"/>
      <c r="K339" s="150"/>
      <c r="L339" s="150"/>
      <c r="M339" s="330"/>
      <c r="N339" s="160"/>
    </row>
    <row r="340" spans="1:14" ht="89.25" customHeight="1" thickBot="1" x14ac:dyDescent="0.3">
      <c r="A340" s="332"/>
      <c r="B340" s="484" t="s">
        <v>1048</v>
      </c>
      <c r="C340" s="485"/>
      <c r="D340" s="485"/>
      <c r="E340" s="485"/>
      <c r="F340" s="485"/>
      <c r="G340" s="485"/>
      <c r="H340" s="485"/>
      <c r="I340" s="485"/>
      <c r="J340" s="486"/>
      <c r="K340" s="150"/>
      <c r="L340" s="150"/>
      <c r="M340" s="330"/>
      <c r="N340" s="160"/>
    </row>
    <row r="341" spans="1:14" ht="24.75" customHeight="1" x14ac:dyDescent="0.25">
      <c r="A341" s="332" t="s">
        <v>352</v>
      </c>
      <c r="B341" s="159" t="s">
        <v>351</v>
      </c>
      <c r="C341" s="422"/>
      <c r="D341" s="422"/>
      <c r="E341" s="422"/>
      <c r="F341" s="150"/>
      <c r="G341" s="150"/>
      <c r="H341" s="150"/>
      <c r="I341" s="150"/>
      <c r="J341" s="150"/>
      <c r="K341" s="150"/>
      <c r="L341" s="150"/>
      <c r="M341" s="330"/>
      <c r="N341" s="160"/>
    </row>
    <row r="342" spans="1:14" ht="34.5" customHeight="1" thickBot="1" x14ac:dyDescent="0.3">
      <c r="A342" s="332"/>
      <c r="B342" s="599" t="s">
        <v>350</v>
      </c>
      <c r="C342" s="600"/>
      <c r="D342" s="600"/>
      <c r="E342" s="600"/>
      <c r="F342" s="600"/>
      <c r="G342" s="150"/>
      <c r="H342" s="150"/>
      <c r="I342" s="150"/>
      <c r="J342" s="150"/>
      <c r="K342" s="150"/>
      <c r="L342" s="150"/>
      <c r="M342" s="330"/>
      <c r="N342" s="160"/>
    </row>
    <row r="343" spans="1:14" ht="30" customHeight="1" thickBot="1" x14ac:dyDescent="0.3">
      <c r="A343" s="332"/>
      <c r="B343" s="484" t="s">
        <v>1049</v>
      </c>
      <c r="C343" s="485"/>
      <c r="D343" s="485"/>
      <c r="E343" s="485"/>
      <c r="F343" s="485"/>
      <c r="G343" s="485"/>
      <c r="H343" s="485"/>
      <c r="I343" s="485"/>
      <c r="J343" s="486"/>
      <c r="K343" s="150"/>
      <c r="L343" s="150"/>
      <c r="M343" s="330"/>
      <c r="N343" s="160"/>
    </row>
    <row r="344" spans="1:14" x14ac:dyDescent="0.25">
      <c r="A344" s="337"/>
      <c r="B344" s="150"/>
      <c r="C344" s="150"/>
      <c r="D344" s="150"/>
      <c r="E344" s="150"/>
      <c r="F344" s="150"/>
      <c r="G344" s="150"/>
      <c r="H344" s="150"/>
      <c r="I344" s="150"/>
      <c r="J344" s="150"/>
      <c r="K344" s="150"/>
      <c r="L344" s="150"/>
      <c r="M344" s="330"/>
      <c r="N344" s="160"/>
    </row>
    <row r="345" spans="1:14" ht="18.75" x14ac:dyDescent="0.25">
      <c r="A345" s="327"/>
      <c r="B345" s="152" t="s">
        <v>349</v>
      </c>
      <c r="C345" s="152"/>
      <c r="D345" s="152"/>
      <c r="E345" s="152"/>
      <c r="F345" s="152"/>
      <c r="G345" s="152"/>
      <c r="H345" s="152"/>
      <c r="I345" s="152"/>
      <c r="J345" s="152"/>
      <c r="K345" s="152"/>
      <c r="L345" s="152"/>
      <c r="M345" s="333"/>
      <c r="N345" s="160"/>
    </row>
    <row r="346" spans="1:14" ht="21.75" customHeight="1" x14ac:dyDescent="0.25">
      <c r="A346" s="332" t="s">
        <v>348</v>
      </c>
      <c r="B346" s="515" t="s">
        <v>347</v>
      </c>
      <c r="C346" s="516"/>
      <c r="D346" s="516"/>
      <c r="E346" s="516"/>
      <c r="F346" s="150"/>
      <c r="G346" s="150"/>
      <c r="H346" s="150"/>
      <c r="I346" s="150"/>
      <c r="J346" s="150"/>
      <c r="K346" s="150"/>
      <c r="L346" s="150"/>
      <c r="M346" s="330"/>
      <c r="N346" s="160"/>
    </row>
    <row r="347" spans="1:14" ht="20.25" customHeight="1" thickBot="1" x14ac:dyDescent="0.3">
      <c r="A347" s="332"/>
      <c r="B347" s="585" t="s">
        <v>346</v>
      </c>
      <c r="C347" s="586"/>
      <c r="D347" s="586"/>
      <c r="E347" s="586"/>
      <c r="F347" s="150"/>
      <c r="G347" s="150"/>
      <c r="H347" s="150"/>
      <c r="I347" s="150"/>
      <c r="J347" s="150"/>
      <c r="K347" s="150"/>
      <c r="L347" s="150"/>
      <c r="M347" s="330"/>
      <c r="N347" s="160"/>
    </row>
    <row r="348" spans="1:14" ht="183" customHeight="1" thickBot="1" x14ac:dyDescent="0.3">
      <c r="A348" s="332"/>
      <c r="B348" s="484" t="s">
        <v>1103</v>
      </c>
      <c r="C348" s="485"/>
      <c r="D348" s="485"/>
      <c r="E348" s="485"/>
      <c r="F348" s="485"/>
      <c r="G348" s="485"/>
      <c r="H348" s="485"/>
      <c r="I348" s="485"/>
      <c r="J348" s="486"/>
      <c r="K348" s="150"/>
      <c r="L348" s="150"/>
      <c r="M348" s="330"/>
      <c r="N348" s="160"/>
    </row>
    <row r="349" spans="1:14" ht="16.5" customHeight="1" x14ac:dyDescent="0.25">
      <c r="A349" s="337"/>
      <c r="B349" s="150"/>
      <c r="C349" s="150"/>
      <c r="D349" s="150"/>
      <c r="E349" s="150"/>
      <c r="F349" s="150"/>
      <c r="G349" s="150"/>
      <c r="H349" s="150"/>
      <c r="I349" s="150"/>
      <c r="J349" s="150"/>
      <c r="K349" s="150"/>
      <c r="L349" s="150"/>
      <c r="M349" s="330"/>
      <c r="N349" s="160"/>
    </row>
    <row r="350" spans="1:14" ht="16.5" customHeight="1" x14ac:dyDescent="0.25">
      <c r="A350" s="337"/>
      <c r="B350" s="150"/>
      <c r="C350" s="150"/>
      <c r="D350" s="150"/>
      <c r="E350" s="150"/>
      <c r="F350" s="150"/>
      <c r="G350" s="150"/>
      <c r="H350" s="150"/>
      <c r="I350" s="150"/>
      <c r="J350" s="150"/>
      <c r="K350" s="150"/>
      <c r="L350" s="150"/>
      <c r="M350" s="330"/>
      <c r="N350" s="160"/>
    </row>
    <row r="351" spans="1:14" ht="16.5" customHeight="1" x14ac:dyDescent="0.25">
      <c r="A351" s="337"/>
      <c r="B351" s="150"/>
      <c r="C351" s="150"/>
      <c r="D351" s="150"/>
      <c r="E351" s="150"/>
      <c r="F351" s="150"/>
      <c r="G351" s="150"/>
      <c r="H351" s="150"/>
      <c r="I351" s="150"/>
      <c r="J351" s="150"/>
      <c r="K351" s="150"/>
      <c r="L351" s="150"/>
      <c r="M351" s="330"/>
      <c r="N351" s="160"/>
    </row>
    <row r="352" spans="1:14" ht="18.75" x14ac:dyDescent="0.25">
      <c r="A352" s="327"/>
      <c r="B352" s="152" t="s">
        <v>337</v>
      </c>
      <c r="C352" s="152"/>
      <c r="D352" s="152"/>
      <c r="E352" s="152"/>
      <c r="F352" s="152"/>
      <c r="G352" s="152"/>
      <c r="H352" s="152"/>
      <c r="I352" s="152"/>
      <c r="J352" s="152"/>
      <c r="K352" s="152"/>
      <c r="L352" s="152"/>
      <c r="M352" s="333"/>
      <c r="N352" s="160"/>
    </row>
    <row r="353" spans="1:14" ht="24.75" customHeight="1" x14ac:dyDescent="0.25">
      <c r="A353" s="332" t="s">
        <v>345</v>
      </c>
      <c r="B353" s="515" t="s">
        <v>335</v>
      </c>
      <c r="C353" s="516"/>
      <c r="D353" s="516"/>
      <c r="E353" s="516"/>
      <c r="F353" s="150"/>
      <c r="G353" s="150"/>
      <c r="H353" s="150"/>
      <c r="I353" s="150"/>
      <c r="J353" s="150"/>
      <c r="K353" s="150"/>
      <c r="L353" s="150"/>
      <c r="M353" s="330"/>
      <c r="N353" s="160"/>
    </row>
    <row r="354" spans="1:14" ht="36.75" customHeight="1" thickBot="1" x14ac:dyDescent="0.3">
      <c r="A354" s="332"/>
      <c r="B354" s="513" t="s">
        <v>344</v>
      </c>
      <c r="C354" s="514"/>
      <c r="D354" s="514"/>
      <c r="E354" s="514"/>
      <c r="F354" s="150"/>
      <c r="G354" s="150"/>
      <c r="H354" s="150"/>
      <c r="I354" s="150"/>
      <c r="J354" s="150"/>
      <c r="K354" s="150"/>
      <c r="L354" s="150"/>
      <c r="M354" s="330"/>
      <c r="N354" s="160"/>
    </row>
    <row r="355" spans="1:14" ht="52.5" customHeight="1" thickBot="1" x14ac:dyDescent="0.3">
      <c r="A355" s="332"/>
      <c r="B355" s="484" t="s">
        <v>1050</v>
      </c>
      <c r="C355" s="485"/>
      <c r="D355" s="485"/>
      <c r="E355" s="485"/>
      <c r="F355" s="485"/>
      <c r="G355" s="485"/>
      <c r="H355" s="485"/>
      <c r="I355" s="485"/>
      <c r="J355" s="486"/>
      <c r="K355" s="150"/>
      <c r="L355" s="150"/>
      <c r="M355" s="330"/>
      <c r="N355" s="160"/>
    </row>
    <row r="356" spans="1:14" ht="52.5" customHeight="1" x14ac:dyDescent="0.25">
      <c r="A356" s="332"/>
      <c r="B356" s="441"/>
      <c r="C356" s="441"/>
      <c r="D356" s="441"/>
      <c r="E356" s="441"/>
      <c r="F356" s="441"/>
      <c r="G356" s="441"/>
      <c r="H356" s="441"/>
      <c r="I356" s="441"/>
      <c r="J356" s="441"/>
      <c r="K356" s="150"/>
      <c r="L356" s="150"/>
      <c r="M356" s="330"/>
      <c r="N356" s="160"/>
    </row>
    <row r="357" spans="1:14" x14ac:dyDescent="0.25">
      <c r="A357" s="332"/>
      <c r="B357" s="151"/>
      <c r="C357" s="150"/>
      <c r="D357" s="150"/>
      <c r="E357" s="150"/>
      <c r="F357" s="150"/>
      <c r="G357" s="150"/>
      <c r="H357" s="150"/>
      <c r="I357" s="150"/>
      <c r="J357" s="150"/>
      <c r="K357" s="150"/>
      <c r="L357" s="150"/>
      <c r="M357" s="330"/>
      <c r="N357" s="160"/>
    </row>
    <row r="358" spans="1:14" ht="22.5" customHeight="1" x14ac:dyDescent="0.25">
      <c r="A358" s="338">
        <v>5</v>
      </c>
      <c r="B358" s="149" t="s">
        <v>7</v>
      </c>
      <c r="C358" s="149"/>
      <c r="D358" s="148"/>
      <c r="E358" s="148"/>
      <c r="F358" s="148"/>
      <c r="G358" s="148"/>
      <c r="H358" s="148"/>
      <c r="I358" s="148"/>
      <c r="J358" s="148"/>
      <c r="K358" s="148"/>
      <c r="L358" s="148"/>
      <c r="M358" s="339"/>
      <c r="N358" s="160"/>
    </row>
    <row r="359" spans="1:14" ht="31.5" customHeight="1" x14ac:dyDescent="0.25">
      <c r="A359" s="340" t="s">
        <v>343</v>
      </c>
      <c r="B359" s="146" t="s">
        <v>342</v>
      </c>
      <c r="C359" s="144"/>
      <c r="D359" s="145"/>
      <c r="E359" s="145"/>
      <c r="F359" s="145"/>
      <c r="G359" s="145"/>
      <c r="H359" s="145"/>
      <c r="I359" s="145"/>
      <c r="J359" s="145"/>
      <c r="K359" s="145"/>
      <c r="L359" s="145"/>
      <c r="M359" s="341"/>
      <c r="N359" s="160"/>
    </row>
    <row r="360" spans="1:14" ht="35.25" customHeight="1" thickBot="1" x14ac:dyDescent="0.3">
      <c r="A360" s="340"/>
      <c r="B360" s="494" t="s">
        <v>341</v>
      </c>
      <c r="C360" s="495"/>
      <c r="D360" s="495"/>
      <c r="E360" s="495"/>
      <c r="F360" s="145"/>
      <c r="G360" s="145"/>
      <c r="H360" s="145"/>
      <c r="I360" s="145"/>
      <c r="J360" s="145"/>
      <c r="K360" s="145"/>
      <c r="L360" s="145"/>
      <c r="M360" s="341"/>
      <c r="N360" s="160"/>
    </row>
    <row r="361" spans="1:14" ht="409.5" customHeight="1" thickBot="1" x14ac:dyDescent="0.3">
      <c r="A361" s="340"/>
      <c r="B361" s="484" t="s">
        <v>1116</v>
      </c>
      <c r="C361" s="485"/>
      <c r="D361" s="485"/>
      <c r="E361" s="485"/>
      <c r="F361" s="485"/>
      <c r="G361" s="485"/>
      <c r="H361" s="485"/>
      <c r="I361" s="485"/>
      <c r="J361" s="486"/>
      <c r="K361" s="145"/>
      <c r="L361" s="145"/>
      <c r="M361" s="341"/>
      <c r="N361" s="160"/>
    </row>
    <row r="362" spans="1:14" ht="39" customHeight="1" x14ac:dyDescent="0.25">
      <c r="A362" s="340" t="s">
        <v>340</v>
      </c>
      <c r="B362" s="146" t="s">
        <v>339</v>
      </c>
      <c r="C362" s="144"/>
      <c r="D362" s="145"/>
      <c r="E362" s="145"/>
      <c r="F362" s="145"/>
      <c r="G362" s="145"/>
      <c r="H362" s="145"/>
      <c r="I362" s="145"/>
      <c r="J362" s="145"/>
      <c r="K362" s="145"/>
      <c r="L362" s="145"/>
      <c r="M362" s="341"/>
      <c r="N362" s="160"/>
    </row>
    <row r="363" spans="1:14" ht="21.75" customHeight="1" thickBot="1" x14ac:dyDescent="0.3">
      <c r="A363" s="340"/>
      <c r="B363" s="494" t="s">
        <v>338</v>
      </c>
      <c r="C363" s="495"/>
      <c r="D363" s="495"/>
      <c r="E363" s="495"/>
      <c r="F363" s="495"/>
      <c r="G363" s="495"/>
      <c r="H363" s="495"/>
      <c r="I363" s="145"/>
      <c r="J363" s="145"/>
      <c r="K363" s="145"/>
      <c r="L363" s="145"/>
      <c r="M363" s="341"/>
      <c r="N363" s="160"/>
    </row>
    <row r="364" spans="1:14" ht="360" customHeight="1" thickBot="1" x14ac:dyDescent="0.3">
      <c r="A364" s="340"/>
      <c r="B364" s="484" t="s">
        <v>1117</v>
      </c>
      <c r="C364" s="485"/>
      <c r="D364" s="485"/>
      <c r="E364" s="485"/>
      <c r="F364" s="485"/>
      <c r="G364" s="485"/>
      <c r="H364" s="485"/>
      <c r="I364" s="485"/>
      <c r="J364" s="486"/>
      <c r="K364" s="145"/>
      <c r="L364" s="145"/>
      <c r="M364" s="341"/>
      <c r="N364" s="160"/>
    </row>
    <row r="365" spans="1:14" ht="18.75" customHeight="1" x14ac:dyDescent="0.25">
      <c r="A365" s="342"/>
      <c r="B365" s="145"/>
      <c r="C365" s="145"/>
      <c r="D365" s="145"/>
      <c r="E365" s="145"/>
      <c r="F365" s="145"/>
      <c r="G365" s="145"/>
      <c r="H365" s="145"/>
      <c r="I365" s="145"/>
      <c r="J365" s="145"/>
      <c r="K365" s="145"/>
      <c r="L365" s="145"/>
      <c r="M365" s="341"/>
      <c r="N365" s="160"/>
    </row>
    <row r="366" spans="1:14" ht="18.75" x14ac:dyDescent="0.25">
      <c r="A366" s="343"/>
      <c r="B366" s="147" t="s">
        <v>337</v>
      </c>
      <c r="C366" s="147"/>
      <c r="D366" s="147"/>
      <c r="E366" s="147"/>
      <c r="F366" s="147"/>
      <c r="G366" s="147"/>
      <c r="H366" s="147"/>
      <c r="I366" s="147"/>
      <c r="J366" s="147"/>
      <c r="K366" s="147"/>
      <c r="L366" s="147"/>
      <c r="M366" s="344"/>
      <c r="N366" s="160"/>
    </row>
    <row r="367" spans="1:14" ht="24.75" customHeight="1" x14ac:dyDescent="0.25">
      <c r="A367" s="342" t="s">
        <v>336</v>
      </c>
      <c r="B367" s="146" t="s">
        <v>335</v>
      </c>
      <c r="C367" s="146"/>
      <c r="D367" s="146"/>
      <c r="E367" s="146"/>
      <c r="F367" s="145"/>
      <c r="G367" s="145"/>
      <c r="H367" s="145"/>
      <c r="I367" s="145"/>
      <c r="J367" s="145"/>
      <c r="K367" s="145"/>
      <c r="L367" s="145"/>
      <c r="M367" s="341"/>
      <c r="N367" s="160"/>
    </row>
    <row r="368" spans="1:14" ht="33.75" customHeight="1" thickBot="1" x14ac:dyDescent="0.3">
      <c r="A368" s="342"/>
      <c r="B368" s="587" t="s">
        <v>334</v>
      </c>
      <c r="C368" s="588"/>
      <c r="D368" s="588"/>
      <c r="E368" s="588"/>
      <c r="F368" s="145"/>
      <c r="G368" s="145"/>
      <c r="H368" s="145"/>
      <c r="I368" s="145"/>
      <c r="J368" s="145"/>
      <c r="K368" s="145"/>
      <c r="L368" s="145"/>
      <c r="M368" s="341"/>
      <c r="N368" s="160"/>
    </row>
    <row r="369" spans="1:14" ht="409.5" customHeight="1" x14ac:dyDescent="0.25">
      <c r="A369" s="342"/>
      <c r="B369" s="496" t="s">
        <v>1114</v>
      </c>
      <c r="C369" s="497"/>
      <c r="D369" s="497"/>
      <c r="E369" s="497"/>
      <c r="F369" s="497"/>
      <c r="G369" s="497"/>
      <c r="H369" s="497"/>
      <c r="I369" s="497"/>
      <c r="J369" s="498"/>
      <c r="K369" s="145"/>
      <c r="L369" s="145"/>
      <c r="M369" s="341"/>
      <c r="N369" s="160"/>
    </row>
    <row r="370" spans="1:14" ht="94.5" customHeight="1" thickBot="1" x14ac:dyDescent="0.3">
      <c r="A370" s="423"/>
      <c r="B370" s="499"/>
      <c r="C370" s="500"/>
      <c r="D370" s="500"/>
      <c r="E370" s="500"/>
      <c r="F370" s="500"/>
      <c r="G370" s="500"/>
      <c r="H370" s="500"/>
      <c r="I370" s="500"/>
      <c r="J370" s="501"/>
      <c r="K370" s="424"/>
      <c r="L370" s="143"/>
      <c r="M370" s="345"/>
      <c r="N370" s="160"/>
    </row>
    <row r="371" spans="1:14" ht="18.75" x14ac:dyDescent="0.25">
      <c r="A371" s="346">
        <v>6</v>
      </c>
      <c r="B371" s="142" t="s">
        <v>333</v>
      </c>
      <c r="C371" s="142"/>
      <c r="D371" s="142"/>
      <c r="E371" s="142"/>
      <c r="F371" s="142"/>
      <c r="G371" s="142"/>
      <c r="H371" s="142"/>
      <c r="I371" s="142"/>
      <c r="J371" s="142"/>
      <c r="K371" s="142"/>
      <c r="L371" s="142"/>
      <c r="M371" s="347"/>
      <c r="N371" s="160"/>
    </row>
    <row r="372" spans="1:14" ht="25.5" customHeight="1" x14ac:dyDescent="0.25">
      <c r="A372" s="298" t="s">
        <v>332</v>
      </c>
      <c r="B372" s="141" t="s">
        <v>331</v>
      </c>
      <c r="C372" s="130"/>
      <c r="D372" s="125"/>
      <c r="E372" s="125"/>
      <c r="F372" s="125"/>
      <c r="G372" s="125"/>
      <c r="H372" s="125"/>
      <c r="I372" s="125"/>
      <c r="J372" s="125"/>
      <c r="K372" s="125"/>
      <c r="L372" s="125"/>
      <c r="M372" s="296"/>
      <c r="N372" s="160"/>
    </row>
    <row r="373" spans="1:14" ht="18.75" customHeight="1" thickBot="1" x14ac:dyDescent="0.3">
      <c r="A373" s="298"/>
      <c r="B373" s="140" t="s">
        <v>330</v>
      </c>
      <c r="C373" s="139"/>
      <c r="D373" s="125"/>
      <c r="E373" s="125"/>
      <c r="F373" s="125"/>
      <c r="G373" s="125"/>
      <c r="H373" s="125"/>
      <c r="I373" s="125"/>
      <c r="J373" s="125"/>
      <c r="K373" s="125"/>
      <c r="L373" s="125"/>
      <c r="M373" s="296"/>
      <c r="N373" s="160"/>
    </row>
    <row r="374" spans="1:14" ht="75" customHeight="1" thickBot="1" x14ac:dyDescent="0.3">
      <c r="A374" s="297"/>
      <c r="B374" s="484" t="s">
        <v>1021</v>
      </c>
      <c r="C374" s="485"/>
      <c r="D374" s="485"/>
      <c r="E374" s="485"/>
      <c r="F374" s="485"/>
      <c r="G374" s="485"/>
      <c r="H374" s="486"/>
      <c r="I374" s="125"/>
      <c r="J374" s="125"/>
      <c r="K374" s="125"/>
      <c r="L374" s="125"/>
      <c r="M374" s="296"/>
      <c r="N374" s="160"/>
    </row>
    <row r="375" spans="1:14" ht="25.5" customHeight="1" x14ac:dyDescent="0.25">
      <c r="A375" s="298" t="s">
        <v>329</v>
      </c>
      <c r="B375" s="141" t="s">
        <v>328</v>
      </c>
      <c r="C375" s="130"/>
      <c r="D375" s="125"/>
      <c r="E375" s="125"/>
      <c r="F375" s="125"/>
      <c r="G375" s="125"/>
      <c r="H375" s="125"/>
      <c r="I375" s="125"/>
      <c r="J375" s="125"/>
      <c r="K375" s="125"/>
      <c r="L375" s="125"/>
      <c r="M375" s="296"/>
      <c r="N375" s="160"/>
    </row>
    <row r="376" spans="1:14" ht="18.75" customHeight="1" thickBot="1" x14ac:dyDescent="0.3">
      <c r="A376" s="298"/>
      <c r="B376" s="140" t="s">
        <v>327</v>
      </c>
      <c r="C376" s="139"/>
      <c r="D376" s="125"/>
      <c r="E376" s="125"/>
      <c r="F376" s="125"/>
      <c r="G376" s="125"/>
      <c r="H376" s="125"/>
      <c r="I376" s="125"/>
      <c r="J376" s="125"/>
      <c r="K376" s="125"/>
      <c r="L376" s="125"/>
      <c r="M376" s="296"/>
      <c r="N376" s="160"/>
    </row>
    <row r="377" spans="1:14" ht="32.25" customHeight="1" thickBot="1" x14ac:dyDescent="0.3">
      <c r="A377" s="297"/>
      <c r="B377" s="484" t="s">
        <v>1022</v>
      </c>
      <c r="C377" s="485"/>
      <c r="D377" s="485"/>
      <c r="E377" s="485"/>
      <c r="F377" s="485"/>
      <c r="G377" s="485"/>
      <c r="H377" s="486"/>
      <c r="I377" s="125"/>
      <c r="J377" s="125"/>
      <c r="K377" s="125"/>
      <c r="L377" s="125"/>
      <c r="M377" s="296"/>
      <c r="N377" s="160"/>
    </row>
    <row r="378" spans="1:14" ht="26.25" customHeight="1" x14ac:dyDescent="0.25">
      <c r="A378" s="298" t="s">
        <v>326</v>
      </c>
      <c r="B378" s="138" t="s">
        <v>325</v>
      </c>
      <c r="C378" s="130"/>
      <c r="D378" s="125"/>
      <c r="E378" s="125"/>
      <c r="F378" s="125"/>
      <c r="G378" s="125"/>
      <c r="H378" s="125"/>
      <c r="I378" s="125"/>
      <c r="J378" s="125"/>
      <c r="K378" s="125"/>
      <c r="L378" s="125"/>
      <c r="M378" s="296"/>
      <c r="N378" s="160"/>
    </row>
    <row r="379" spans="1:14" ht="21.75" customHeight="1" thickBot="1" x14ac:dyDescent="0.3">
      <c r="A379" s="297"/>
      <c r="B379" s="137" t="s">
        <v>324</v>
      </c>
      <c r="C379" s="136"/>
      <c r="D379" s="125"/>
      <c r="E379" s="125"/>
      <c r="F379" s="125"/>
      <c r="G379" s="125"/>
      <c r="H379" s="125"/>
      <c r="I379" s="125"/>
      <c r="J379" s="125"/>
      <c r="K379" s="125"/>
      <c r="L379" s="125"/>
      <c r="M379" s="296"/>
      <c r="N379" s="160"/>
    </row>
    <row r="380" spans="1:14" ht="30.75" customHeight="1" thickBot="1" x14ac:dyDescent="0.3">
      <c r="A380" s="297"/>
      <c r="B380" s="484" t="s">
        <v>1115</v>
      </c>
      <c r="C380" s="485"/>
      <c r="D380" s="485"/>
      <c r="E380" s="485"/>
      <c r="F380" s="485"/>
      <c r="G380" s="485"/>
      <c r="H380" s="486"/>
      <c r="I380" s="125"/>
      <c r="J380" s="125"/>
      <c r="K380" s="125"/>
      <c r="L380" s="125"/>
      <c r="M380" s="296"/>
      <c r="N380" s="160"/>
    </row>
    <row r="381" spans="1:14" ht="30.75" customHeight="1" x14ac:dyDescent="0.25">
      <c r="A381" s="297" t="s">
        <v>323</v>
      </c>
      <c r="B381" s="135" t="s">
        <v>322</v>
      </c>
      <c r="C381" s="125"/>
      <c r="D381" s="125"/>
      <c r="E381" s="125"/>
      <c r="F381" s="125"/>
      <c r="G381" s="125"/>
      <c r="H381" s="125"/>
      <c r="I381" s="125"/>
      <c r="J381" s="125"/>
      <c r="K381" s="125"/>
      <c r="L381" s="125"/>
      <c r="M381" s="296"/>
      <c r="N381" s="160"/>
    </row>
    <row r="382" spans="1:14" ht="24" customHeight="1" thickBot="1" x14ac:dyDescent="0.3">
      <c r="A382" s="297"/>
      <c r="B382" s="134" t="s">
        <v>321</v>
      </c>
      <c r="C382" s="133"/>
      <c r="D382" s="133"/>
      <c r="E382" s="133"/>
      <c r="F382" s="132"/>
      <c r="G382" s="132"/>
      <c r="H382" s="132"/>
      <c r="I382" s="132"/>
      <c r="J382" s="132"/>
      <c r="K382" s="125"/>
      <c r="L382" s="125"/>
      <c r="M382" s="296"/>
      <c r="N382" s="160"/>
    </row>
    <row r="383" spans="1:14" ht="21" customHeight="1" thickBot="1" x14ac:dyDescent="0.3">
      <c r="A383" s="297"/>
      <c r="B383" s="487"/>
      <c r="C383" s="488"/>
      <c r="D383" s="488"/>
      <c r="E383" s="488"/>
      <c r="F383" s="488"/>
      <c r="G383" s="488"/>
      <c r="H383" s="489"/>
      <c r="I383" s="132"/>
      <c r="J383" s="132"/>
      <c r="K383" s="125"/>
      <c r="L383" s="125"/>
      <c r="M383" s="296"/>
      <c r="N383" s="160"/>
    </row>
    <row r="384" spans="1:14" ht="24" customHeight="1" x14ac:dyDescent="0.25">
      <c r="A384" s="298" t="s">
        <v>320</v>
      </c>
      <c r="B384" s="131" t="s">
        <v>319</v>
      </c>
      <c r="C384" s="130"/>
      <c r="D384" s="125"/>
      <c r="E384" s="125"/>
      <c r="F384" s="125"/>
      <c r="G384" s="125"/>
      <c r="H384" s="125"/>
      <c r="I384" s="125"/>
      <c r="J384" s="125"/>
      <c r="K384" s="125"/>
      <c r="L384" s="125"/>
      <c r="M384" s="296"/>
      <c r="N384" s="160"/>
    </row>
    <row r="385" spans="1:14" ht="39.75" customHeight="1" thickBot="1" x14ac:dyDescent="0.3">
      <c r="A385" s="298"/>
      <c r="B385" s="583" t="s">
        <v>318</v>
      </c>
      <c r="C385" s="584"/>
      <c r="D385" s="584"/>
      <c r="E385" s="584"/>
      <c r="F385" s="125"/>
      <c r="G385" s="125"/>
      <c r="H385" s="125"/>
      <c r="I385" s="125"/>
      <c r="J385" s="125"/>
      <c r="K385" s="125"/>
      <c r="L385" s="125"/>
      <c r="M385" s="296"/>
      <c r="N385" s="160"/>
    </row>
    <row r="386" spans="1:14" x14ac:dyDescent="0.25">
      <c r="A386" s="297"/>
      <c r="B386" s="129" t="s">
        <v>317</v>
      </c>
      <c r="C386" s="490" t="s">
        <v>1132</v>
      </c>
      <c r="D386" s="490"/>
      <c r="E386" s="490"/>
      <c r="F386" s="490"/>
      <c r="G386" s="490"/>
      <c r="H386" s="491"/>
      <c r="I386" s="125"/>
      <c r="J386" s="125"/>
      <c r="K386" s="125"/>
      <c r="L386" s="125"/>
      <c r="M386" s="296"/>
      <c r="N386" s="160"/>
    </row>
    <row r="387" spans="1:14" x14ac:dyDescent="0.25">
      <c r="A387" s="297"/>
      <c r="B387" s="128" t="s">
        <v>316</v>
      </c>
      <c r="C387" s="492" t="s">
        <v>1133</v>
      </c>
      <c r="D387" s="492"/>
      <c r="E387" s="492"/>
      <c r="F387" s="492"/>
      <c r="G387" s="492"/>
      <c r="H387" s="493"/>
      <c r="I387" s="125"/>
      <c r="J387" s="125"/>
      <c r="K387" s="125"/>
      <c r="L387" s="125"/>
      <c r="M387" s="296"/>
      <c r="N387" s="160"/>
    </row>
    <row r="388" spans="1:14" ht="15.75" thickBot="1" x14ac:dyDescent="0.3">
      <c r="A388" s="298"/>
      <c r="B388" s="126" t="s">
        <v>315</v>
      </c>
      <c r="C388" s="474">
        <v>42338</v>
      </c>
      <c r="D388" s="475"/>
      <c r="E388" s="475"/>
      <c r="F388" s="475"/>
      <c r="G388" s="475"/>
      <c r="H388" s="476"/>
      <c r="I388" s="125"/>
      <c r="J388" s="125"/>
      <c r="K388" s="125"/>
      <c r="L388" s="125"/>
      <c r="M388" s="296"/>
      <c r="N388" s="160"/>
    </row>
    <row r="389" spans="1:14" ht="7.5" customHeight="1" thickBot="1" x14ac:dyDescent="0.3">
      <c r="A389" s="348"/>
      <c r="B389" s="349"/>
      <c r="C389" s="349"/>
      <c r="D389" s="349"/>
      <c r="E389" s="349"/>
      <c r="F389" s="349"/>
      <c r="G389" s="349"/>
      <c r="H389" s="349"/>
      <c r="I389" s="349"/>
      <c r="J389" s="349"/>
      <c r="K389" s="349"/>
      <c r="L389" s="349"/>
      <c r="M389" s="350"/>
      <c r="N389" s="160"/>
    </row>
    <row r="390" spans="1:14" x14ac:dyDescent="0.25">
      <c r="A390" s="153"/>
      <c r="B390" s="153"/>
      <c r="C390" s="153"/>
      <c r="D390" s="153"/>
      <c r="E390" s="153"/>
      <c r="F390" s="153"/>
      <c r="G390" s="153"/>
      <c r="H390" s="153"/>
      <c r="I390" s="153"/>
      <c r="J390" s="153"/>
      <c r="K390" s="153"/>
      <c r="L390" s="153"/>
      <c r="M390" s="153"/>
    </row>
  </sheetData>
  <sheetProtection password="FE59" sheet="1" objects="1" scenarios="1"/>
  <dataConsolidate/>
  <mergeCells count="136">
    <mergeCell ref="B374:H374"/>
    <mergeCell ref="B342:F342"/>
    <mergeCell ref="B92:I92"/>
    <mergeCell ref="F207:I207"/>
    <mergeCell ref="F208:I208"/>
    <mergeCell ref="F209:I209"/>
    <mergeCell ref="B236:E236"/>
    <mergeCell ref="B250:E250"/>
    <mergeCell ref="B261:E261"/>
    <mergeCell ref="B237:E237"/>
    <mergeCell ref="B249:E249"/>
    <mergeCell ref="F210:I210"/>
    <mergeCell ref="F211:I211"/>
    <mergeCell ref="F212:I212"/>
    <mergeCell ref="B221:E221"/>
    <mergeCell ref="B222:E222"/>
    <mergeCell ref="B385:E385"/>
    <mergeCell ref="B346:E346"/>
    <mergeCell ref="B347:E347"/>
    <mergeCell ref="B360:E360"/>
    <mergeCell ref="B368:E368"/>
    <mergeCell ref="B299:E299"/>
    <mergeCell ref="B307:E307"/>
    <mergeCell ref="B275:E275"/>
    <mergeCell ref="B276:E276"/>
    <mergeCell ref="B286:E286"/>
    <mergeCell ref="B287:E287"/>
    <mergeCell ref="B292:E292"/>
    <mergeCell ref="B311:J311"/>
    <mergeCell ref="G313:J313"/>
    <mergeCell ref="G312:J312"/>
    <mergeCell ref="G314:J314"/>
    <mergeCell ref="B308:J308"/>
    <mergeCell ref="B294:J294"/>
    <mergeCell ref="B300:J300"/>
    <mergeCell ref="B303:J303"/>
    <mergeCell ref="B301:E301"/>
    <mergeCell ref="B302:E302"/>
    <mergeCell ref="B293:E293"/>
    <mergeCell ref="B310:J310"/>
    <mergeCell ref="C68:C69"/>
    <mergeCell ref="A1:I1"/>
    <mergeCell ref="B39:E39"/>
    <mergeCell ref="B25:E25"/>
    <mergeCell ref="B28:E28"/>
    <mergeCell ref="B33:E33"/>
    <mergeCell ref="B12:E12"/>
    <mergeCell ref="B31:E31"/>
    <mergeCell ref="B36:E36"/>
    <mergeCell ref="B37:H38"/>
    <mergeCell ref="B32:H32"/>
    <mergeCell ref="E61:G61"/>
    <mergeCell ref="E68:G69"/>
    <mergeCell ref="B44:E44"/>
    <mergeCell ref="B40:H40"/>
    <mergeCell ref="B41:H41"/>
    <mergeCell ref="B51:D51"/>
    <mergeCell ref="B55:D55"/>
    <mergeCell ref="E46:G46"/>
    <mergeCell ref="E49:G49"/>
    <mergeCell ref="D62:D66"/>
    <mergeCell ref="E67:G67"/>
    <mergeCell ref="E66:G66"/>
    <mergeCell ref="B59:E59"/>
    <mergeCell ref="B57:E57"/>
    <mergeCell ref="B47:D47"/>
    <mergeCell ref="B48:D48"/>
    <mergeCell ref="B49:D49"/>
    <mergeCell ref="B50:D50"/>
    <mergeCell ref="B56:E56"/>
    <mergeCell ref="B58:G58"/>
    <mergeCell ref="B46:D46"/>
    <mergeCell ref="B75:G75"/>
    <mergeCell ref="B80:G80"/>
    <mergeCell ref="B85:G85"/>
    <mergeCell ref="D68:D69"/>
    <mergeCell ref="E71:G71"/>
    <mergeCell ref="E72:G72"/>
    <mergeCell ref="B76:E76"/>
    <mergeCell ref="B84:E84"/>
    <mergeCell ref="E50:G50"/>
    <mergeCell ref="E51:G51"/>
    <mergeCell ref="E52:G52"/>
    <mergeCell ref="E53:G53"/>
    <mergeCell ref="E54:G54"/>
    <mergeCell ref="E55:G55"/>
    <mergeCell ref="B52:D52"/>
    <mergeCell ref="B53:D53"/>
    <mergeCell ref="B54:D54"/>
    <mergeCell ref="E70:G70"/>
    <mergeCell ref="C62:C66"/>
    <mergeCell ref="E63:G63"/>
    <mergeCell ref="E62:G62"/>
    <mergeCell ref="E64:G64"/>
    <mergeCell ref="E65:G65"/>
    <mergeCell ref="B91:G91"/>
    <mergeCell ref="B112:I112"/>
    <mergeCell ref="B90:I90"/>
    <mergeCell ref="B361:J361"/>
    <mergeCell ref="G332:J332"/>
    <mergeCell ref="K312:M314"/>
    <mergeCell ref="B338:J338"/>
    <mergeCell ref="B340:J340"/>
    <mergeCell ref="B339:F339"/>
    <mergeCell ref="G315:J315"/>
    <mergeCell ref="G316:J316"/>
    <mergeCell ref="G325:J325"/>
    <mergeCell ref="G329:J329"/>
    <mergeCell ref="G330:J330"/>
    <mergeCell ref="B354:E354"/>
    <mergeCell ref="B353:E353"/>
    <mergeCell ref="B309:E309"/>
    <mergeCell ref="C388:H388"/>
    <mergeCell ref="B113:G113"/>
    <mergeCell ref="I114:J114"/>
    <mergeCell ref="I115:J115"/>
    <mergeCell ref="I116:J116"/>
    <mergeCell ref="I117:J117"/>
    <mergeCell ref="I118:J118"/>
    <mergeCell ref="I119:J119"/>
    <mergeCell ref="I120:J120"/>
    <mergeCell ref="I121:J121"/>
    <mergeCell ref="I122:J122"/>
    <mergeCell ref="I123:J123"/>
    <mergeCell ref="I203:J203"/>
    <mergeCell ref="B377:H377"/>
    <mergeCell ref="B380:H380"/>
    <mergeCell ref="B383:H383"/>
    <mergeCell ref="C386:H386"/>
    <mergeCell ref="C387:H387"/>
    <mergeCell ref="B363:H363"/>
    <mergeCell ref="B364:J364"/>
    <mergeCell ref="B369:J370"/>
    <mergeCell ref="B343:J343"/>
    <mergeCell ref="B348:J348"/>
    <mergeCell ref="B355:J355"/>
  </mergeCells>
  <dataValidations count="29">
    <dataValidation type="list" allowBlank="1" showInputMessage="1" showErrorMessage="1" sqref="E325:E328">
      <formula1>ObjectiveB3</formula1>
    </dataValidation>
    <dataValidation type="list" allowBlank="1" showInputMessage="1" showErrorMessage="1" sqref="E314">
      <formula1>ObjectiveN2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32:E335">
      <formula1>ObjectiveS3</formula1>
    </dataValidation>
    <dataValidation type="list" allowBlank="1" showInputMessage="1" showErrorMessage="1" sqref="E329">
      <formula1>ObjectiveS1</formula1>
    </dataValidation>
    <dataValidation type="list" allowBlank="1" showInputMessage="1" showErrorMessage="1" sqref="E316:E324">
      <formula1>ObjectiveB1</formula1>
    </dataValidation>
    <dataValidation type="list" allowBlank="1" showInputMessage="1" showErrorMessage="1" sqref="E315">
      <formula1>ObjectiveN3</formula1>
    </dataValidation>
    <dataValidation type="list" allowBlank="1" showInputMessage="1" showErrorMessage="1" sqref="E313">
      <formula1>ObjectiveN1</formula1>
    </dataValidation>
    <dataValidation type="list" allowBlank="1" showInputMessage="1" showErrorMessage="1" sqref="D252:D257 D278:D283">
      <formula1>direction</formula1>
    </dataValidation>
    <dataValidation type="decimal" allowBlank="1" showInputMessage="1" showErrorMessage="1" sqref="C204:C206 F121:F123 D116:D203">
      <formula1>0</formula1>
      <formula2>100000000000</formula2>
    </dataValidation>
    <dataValidation type="list" allowBlank="1" showInputMessage="1" showErrorMessage="1" sqref="D94:D109">
      <formula1>yeartype</formula1>
    </dataValidation>
    <dataValidation type="date" allowBlank="1" showInputMessage="1" showErrorMessage="1" sqref="C388">
      <formula1>1</formula1>
      <formula2>73051</formula2>
    </dataValidation>
    <dataValidation type="decimal" allowBlank="1" showInputMessage="1" showErrorMessage="1" sqref="E239:G242 E243 D217:D218 I239:J247 E244:G247">
      <formula1>0.1</formula1>
      <formula2>100000000</formula2>
    </dataValidation>
    <dataValidation type="decimal" allowBlank="1" showInputMessage="1" showErrorMessage="1" sqref="E205:E206">
      <formula1>0.000000001</formula1>
      <formula2>1000000000</formula2>
    </dataValidation>
    <dataValidation type="list" allowBlank="1" showInputMessage="1" showErrorMessage="1" sqref="F205:F206">
      <formula1>unitCO2E</formula1>
    </dataValidation>
    <dataValidation type="whole" allowBlank="1" showInputMessage="1" showErrorMessage="1" sqref="H104:H109 H94:H101">
      <formula1>0</formula1>
      <formula2>100000000000</formula2>
    </dataValidation>
    <dataValidation type="list" allowBlank="1" showInputMessage="1" showErrorMessage="1" sqref="C94 G217:G218 J217:J218 D239:D247">
      <formula1>year</formula1>
    </dataValidation>
    <dataValidation type="whole" allowBlank="1" showInputMessage="1" showErrorMessage="1" sqref="B86 B341 B344 B33 B338 B336 B357 B248 B26">
      <formula1>0</formula1>
      <formula2>100000000000000</formula2>
    </dataValidation>
    <dataValidation type="list" allowBlank="1" showInputMessage="1" showErrorMessage="1" sqref="B8">
      <formula1>typeorganisation</formula1>
    </dataValidation>
    <dataValidation type="list" allowBlank="1" showInputMessage="1" showErrorMessage="1" sqref="B115:B123 H239:H246">
      <formula1>emissionsource1</formula1>
    </dataValidation>
    <dataValidation type="list" allowBlank="1" showInputMessage="1" showErrorMessage="1" sqref="F217:F218">
      <formula1>targetboundary</formula1>
    </dataValidation>
    <dataValidation type="list" allowBlank="1" showInputMessage="1" showErrorMessage="1" sqref="C217:C218">
      <formula1>targettype</formula1>
    </dataValidation>
    <dataValidation type="list" allowBlank="1" showInputMessage="1" showErrorMessage="1" sqref="E217:E218">
      <formula1>unitCO2C</formula1>
    </dataValidation>
    <dataValidation type="decimal" allowBlank="1" showInputMessage="1" showErrorMessage="1" sqref="H217:H218">
      <formula1>0</formula1>
      <formula2>10000000000000</formula2>
    </dataValidation>
    <dataValidation type="list" allowBlank="1" showInputMessage="1" showErrorMessage="1" sqref="I217:I218">
      <formula1>unitCO2D</formula1>
    </dataValidation>
    <dataValidation type="list" allowBlank="1" showInputMessage="1" showErrorMessage="1" sqref="K239:K247">
      <formula1>Estimated</formula1>
    </dataValidation>
    <dataValidation type="list" allowBlank="1" showInputMessage="1" showErrorMessage="1" sqref="C115:C203">
      <formula1>Scope</formula1>
    </dataValidation>
    <dataValidation type="decimal" allowBlank="1" showInputMessage="1" showErrorMessage="1" sqref="H115:H202">
      <formula1>0.001</formula1>
      <formula2>1000000000</formula2>
    </dataValidation>
  </dataValidations>
  <hyperlinks>
    <hyperlink ref="B78" r:id="rId1" display="The C-CAT tool can be accessed at http://www.resourceefficientscotland.com/resource/resource-efficient-scotland-climate-change-assessment-tool-ccat "/>
  </hyperlinks>
  <pageMargins left="0.7" right="0.7" top="0.75" bottom="0.75" header="0.3" footer="0.3"/>
  <pageSetup paperSize="8" scale="50" orientation="landscape" r:id="rId2"/>
  <rowBreaks count="2" manualBreakCount="2">
    <brk id="363" max="12" man="1"/>
    <brk id="389" max="12" man="1"/>
  </rowBreaks>
  <ignoredErrors>
    <ignoredError sqref="H103" 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[1]ListsReq!#REF!</xm:f>
          </x14:formula1>
          <xm:sqref>H247 B124:B202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M64"/>
  <sheetViews>
    <sheetView topLeftCell="AC1" zoomScaleNormal="100" workbookViewId="0">
      <selection activeCell="AC5" sqref="A5:XFD5"/>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65" x14ac:dyDescent="0.25">
      <c r="A2" s="24"/>
      <c r="B2" s="24" t="s">
        <v>944</v>
      </c>
      <c r="C2" s="24" t="s">
        <v>0</v>
      </c>
      <c r="D2" s="24"/>
      <c r="E2" s="24"/>
      <c r="F2" s="24"/>
      <c r="G2" s="24"/>
      <c r="H2" s="24"/>
      <c r="I2" s="24"/>
      <c r="J2" s="24"/>
      <c r="K2" s="24"/>
      <c r="L2" s="24"/>
      <c r="M2" s="24"/>
      <c r="N2" s="24"/>
      <c r="O2" s="24"/>
      <c r="P2" s="24"/>
      <c r="Q2" s="24"/>
      <c r="R2" s="24"/>
      <c r="S2" s="24" t="s">
        <v>943</v>
      </c>
      <c r="T2" s="24"/>
      <c r="U2" s="24" t="s">
        <v>942</v>
      </c>
      <c r="V2" s="24" t="s">
        <v>941</v>
      </c>
      <c r="W2" s="24" t="s">
        <v>940</v>
      </c>
      <c r="X2" s="24"/>
      <c r="Y2" s="24" t="s">
        <v>939</v>
      </c>
      <c r="Z2" s="24"/>
      <c r="AA2" s="24" t="s">
        <v>938</v>
      </c>
      <c r="AB2" s="24"/>
      <c r="AC2" s="250" t="s">
        <v>937</v>
      </c>
      <c r="AD2" s="250" t="s">
        <v>9</v>
      </c>
      <c r="AE2" s="250" t="s">
        <v>467</v>
      </c>
      <c r="AF2" s="250" t="s">
        <v>9</v>
      </c>
      <c r="AG2" s="24" t="s">
        <v>936</v>
      </c>
      <c r="AH2" s="24" t="s">
        <v>935</v>
      </c>
      <c r="AI2" s="24" t="s">
        <v>934</v>
      </c>
      <c r="AJ2" s="24" t="s">
        <v>933</v>
      </c>
      <c r="AK2" s="24"/>
      <c r="AL2" s="24" t="s">
        <v>932</v>
      </c>
      <c r="AM2" s="24"/>
      <c r="AN2" s="24" t="s">
        <v>931</v>
      </c>
      <c r="AO2" s="24" t="s">
        <v>907</v>
      </c>
      <c r="AP2" s="24" t="s">
        <v>930</v>
      </c>
      <c r="AQ2" s="24" t="s">
        <v>469</v>
      </c>
      <c r="AR2" s="24" t="s">
        <v>929</v>
      </c>
      <c r="AS2" s="24" t="s">
        <v>928</v>
      </c>
      <c r="AT2" s="24" t="s">
        <v>927</v>
      </c>
      <c r="AU2" s="24" t="s">
        <v>926</v>
      </c>
      <c r="AV2" s="24" t="s">
        <v>925</v>
      </c>
      <c r="AW2" s="24" t="s">
        <v>924</v>
      </c>
      <c r="AX2" s="24" t="s">
        <v>923</v>
      </c>
      <c r="AY2" s="24" t="s">
        <v>922</v>
      </c>
      <c r="AZ2" s="24" t="s">
        <v>921</v>
      </c>
      <c r="BA2" s="24" t="s">
        <v>920</v>
      </c>
      <c r="BB2" s="24" t="s">
        <v>919</v>
      </c>
      <c r="BC2" s="24" t="s">
        <v>918</v>
      </c>
      <c r="BD2" s="24" t="s">
        <v>917</v>
      </c>
    </row>
    <row r="3" spans="1:65"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916</v>
      </c>
      <c r="U3" t="s">
        <v>1</v>
      </c>
      <c r="V3" t="s">
        <v>915</v>
      </c>
      <c r="W3" t="s">
        <v>914</v>
      </c>
      <c r="Y3" t="s">
        <v>913</v>
      </c>
      <c r="AA3" t="s">
        <v>912</v>
      </c>
      <c r="AC3" s="242" t="s">
        <v>911</v>
      </c>
      <c r="AD3" s="242" t="s">
        <v>616</v>
      </c>
      <c r="AE3" s="243">
        <v>0.49425999999999998</v>
      </c>
      <c r="AF3" s="243" t="s">
        <v>563</v>
      </c>
      <c r="AG3" t="s">
        <v>910</v>
      </c>
      <c r="AH3" t="s">
        <v>616</v>
      </c>
      <c r="AI3" t="s">
        <v>634</v>
      </c>
      <c r="AJ3" t="s">
        <v>909</v>
      </c>
      <c r="AL3" t="s">
        <v>908</v>
      </c>
      <c r="AN3" t="s">
        <v>906</v>
      </c>
      <c r="AO3" t="s">
        <v>907</v>
      </c>
      <c r="AP3" t="s">
        <v>906</v>
      </c>
      <c r="AQ3" t="s">
        <v>493</v>
      </c>
      <c r="AR3" t="s">
        <v>905</v>
      </c>
      <c r="AS3" t="s">
        <v>904</v>
      </c>
      <c r="AT3" t="s">
        <v>903</v>
      </c>
      <c r="AU3" t="s">
        <v>902</v>
      </c>
      <c r="AV3" t="s">
        <v>901</v>
      </c>
      <c r="AW3" t="s">
        <v>900</v>
      </c>
      <c r="AX3" t="s">
        <v>899</v>
      </c>
      <c r="AY3" t="s">
        <v>898</v>
      </c>
      <c r="AZ3" t="s">
        <v>897</v>
      </c>
      <c r="BA3" t="s">
        <v>896</v>
      </c>
      <c r="BB3" t="s">
        <v>895</v>
      </c>
      <c r="BC3" t="s">
        <v>894</v>
      </c>
      <c r="BD3" t="s">
        <v>893</v>
      </c>
    </row>
    <row r="4" spans="1:65"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892</v>
      </c>
      <c r="U4" t="s">
        <v>697</v>
      </c>
      <c r="V4" t="s">
        <v>891</v>
      </c>
      <c r="W4" t="s">
        <v>890</v>
      </c>
      <c r="Y4" t="s">
        <v>889</v>
      </c>
      <c r="AA4" t="s">
        <v>888</v>
      </c>
      <c r="AC4" s="242" t="s">
        <v>887</v>
      </c>
      <c r="AD4" s="242" t="s">
        <v>616</v>
      </c>
      <c r="AE4" s="243">
        <v>4.3220000000000001E-2</v>
      </c>
      <c r="AF4" s="243" t="s">
        <v>563</v>
      </c>
      <c r="AG4" t="s">
        <v>422</v>
      </c>
      <c r="AH4" t="s">
        <v>886</v>
      </c>
      <c r="AI4" t="s">
        <v>885</v>
      </c>
      <c r="AJ4" t="s">
        <v>884</v>
      </c>
      <c r="AL4" t="s">
        <v>883</v>
      </c>
      <c r="AN4" t="s">
        <v>882</v>
      </c>
      <c r="AO4" t="s">
        <v>881</v>
      </c>
      <c r="AP4" t="s">
        <v>13</v>
      </c>
      <c r="AQ4" t="s">
        <v>492</v>
      </c>
      <c r="AR4" t="s">
        <v>880</v>
      </c>
      <c r="AS4" t="s">
        <v>879</v>
      </c>
      <c r="AT4" t="s">
        <v>878</v>
      </c>
      <c r="AU4" t="s">
        <v>877</v>
      </c>
      <c r="AV4" t="s">
        <v>876</v>
      </c>
      <c r="AW4" t="s">
        <v>875</v>
      </c>
      <c r="AX4" t="s">
        <v>874</v>
      </c>
      <c r="AY4" t="s">
        <v>873</v>
      </c>
      <c r="AZ4" t="s">
        <v>872</v>
      </c>
      <c r="BA4" t="s">
        <v>871</v>
      </c>
      <c r="BB4" t="s">
        <v>870</v>
      </c>
      <c r="BC4" t="s">
        <v>808</v>
      </c>
      <c r="BD4" t="s">
        <v>869</v>
      </c>
      <c r="BM4">
        <f>AE3+AE4</f>
        <v>0.53747999999999996</v>
      </c>
    </row>
    <row r="5" spans="1:65"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868</v>
      </c>
      <c r="U5" t="s">
        <v>867</v>
      </c>
      <c r="V5" t="s">
        <v>866</v>
      </c>
      <c r="W5" t="s">
        <v>865</v>
      </c>
      <c r="Y5" t="s">
        <v>864</v>
      </c>
      <c r="AA5" t="s">
        <v>863</v>
      </c>
      <c r="AC5" s="242" t="s">
        <v>862</v>
      </c>
      <c r="AD5" s="242" t="s">
        <v>616</v>
      </c>
      <c r="AE5" s="242">
        <v>0.18497</v>
      </c>
      <c r="AF5" s="242" t="s">
        <v>563</v>
      </c>
      <c r="AG5" t="s">
        <v>861</v>
      </c>
      <c r="AH5" t="s">
        <v>860</v>
      </c>
      <c r="AI5" t="s">
        <v>859</v>
      </c>
      <c r="AJ5" t="s">
        <v>858</v>
      </c>
      <c r="AL5" t="s">
        <v>857</v>
      </c>
      <c r="AN5" t="s">
        <v>856</v>
      </c>
      <c r="AP5" t="s">
        <v>855</v>
      </c>
      <c r="AQ5" t="s">
        <v>491</v>
      </c>
      <c r="AS5" t="s">
        <v>854</v>
      </c>
      <c r="AT5" t="s">
        <v>853</v>
      </c>
      <c r="AU5" t="s">
        <v>852</v>
      </c>
      <c r="AV5" t="s">
        <v>851</v>
      </c>
      <c r="AW5" t="s">
        <v>850</v>
      </c>
      <c r="AX5" t="s">
        <v>849</v>
      </c>
      <c r="AY5" t="s">
        <v>848</v>
      </c>
      <c r="AZ5" t="s">
        <v>847</v>
      </c>
      <c r="BA5" t="s">
        <v>846</v>
      </c>
      <c r="BB5" t="s">
        <v>845</v>
      </c>
      <c r="BC5" t="s">
        <v>793</v>
      </c>
      <c r="BD5" t="s">
        <v>844</v>
      </c>
    </row>
    <row r="6" spans="1:65"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758</v>
      </c>
      <c r="V6" t="s">
        <v>843</v>
      </c>
      <c r="Y6" t="s">
        <v>710</v>
      </c>
      <c r="AA6" t="s">
        <v>842</v>
      </c>
      <c r="AC6" s="242" t="s">
        <v>841</v>
      </c>
      <c r="AD6" s="242" t="s">
        <v>616</v>
      </c>
      <c r="AE6" s="242">
        <v>0.27211999999999997</v>
      </c>
      <c r="AF6" s="242" t="s">
        <v>563</v>
      </c>
      <c r="AG6" t="s">
        <v>840</v>
      </c>
      <c r="AH6" t="s">
        <v>839</v>
      </c>
      <c r="AI6" t="s">
        <v>592</v>
      </c>
      <c r="AJ6" t="s">
        <v>838</v>
      </c>
      <c r="AL6" t="s">
        <v>837</v>
      </c>
      <c r="AN6" t="s">
        <v>836</v>
      </c>
      <c r="AS6" t="s">
        <v>835</v>
      </c>
      <c r="AT6" t="s">
        <v>834</v>
      </c>
      <c r="AU6" t="s">
        <v>833</v>
      </c>
      <c r="AV6" t="s">
        <v>832</v>
      </c>
      <c r="AW6" t="s">
        <v>831</v>
      </c>
      <c r="AX6" t="s">
        <v>830</v>
      </c>
      <c r="AY6" t="s">
        <v>829</v>
      </c>
      <c r="AZ6" t="s">
        <v>828</v>
      </c>
      <c r="BA6" t="s">
        <v>827</v>
      </c>
      <c r="BB6" t="s">
        <v>826</v>
      </c>
      <c r="BC6" t="s">
        <v>727</v>
      </c>
      <c r="BD6" t="s">
        <v>825</v>
      </c>
    </row>
    <row r="7" spans="1:65"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824</v>
      </c>
      <c r="Y7" t="s">
        <v>2</v>
      </c>
      <c r="AC7" s="242" t="s">
        <v>823</v>
      </c>
      <c r="AD7" s="242" t="s">
        <v>616</v>
      </c>
      <c r="AE7" s="249">
        <v>0.26950000000000002</v>
      </c>
      <c r="AF7" s="242" t="s">
        <v>563</v>
      </c>
      <c r="AG7" t="s">
        <v>822</v>
      </c>
      <c r="AH7" t="s">
        <v>590</v>
      </c>
      <c r="AI7" t="s">
        <v>821</v>
      </c>
      <c r="AJ7" t="s">
        <v>820</v>
      </c>
      <c r="AL7" t="s">
        <v>819</v>
      </c>
      <c r="AS7" t="s">
        <v>818</v>
      </c>
      <c r="AT7" t="s">
        <v>817</v>
      </c>
      <c r="AU7" t="s">
        <v>816</v>
      </c>
      <c r="AV7" t="s">
        <v>815</v>
      </c>
      <c r="AW7" t="s">
        <v>814</v>
      </c>
      <c r="AX7" t="s">
        <v>813</v>
      </c>
      <c r="AY7" t="s">
        <v>812</v>
      </c>
      <c r="AZ7" t="s">
        <v>811</v>
      </c>
      <c r="BA7" t="s">
        <v>810</v>
      </c>
      <c r="BB7" t="s">
        <v>809</v>
      </c>
      <c r="BC7" t="s">
        <v>808</v>
      </c>
      <c r="BD7" t="s">
        <v>807</v>
      </c>
    </row>
    <row r="8" spans="1:65"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806</v>
      </c>
      <c r="Y8" t="s">
        <v>3</v>
      </c>
      <c r="AC8" s="246" t="s">
        <v>805</v>
      </c>
      <c r="AD8" s="246" t="s">
        <v>665</v>
      </c>
      <c r="AE8" s="286">
        <v>2.5379710000000002</v>
      </c>
      <c r="AF8" s="242" t="s">
        <v>664</v>
      </c>
      <c r="AG8" t="s">
        <v>699</v>
      </c>
      <c r="AH8" t="s">
        <v>665</v>
      </c>
      <c r="AI8" t="s">
        <v>572</v>
      </c>
      <c r="AJ8" t="s">
        <v>804</v>
      </c>
      <c r="AS8" t="s">
        <v>803</v>
      </c>
      <c r="AT8" t="s">
        <v>802</v>
      </c>
      <c r="AU8" t="s">
        <v>801</v>
      </c>
      <c r="AV8" t="s">
        <v>800</v>
      </c>
      <c r="AW8" t="s">
        <v>799</v>
      </c>
      <c r="AX8" t="s">
        <v>798</v>
      </c>
      <c r="AY8" t="s">
        <v>797</v>
      </c>
      <c r="AZ8" t="s">
        <v>796</v>
      </c>
      <c r="BA8" t="s">
        <v>795</v>
      </c>
      <c r="BB8" t="s">
        <v>794</v>
      </c>
      <c r="BC8" t="s">
        <v>793</v>
      </c>
      <c r="BD8" t="s">
        <v>792</v>
      </c>
    </row>
    <row r="9" spans="1:65"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791</v>
      </c>
      <c r="Y9" t="s">
        <v>420</v>
      </c>
      <c r="AC9" s="188" t="s">
        <v>790</v>
      </c>
      <c r="AD9" s="188" t="s">
        <v>616</v>
      </c>
      <c r="AE9" s="206">
        <v>0.24667</v>
      </c>
      <c r="AF9" s="242" t="s">
        <v>563</v>
      </c>
      <c r="AG9" t="s">
        <v>4</v>
      </c>
      <c r="AH9" t="s">
        <v>789</v>
      </c>
      <c r="AI9" t="s">
        <v>788</v>
      </c>
      <c r="AJ9" t="s">
        <v>787</v>
      </c>
      <c r="AS9" t="s">
        <v>786</v>
      </c>
      <c r="AT9" t="s">
        <v>785</v>
      </c>
      <c r="AU9" t="s">
        <v>784</v>
      </c>
      <c r="AV9" t="s">
        <v>783</v>
      </c>
      <c r="AW9" t="s">
        <v>782</v>
      </c>
      <c r="AX9" t="s">
        <v>781</v>
      </c>
      <c r="AY9" t="s">
        <v>780</v>
      </c>
      <c r="AZ9" t="s">
        <v>779</v>
      </c>
      <c r="BA9" t="s">
        <v>778</v>
      </c>
      <c r="BB9" t="s">
        <v>777</v>
      </c>
      <c r="BC9" t="s">
        <v>727</v>
      </c>
      <c r="BD9" t="s">
        <v>776</v>
      </c>
    </row>
    <row r="10" spans="1:65"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775</v>
      </c>
      <c r="Y10" t="s">
        <v>774</v>
      </c>
      <c r="AC10" s="242" t="s">
        <v>773</v>
      </c>
      <c r="AD10" s="242" t="s">
        <v>616</v>
      </c>
      <c r="AE10" s="248">
        <v>0.315905361</v>
      </c>
      <c r="AF10" s="242" t="s">
        <v>563</v>
      </c>
      <c r="AG10" t="s">
        <v>724</v>
      </c>
      <c r="AH10" t="s">
        <v>573</v>
      </c>
      <c r="AI10" t="s">
        <v>772</v>
      </c>
      <c r="AJ10" t="s">
        <v>771</v>
      </c>
      <c r="AS10" t="s">
        <v>770</v>
      </c>
      <c r="AT10" t="s">
        <v>769</v>
      </c>
      <c r="AU10" t="s">
        <v>768</v>
      </c>
      <c r="AV10" t="s">
        <v>767</v>
      </c>
      <c r="AW10" t="s">
        <v>766</v>
      </c>
      <c r="AX10" t="s">
        <v>765</v>
      </c>
      <c r="AZ10" t="s">
        <v>764</v>
      </c>
      <c r="BA10" t="s">
        <v>763</v>
      </c>
      <c r="BB10" t="s">
        <v>762</v>
      </c>
      <c r="BC10" t="s">
        <v>761</v>
      </c>
      <c r="BD10" t="s">
        <v>760</v>
      </c>
    </row>
    <row r="11" spans="1:65" x14ac:dyDescent="0.25">
      <c r="C11">
        <v>2013</v>
      </c>
      <c r="D11">
        <f t="shared" ref="D11:J11" si="7">E10</f>
        <v>2014</v>
      </c>
      <c r="E11">
        <f t="shared" si="7"/>
        <v>2015</v>
      </c>
      <c r="F11">
        <f t="shared" si="7"/>
        <v>2016</v>
      </c>
      <c r="G11">
        <f t="shared" si="7"/>
        <v>2017</v>
      </c>
      <c r="H11">
        <f t="shared" si="7"/>
        <v>2018</v>
      </c>
      <c r="I11">
        <f t="shared" si="7"/>
        <v>2019</v>
      </c>
      <c r="J11">
        <f t="shared" si="7"/>
        <v>2020</v>
      </c>
      <c r="V11" t="s">
        <v>759</v>
      </c>
      <c r="Y11" t="s">
        <v>758</v>
      </c>
      <c r="AC11" s="242" t="s">
        <v>757</v>
      </c>
      <c r="AD11" s="242" t="s">
        <v>740</v>
      </c>
      <c r="AE11" s="242">
        <v>0.34410000000000002</v>
      </c>
      <c r="AF11" s="242" t="s">
        <v>739</v>
      </c>
      <c r="AG11" t="s">
        <v>711</v>
      </c>
      <c r="AH11" t="s">
        <v>756</v>
      </c>
      <c r="AI11" t="s">
        <v>755</v>
      </c>
      <c r="AJ11" t="s">
        <v>754</v>
      </c>
      <c r="AS11" t="s">
        <v>753</v>
      </c>
      <c r="AT11" t="s">
        <v>752</v>
      </c>
      <c r="AU11" t="s">
        <v>751</v>
      </c>
      <c r="AV11" t="s">
        <v>750</v>
      </c>
      <c r="AW11" t="s">
        <v>749</v>
      </c>
      <c r="AX11" t="s">
        <v>748</v>
      </c>
      <c r="AZ11" t="s">
        <v>747</v>
      </c>
      <c r="BA11" t="s">
        <v>746</v>
      </c>
      <c r="BB11" t="s">
        <v>745</v>
      </c>
      <c r="BC11" t="s">
        <v>744</v>
      </c>
      <c r="BD11" t="s">
        <v>743</v>
      </c>
    </row>
    <row r="12" spans="1:65" x14ac:dyDescent="0.25">
      <c r="C12">
        <v>2014</v>
      </c>
      <c r="D12">
        <f t="shared" ref="D12:I12" si="8">E11</f>
        <v>2015</v>
      </c>
      <c r="E12">
        <f t="shared" si="8"/>
        <v>2016</v>
      </c>
      <c r="F12">
        <f t="shared" si="8"/>
        <v>2017</v>
      </c>
      <c r="G12">
        <f t="shared" si="8"/>
        <v>2018</v>
      </c>
      <c r="H12">
        <f t="shared" si="8"/>
        <v>2019</v>
      </c>
      <c r="I12">
        <f t="shared" si="8"/>
        <v>2020</v>
      </c>
      <c r="V12" t="s">
        <v>742</v>
      </c>
      <c r="AC12" s="242" t="s">
        <v>741</v>
      </c>
      <c r="AD12" s="242" t="s">
        <v>740</v>
      </c>
      <c r="AE12" s="243">
        <v>0.70850000000000002</v>
      </c>
      <c r="AF12" s="243" t="s">
        <v>739</v>
      </c>
      <c r="AG12" t="s">
        <v>738</v>
      </c>
      <c r="AH12" t="s">
        <v>567</v>
      </c>
      <c r="AJ12" t="s">
        <v>737</v>
      </c>
      <c r="AS12" t="s">
        <v>736</v>
      </c>
      <c r="AT12" t="s">
        <v>735</v>
      </c>
      <c r="AU12" t="s">
        <v>734</v>
      </c>
      <c r="AV12" t="s">
        <v>733</v>
      </c>
      <c r="AW12" t="s">
        <v>732</v>
      </c>
      <c r="AX12" t="s">
        <v>731</v>
      </c>
      <c r="AZ12" t="s">
        <v>730</v>
      </c>
      <c r="BA12" t="s">
        <v>729</v>
      </c>
      <c r="BB12" t="s">
        <v>728</v>
      </c>
      <c r="BC12" t="s">
        <v>727</v>
      </c>
      <c r="BD12" t="s">
        <v>726</v>
      </c>
    </row>
    <row r="13" spans="1:65" x14ac:dyDescent="0.25">
      <c r="C13">
        <v>2015</v>
      </c>
      <c r="D13">
        <f>E12</f>
        <v>2016</v>
      </c>
      <c r="E13">
        <f>F12</f>
        <v>2017</v>
      </c>
      <c r="F13">
        <f>G12</f>
        <v>2018</v>
      </c>
      <c r="G13">
        <f>H12</f>
        <v>2019</v>
      </c>
      <c r="H13">
        <f>I12</f>
        <v>2020</v>
      </c>
      <c r="V13" t="s">
        <v>725</v>
      </c>
      <c r="AC13" s="242" t="s">
        <v>724</v>
      </c>
      <c r="AD13" s="242" t="s">
        <v>665</v>
      </c>
      <c r="AE13" s="242">
        <v>2.6023999999999998</v>
      </c>
      <c r="AF13" s="242" t="s">
        <v>664</v>
      </c>
      <c r="AG13" t="s">
        <v>723</v>
      </c>
      <c r="AH13" t="s">
        <v>722</v>
      </c>
      <c r="AJ13" t="s">
        <v>721</v>
      </c>
      <c r="AS13" t="s">
        <v>720</v>
      </c>
      <c r="AT13" t="s">
        <v>719</v>
      </c>
      <c r="AU13" t="s">
        <v>718</v>
      </c>
      <c r="AV13" t="s">
        <v>717</v>
      </c>
      <c r="AW13" t="s">
        <v>716</v>
      </c>
      <c r="AX13" t="s">
        <v>715</v>
      </c>
      <c r="AZ13" t="s">
        <v>714</v>
      </c>
      <c r="BA13" t="s">
        <v>713</v>
      </c>
      <c r="BD13" t="s">
        <v>712</v>
      </c>
    </row>
    <row r="14" spans="1:65" x14ac:dyDescent="0.25">
      <c r="C14">
        <v>2016</v>
      </c>
      <c r="D14">
        <f>E13</f>
        <v>2017</v>
      </c>
      <c r="E14">
        <f>F13</f>
        <v>2018</v>
      </c>
      <c r="F14">
        <f>G13</f>
        <v>2019</v>
      </c>
      <c r="G14">
        <f>H13</f>
        <v>2020</v>
      </c>
      <c r="V14" t="s">
        <v>543</v>
      </c>
      <c r="AC14" s="242" t="s">
        <v>711</v>
      </c>
      <c r="AD14" s="242" t="s">
        <v>665</v>
      </c>
      <c r="AE14" s="242">
        <v>2.1913999999999998</v>
      </c>
      <c r="AF14" s="242" t="s">
        <v>664</v>
      </c>
      <c r="AG14" t="s">
        <v>710</v>
      </c>
      <c r="AH14" t="s">
        <v>1</v>
      </c>
      <c r="AJ14" t="s">
        <v>709</v>
      </c>
      <c r="AS14" t="s">
        <v>708</v>
      </c>
      <c r="AT14" t="s">
        <v>707</v>
      </c>
      <c r="AU14" t="s">
        <v>706</v>
      </c>
      <c r="AV14" t="s">
        <v>705</v>
      </c>
      <c r="AW14" t="s">
        <v>704</v>
      </c>
      <c r="AX14" t="s">
        <v>703</v>
      </c>
      <c r="AZ14" t="s">
        <v>702</v>
      </c>
      <c r="BA14" t="s">
        <v>701</v>
      </c>
      <c r="BD14" t="s">
        <v>700</v>
      </c>
    </row>
    <row r="15" spans="1:65" x14ac:dyDescent="0.25">
      <c r="C15">
        <v>2017</v>
      </c>
      <c r="D15">
        <f>E14</f>
        <v>2018</v>
      </c>
      <c r="E15">
        <f>F14</f>
        <v>2019</v>
      </c>
      <c r="F15">
        <f>G14</f>
        <v>2020</v>
      </c>
      <c r="AC15" s="242" t="s">
        <v>699</v>
      </c>
      <c r="AD15" s="242" t="s">
        <v>616</v>
      </c>
      <c r="AE15" s="242">
        <v>1.1838E-2</v>
      </c>
      <c r="AF15" s="242" t="s">
        <v>563</v>
      </c>
      <c r="AG15" t="s">
        <v>698</v>
      </c>
      <c r="AH15" t="s">
        <v>697</v>
      </c>
      <c r="AJ15" t="s">
        <v>5</v>
      </c>
      <c r="AS15" t="s">
        <v>696</v>
      </c>
      <c r="AT15" t="s">
        <v>695</v>
      </c>
      <c r="AU15" t="s">
        <v>694</v>
      </c>
      <c r="AV15" t="s">
        <v>693</v>
      </c>
      <c r="AW15" t="s">
        <v>692</v>
      </c>
      <c r="AX15" t="s">
        <v>691</v>
      </c>
      <c r="AZ15" t="s">
        <v>690</v>
      </c>
      <c r="BA15" t="s">
        <v>689</v>
      </c>
      <c r="BD15" t="s">
        <v>688</v>
      </c>
    </row>
    <row r="16" spans="1:65" x14ac:dyDescent="0.25">
      <c r="C16">
        <v>2018</v>
      </c>
      <c r="D16">
        <f>E15</f>
        <v>2019</v>
      </c>
      <c r="E16">
        <f>F15</f>
        <v>2020</v>
      </c>
      <c r="AC16" s="242" t="s">
        <v>687</v>
      </c>
      <c r="AD16" s="242" t="s">
        <v>616</v>
      </c>
      <c r="AE16" s="242">
        <v>2.0799999999999999E-4</v>
      </c>
      <c r="AF16" s="242" t="s">
        <v>563</v>
      </c>
      <c r="AG16" t="s">
        <v>686</v>
      </c>
      <c r="AH16" t="s">
        <v>685</v>
      </c>
      <c r="AS16" t="s">
        <v>684</v>
      </c>
      <c r="AT16" t="s">
        <v>683</v>
      </c>
      <c r="AU16" t="s">
        <v>682</v>
      </c>
      <c r="AV16" t="s">
        <v>681</v>
      </c>
      <c r="AW16" t="s">
        <v>680</v>
      </c>
      <c r="AX16" t="s">
        <v>679</v>
      </c>
      <c r="AZ16" t="s">
        <v>678</v>
      </c>
      <c r="BA16" t="s">
        <v>677</v>
      </c>
      <c r="BD16" t="s">
        <v>676</v>
      </c>
    </row>
    <row r="17" spans="3:56" x14ac:dyDescent="0.25">
      <c r="C17">
        <v>2019</v>
      </c>
      <c r="D17">
        <f>E16</f>
        <v>2020</v>
      </c>
      <c r="AC17" s="242" t="s">
        <v>675</v>
      </c>
      <c r="AD17" s="242" t="s">
        <v>616</v>
      </c>
      <c r="AE17" s="242">
        <v>0.214508</v>
      </c>
      <c r="AF17" s="242" t="s">
        <v>563</v>
      </c>
      <c r="AG17" t="s">
        <v>5</v>
      </c>
      <c r="AH17" t="s">
        <v>543</v>
      </c>
      <c r="AT17" t="s">
        <v>674</v>
      </c>
      <c r="AU17" t="s">
        <v>673</v>
      </c>
      <c r="AV17" t="s">
        <v>672</v>
      </c>
      <c r="AW17" t="s">
        <v>671</v>
      </c>
      <c r="AX17" t="s">
        <v>670</v>
      </c>
      <c r="AZ17" t="s">
        <v>669</v>
      </c>
      <c r="BA17" t="s">
        <v>668</v>
      </c>
      <c r="BD17" t="s">
        <v>667</v>
      </c>
    </row>
    <row r="18" spans="3:56" x14ac:dyDescent="0.25">
      <c r="C18">
        <v>2020</v>
      </c>
      <c r="AC18" s="242" t="s">
        <v>666</v>
      </c>
      <c r="AD18" s="242" t="s">
        <v>665</v>
      </c>
      <c r="AE18" s="243">
        <v>1.5022500000000001</v>
      </c>
      <c r="AF18" s="243" t="s">
        <v>664</v>
      </c>
      <c r="AT18" t="s">
        <v>663</v>
      </c>
      <c r="AU18" t="s">
        <v>662</v>
      </c>
      <c r="AV18" t="s">
        <v>661</v>
      </c>
      <c r="AW18" t="s">
        <v>660</v>
      </c>
      <c r="AX18" t="s">
        <v>659</v>
      </c>
      <c r="AZ18" t="s">
        <v>658</v>
      </c>
      <c r="BD18" t="s">
        <v>657</v>
      </c>
    </row>
    <row r="19" spans="3:56" x14ac:dyDescent="0.25">
      <c r="C19" t="s">
        <v>656</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648</v>
      </c>
      <c r="AC19" s="188" t="s">
        <v>655</v>
      </c>
      <c r="AD19" s="242" t="s">
        <v>616</v>
      </c>
      <c r="AE19" s="243">
        <v>0.21676999999999999</v>
      </c>
      <c r="AF19" s="243" t="s">
        <v>563</v>
      </c>
      <c r="AT19" t="s">
        <v>654</v>
      </c>
      <c r="AU19" t="s">
        <v>653</v>
      </c>
      <c r="AV19" t="s">
        <v>652</v>
      </c>
      <c r="AW19" t="s">
        <v>651</v>
      </c>
      <c r="BD19" t="s">
        <v>650</v>
      </c>
    </row>
    <row r="20" spans="3:56" x14ac:dyDescent="0.25">
      <c r="C20" t="s">
        <v>649</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648</v>
      </c>
      <c r="AC20" s="242" t="s">
        <v>647</v>
      </c>
      <c r="AD20" s="242" t="s">
        <v>616</v>
      </c>
      <c r="AE20" s="245" t="s">
        <v>593</v>
      </c>
      <c r="AF20" s="243" t="s">
        <v>563</v>
      </c>
      <c r="AT20" t="s">
        <v>646</v>
      </c>
      <c r="AV20" t="s">
        <v>645</v>
      </c>
      <c r="AW20" t="s">
        <v>644</v>
      </c>
      <c r="BD20" t="s">
        <v>643</v>
      </c>
    </row>
    <row r="21" spans="3:56" x14ac:dyDescent="0.25">
      <c r="C21" t="s">
        <v>642</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188" t="s">
        <v>641</v>
      </c>
      <c r="AD21" s="188" t="s">
        <v>616</v>
      </c>
      <c r="AE21" s="247">
        <v>0</v>
      </c>
      <c r="AF21" s="188" t="s">
        <v>563</v>
      </c>
      <c r="AT21" t="s">
        <v>640</v>
      </c>
      <c r="AV21" t="s">
        <v>639</v>
      </c>
      <c r="AW21" t="s">
        <v>638</v>
      </c>
      <c r="BD21" t="s">
        <v>637</v>
      </c>
    </row>
    <row r="22" spans="3:56" x14ac:dyDescent="0.25">
      <c r="C22" t="s">
        <v>636</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188" t="s">
        <v>635</v>
      </c>
      <c r="AD22" s="188" t="s">
        <v>616</v>
      </c>
      <c r="AE22" s="247">
        <v>0</v>
      </c>
      <c r="AF22" s="188" t="s">
        <v>634</v>
      </c>
      <c r="AT22" t="s">
        <v>633</v>
      </c>
      <c r="AW22" t="s">
        <v>632</v>
      </c>
      <c r="BD22" t="s">
        <v>631</v>
      </c>
    </row>
    <row r="23" spans="3:56" x14ac:dyDescent="0.25">
      <c r="C23" t="s">
        <v>630</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46" t="s">
        <v>629</v>
      </c>
      <c r="AD23" s="246" t="s">
        <v>616</v>
      </c>
      <c r="AE23" s="373">
        <v>0</v>
      </c>
      <c r="AF23" s="246" t="s">
        <v>563</v>
      </c>
      <c r="AT23" t="s">
        <v>628</v>
      </c>
      <c r="AW23" t="s">
        <v>627</v>
      </c>
      <c r="BD23" t="s">
        <v>626</v>
      </c>
    </row>
    <row r="24" spans="3:56" x14ac:dyDescent="0.25">
      <c r="C24" t="s">
        <v>625</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46" t="s">
        <v>624</v>
      </c>
      <c r="AD24" s="246" t="s">
        <v>616</v>
      </c>
      <c r="AE24" s="373">
        <v>0</v>
      </c>
      <c r="AF24" s="246" t="s">
        <v>563</v>
      </c>
      <c r="AT24" t="s">
        <v>623</v>
      </c>
      <c r="AW24" t="s">
        <v>622</v>
      </c>
    </row>
    <row r="25" spans="3:56" x14ac:dyDescent="0.25">
      <c r="C25" t="s">
        <v>621</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46" t="s">
        <v>620</v>
      </c>
      <c r="AD25" s="246" t="s">
        <v>616</v>
      </c>
      <c r="AE25" s="373">
        <v>0</v>
      </c>
      <c r="AF25" s="246" t="s">
        <v>563</v>
      </c>
      <c r="AT25" t="s">
        <v>619</v>
      </c>
    </row>
    <row r="26" spans="3:56" x14ac:dyDescent="0.25">
      <c r="C26" t="s">
        <v>618</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46" t="s">
        <v>617</v>
      </c>
      <c r="AD26" s="246" t="s">
        <v>616</v>
      </c>
      <c r="AE26" s="373">
        <v>0</v>
      </c>
      <c r="AF26" s="246" t="s">
        <v>563</v>
      </c>
    </row>
    <row r="27" spans="3:56" x14ac:dyDescent="0.25">
      <c r="C27" t="s">
        <v>615</v>
      </c>
      <c r="D27" t="str">
        <f t="shared" ref="D27:I27" si="16">E26</f>
        <v>2014/15</v>
      </c>
      <c r="E27" t="str">
        <f t="shared" si="16"/>
        <v>2015/16</v>
      </c>
      <c r="F27" t="str">
        <f t="shared" si="16"/>
        <v>2016/17</v>
      </c>
      <c r="G27" t="str">
        <f t="shared" si="16"/>
        <v>2017/18</v>
      </c>
      <c r="H27" t="str">
        <f t="shared" si="16"/>
        <v>2018/19</v>
      </c>
      <c r="I27" t="str">
        <f t="shared" si="16"/>
        <v>2019/20</v>
      </c>
      <c r="AC27" s="242" t="s">
        <v>614</v>
      </c>
      <c r="AD27" s="242" t="s">
        <v>590</v>
      </c>
      <c r="AE27" s="244">
        <v>289.83554099999998</v>
      </c>
      <c r="AF27" s="242" t="s">
        <v>592</v>
      </c>
    </row>
    <row r="28" spans="3:56" x14ac:dyDescent="0.25">
      <c r="C28" t="s">
        <v>613</v>
      </c>
      <c r="D28" t="str">
        <f>E27</f>
        <v>2015/16</v>
      </c>
      <c r="E28" t="str">
        <f>F27</f>
        <v>2016/17</v>
      </c>
      <c r="F28" t="str">
        <f>G27</f>
        <v>2017/18</v>
      </c>
      <c r="G28" t="str">
        <f>H27</f>
        <v>2018/19</v>
      </c>
      <c r="H28" t="str">
        <f>I27</f>
        <v>2019/20</v>
      </c>
      <c r="AC28" s="242" t="s">
        <v>612</v>
      </c>
      <c r="AD28" s="242" t="s">
        <v>590</v>
      </c>
      <c r="AE28" s="244">
        <v>199</v>
      </c>
      <c r="AF28" s="242" t="s">
        <v>592</v>
      </c>
    </row>
    <row r="29" spans="3:56" x14ac:dyDescent="0.25">
      <c r="C29" t="s">
        <v>611</v>
      </c>
      <c r="D29" t="str">
        <f>E28</f>
        <v>2016/17</v>
      </c>
      <c r="E29" t="str">
        <f>F28</f>
        <v>2017/18</v>
      </c>
      <c r="F29" t="str">
        <f>G28</f>
        <v>2018/19</v>
      </c>
      <c r="G29" t="str">
        <f>H28</f>
        <v>2019/20</v>
      </c>
      <c r="AC29" s="242" t="s">
        <v>610</v>
      </c>
      <c r="AD29" s="242" t="s">
        <v>590</v>
      </c>
      <c r="AE29" s="244">
        <v>6</v>
      </c>
      <c r="AF29" s="242" t="s">
        <v>592</v>
      </c>
    </row>
    <row r="30" spans="3:56" x14ac:dyDescent="0.25">
      <c r="C30" t="s">
        <v>609</v>
      </c>
      <c r="D30" t="str">
        <f>E29</f>
        <v>2017/18</v>
      </c>
      <c r="E30" t="str">
        <f>F29</f>
        <v>2018/19</v>
      </c>
      <c r="F30" t="str">
        <f>G29</f>
        <v>2019/20</v>
      </c>
      <c r="AC30" s="242" t="s">
        <v>608</v>
      </c>
      <c r="AD30" s="242" t="s">
        <v>590</v>
      </c>
      <c r="AE30" s="244">
        <v>21</v>
      </c>
      <c r="AF30" s="242" t="s">
        <v>592</v>
      </c>
    </row>
    <row r="31" spans="3:56" x14ac:dyDescent="0.25">
      <c r="C31" t="s">
        <v>607</v>
      </c>
      <c r="D31" t="str">
        <f>E30</f>
        <v>2018/19</v>
      </c>
      <c r="E31" t="str">
        <f>F30</f>
        <v>2019/20</v>
      </c>
      <c r="AC31" s="242" t="s">
        <v>606</v>
      </c>
      <c r="AD31" s="242" t="s">
        <v>590</v>
      </c>
      <c r="AE31" s="244">
        <v>6</v>
      </c>
      <c r="AF31" s="242" t="s">
        <v>592</v>
      </c>
    </row>
    <row r="32" spans="3:56" x14ac:dyDescent="0.25">
      <c r="C32" t="s">
        <v>605</v>
      </c>
      <c r="D32" t="str">
        <f>E31</f>
        <v>2019/20</v>
      </c>
      <c r="AC32" s="242" t="s">
        <v>604</v>
      </c>
      <c r="AD32" s="242" t="s">
        <v>590</v>
      </c>
      <c r="AE32" s="244">
        <v>21</v>
      </c>
      <c r="AF32" s="242" t="s">
        <v>592</v>
      </c>
    </row>
    <row r="33" spans="3:32" x14ac:dyDescent="0.25">
      <c r="C33" t="s">
        <v>603</v>
      </c>
      <c r="AC33" s="242" t="s">
        <v>602</v>
      </c>
      <c r="AD33" s="242" t="s">
        <v>590</v>
      </c>
      <c r="AE33" s="244">
        <v>21</v>
      </c>
      <c r="AF33" s="242" t="s">
        <v>592</v>
      </c>
    </row>
    <row r="34" spans="3:32" x14ac:dyDescent="0.25">
      <c r="AC34" s="242" t="s">
        <v>601</v>
      </c>
      <c r="AD34" s="242" t="s">
        <v>590</v>
      </c>
      <c r="AE34" s="244">
        <v>21</v>
      </c>
      <c r="AF34" s="242" t="s">
        <v>592</v>
      </c>
    </row>
    <row r="35" spans="3:32" x14ac:dyDescent="0.25">
      <c r="AC35" s="242" t="s">
        <v>600</v>
      </c>
      <c r="AD35" s="242" t="s">
        <v>590</v>
      </c>
      <c r="AE35" s="244">
        <v>21</v>
      </c>
      <c r="AF35" s="242" t="s">
        <v>592</v>
      </c>
    </row>
    <row r="36" spans="3:32" x14ac:dyDescent="0.25">
      <c r="AC36" s="242" t="s">
        <v>599</v>
      </c>
      <c r="AD36" s="242" t="s">
        <v>590</v>
      </c>
      <c r="AE36" s="244">
        <v>21</v>
      </c>
      <c r="AF36" s="242" t="s">
        <v>592</v>
      </c>
    </row>
    <row r="37" spans="3:32" x14ac:dyDescent="0.25">
      <c r="AC37" s="242" t="s">
        <v>598</v>
      </c>
      <c r="AD37" s="242" t="s">
        <v>590</v>
      </c>
      <c r="AE37" s="244">
        <v>21</v>
      </c>
      <c r="AF37" s="242" t="s">
        <v>592</v>
      </c>
    </row>
    <row r="38" spans="3:32" x14ac:dyDescent="0.25">
      <c r="AC38" s="242" t="s">
        <v>597</v>
      </c>
      <c r="AD38" s="242" t="s">
        <v>590</v>
      </c>
      <c r="AE38" s="244">
        <v>1.37</v>
      </c>
      <c r="AF38" s="242" t="s">
        <v>592</v>
      </c>
    </row>
    <row r="39" spans="3:32" x14ac:dyDescent="0.25">
      <c r="AC39" s="242" t="s">
        <v>596</v>
      </c>
      <c r="AD39" s="242" t="s">
        <v>590</v>
      </c>
      <c r="AE39" s="245" t="s">
        <v>593</v>
      </c>
      <c r="AF39" s="242" t="s">
        <v>592</v>
      </c>
    </row>
    <row r="40" spans="3:32" x14ac:dyDescent="0.25">
      <c r="AC40" s="242" t="s">
        <v>595</v>
      </c>
      <c r="AD40" s="242" t="s">
        <v>590</v>
      </c>
      <c r="AE40" s="245" t="s">
        <v>593</v>
      </c>
      <c r="AF40" s="242" t="s">
        <v>592</v>
      </c>
    </row>
    <row r="41" spans="3:32" x14ac:dyDescent="0.25">
      <c r="AC41" s="242" t="s">
        <v>594</v>
      </c>
      <c r="AD41" s="242" t="s">
        <v>590</v>
      </c>
      <c r="AE41" s="245" t="s">
        <v>593</v>
      </c>
      <c r="AF41" s="242" t="s">
        <v>592</v>
      </c>
    </row>
    <row r="42" spans="3:32" x14ac:dyDescent="0.25">
      <c r="AC42" s="242" t="s">
        <v>591</v>
      </c>
      <c r="AD42" s="242" t="s">
        <v>590</v>
      </c>
      <c r="AE42" s="244">
        <v>21</v>
      </c>
      <c r="AF42" s="188" t="s">
        <v>589</v>
      </c>
    </row>
    <row r="43" spans="3:32" x14ac:dyDescent="0.25">
      <c r="AC43" s="246" t="s">
        <v>588</v>
      </c>
      <c r="AD43" s="246" t="s">
        <v>567</v>
      </c>
      <c r="AE43" s="241" t="s">
        <v>558</v>
      </c>
      <c r="AF43" s="241"/>
    </row>
    <row r="44" spans="3:32" x14ac:dyDescent="0.25">
      <c r="AC44" s="246" t="s">
        <v>587</v>
      </c>
      <c r="AD44" s="246" t="s">
        <v>567</v>
      </c>
      <c r="AE44" s="246">
        <v>0.29315999999999998</v>
      </c>
      <c r="AF44" s="246" t="s">
        <v>566</v>
      </c>
    </row>
    <row r="45" spans="3:32" x14ac:dyDescent="0.25">
      <c r="AC45" s="246" t="s">
        <v>586</v>
      </c>
      <c r="AD45" s="246" t="s">
        <v>567</v>
      </c>
      <c r="AE45" s="246">
        <v>0.16625000000000001</v>
      </c>
      <c r="AF45" s="246" t="s">
        <v>566</v>
      </c>
    </row>
    <row r="46" spans="3:32" x14ac:dyDescent="0.25">
      <c r="AC46" s="246" t="s">
        <v>585</v>
      </c>
      <c r="AD46" s="246" t="s">
        <v>567</v>
      </c>
      <c r="AE46" s="246">
        <v>0.21021999999999999</v>
      </c>
      <c r="AF46" s="246" t="s">
        <v>566</v>
      </c>
    </row>
    <row r="47" spans="3:32" x14ac:dyDescent="0.25">
      <c r="AC47" s="242" t="s">
        <v>584</v>
      </c>
      <c r="AD47" s="242" t="s">
        <v>567</v>
      </c>
      <c r="AE47" s="242">
        <v>4.7379999999999999E-2</v>
      </c>
      <c r="AF47" s="242" t="s">
        <v>566</v>
      </c>
    </row>
    <row r="48" spans="3:32" x14ac:dyDescent="0.25">
      <c r="AC48" s="242" t="s">
        <v>583</v>
      </c>
      <c r="AD48" s="242" t="s">
        <v>567</v>
      </c>
      <c r="AE48" s="242">
        <v>0.18546000000000001</v>
      </c>
      <c r="AF48" s="242" t="s">
        <v>566</v>
      </c>
    </row>
    <row r="49" spans="29:32" x14ac:dyDescent="0.25">
      <c r="AC49" s="242" t="s">
        <v>582</v>
      </c>
      <c r="AD49" s="242" t="s">
        <v>567</v>
      </c>
      <c r="AE49" s="242">
        <v>0.19388</v>
      </c>
      <c r="AF49" s="242" t="s">
        <v>566</v>
      </c>
    </row>
    <row r="50" spans="29:32" x14ac:dyDescent="0.25">
      <c r="AC50" s="246" t="s">
        <v>581</v>
      </c>
      <c r="AD50" s="246" t="s">
        <v>579</v>
      </c>
      <c r="AE50" s="246">
        <v>0.21634400000000001</v>
      </c>
      <c r="AF50" s="246" t="s">
        <v>578</v>
      </c>
    </row>
    <row r="51" spans="29:32" x14ac:dyDescent="0.25">
      <c r="AC51" s="246" t="s">
        <v>580</v>
      </c>
      <c r="AD51" s="246" t="s">
        <v>579</v>
      </c>
      <c r="AE51" s="246">
        <v>0.33604699999999998</v>
      </c>
      <c r="AF51" s="246" t="s">
        <v>578</v>
      </c>
    </row>
    <row r="52" spans="29:32" x14ac:dyDescent="0.25">
      <c r="AC52" s="242" t="s">
        <v>577</v>
      </c>
      <c r="AD52" s="242" t="s">
        <v>573</v>
      </c>
      <c r="AE52" s="243">
        <v>0.25092300000000001</v>
      </c>
      <c r="AF52" s="243" t="s">
        <v>572</v>
      </c>
    </row>
    <row r="53" spans="29:32" x14ac:dyDescent="0.25">
      <c r="AC53" s="242" t="s">
        <v>576</v>
      </c>
      <c r="AD53" s="242" t="s">
        <v>573</v>
      </c>
      <c r="AE53" s="243">
        <v>0.82374999999999998</v>
      </c>
      <c r="AF53" s="243" t="s">
        <v>572</v>
      </c>
    </row>
    <row r="54" spans="29:32" x14ac:dyDescent="0.25">
      <c r="AC54" s="242" t="s">
        <v>575</v>
      </c>
      <c r="AD54" s="242" t="s">
        <v>573</v>
      </c>
      <c r="AE54" s="243">
        <v>0.94411</v>
      </c>
      <c r="AF54" s="243" t="s">
        <v>572</v>
      </c>
    </row>
    <row r="55" spans="29:32" x14ac:dyDescent="0.25">
      <c r="AC55" s="242" t="s">
        <v>574</v>
      </c>
      <c r="AD55" s="242" t="s">
        <v>573</v>
      </c>
      <c r="AE55" s="243">
        <v>0.88483999999999996</v>
      </c>
      <c r="AF55" s="243" t="s">
        <v>572</v>
      </c>
    </row>
    <row r="56" spans="29:32" x14ac:dyDescent="0.25">
      <c r="AC56" s="242" t="s">
        <v>571</v>
      </c>
      <c r="AD56" s="242" t="s">
        <v>567</v>
      </c>
      <c r="AE56" s="242">
        <v>0.10946</v>
      </c>
      <c r="AF56" s="242" t="s">
        <v>566</v>
      </c>
    </row>
    <row r="57" spans="29:32" x14ac:dyDescent="0.25">
      <c r="AC57" s="242" t="s">
        <v>570</v>
      </c>
      <c r="AD57" s="242" t="s">
        <v>567</v>
      </c>
      <c r="AE57" s="242">
        <v>0.21876999999999999</v>
      </c>
      <c r="AF57" s="242" t="s">
        <v>566</v>
      </c>
    </row>
    <row r="58" spans="29:32" x14ac:dyDescent="0.25">
      <c r="AC58" s="242" t="s">
        <v>569</v>
      </c>
      <c r="AD58" s="242" t="s">
        <v>567</v>
      </c>
      <c r="AE58" s="242">
        <v>0.17755000000000001</v>
      </c>
      <c r="AF58" s="242" t="s">
        <v>566</v>
      </c>
    </row>
    <row r="59" spans="29:32" x14ac:dyDescent="0.25">
      <c r="AC59" s="242" t="s">
        <v>568</v>
      </c>
      <c r="AD59" s="242" t="s">
        <v>567</v>
      </c>
      <c r="AE59" s="242">
        <v>0.116082</v>
      </c>
      <c r="AF59" s="242" t="s">
        <v>566</v>
      </c>
    </row>
    <row r="60" spans="29:32" x14ac:dyDescent="0.25">
      <c r="AC60" s="242" t="s">
        <v>565</v>
      </c>
      <c r="AD60" s="241" t="s">
        <v>559</v>
      </c>
      <c r="AE60" s="241" t="s">
        <v>558</v>
      </c>
      <c r="AF60" s="241"/>
    </row>
    <row r="61" spans="29:32" x14ac:dyDescent="0.25">
      <c r="AC61" s="242" t="s">
        <v>564</v>
      </c>
      <c r="AD61" s="241" t="s">
        <v>559</v>
      </c>
      <c r="AE61" s="241" t="s">
        <v>558</v>
      </c>
      <c r="AF61" s="241" t="s">
        <v>563</v>
      </c>
    </row>
    <row r="62" spans="29:32" x14ac:dyDescent="0.25">
      <c r="AC62" s="241" t="s">
        <v>562</v>
      </c>
      <c r="AD62" s="241" t="s">
        <v>559</v>
      </c>
      <c r="AE62" s="241" t="s">
        <v>558</v>
      </c>
      <c r="AF62" s="241"/>
    </row>
    <row r="63" spans="29:32" x14ac:dyDescent="0.25">
      <c r="AC63" s="241" t="s">
        <v>561</v>
      </c>
      <c r="AD63" s="241" t="s">
        <v>559</v>
      </c>
      <c r="AE63" s="241" t="s">
        <v>558</v>
      </c>
      <c r="AF63" s="241"/>
    </row>
    <row r="64" spans="29:32" x14ac:dyDescent="0.25">
      <c r="AC64" s="241" t="s">
        <v>560</v>
      </c>
      <c r="AD64" s="241" t="s">
        <v>559</v>
      </c>
      <c r="AE64" s="241" t="s">
        <v>558</v>
      </c>
      <c r="AF64" s="241"/>
    </row>
  </sheetData>
  <pageMargins left="0.7" right="0.7" top="0.75" bottom="0.75" header="0.3" footer="0.3"/>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0" zoomScale="90" zoomScaleNormal="90" workbookViewId="0">
      <selection activeCell="I42" sqref="I42"/>
    </sheetView>
  </sheetViews>
  <sheetFormatPr defaultRowHeight="15" x14ac:dyDescent="0.25"/>
  <cols>
    <col min="4" max="4" width="13.5703125" customWidth="1"/>
  </cols>
  <sheetData>
    <row r="2" spans="2:16" x14ac:dyDescent="0.25">
      <c r="M2" t="s">
        <v>82</v>
      </c>
      <c r="P2" t="s">
        <v>301</v>
      </c>
    </row>
    <row r="3" spans="2:16" ht="26.25" x14ac:dyDescent="0.25">
      <c r="B3" s="74" t="s">
        <v>169</v>
      </c>
      <c r="C3" s="74" t="s">
        <v>171</v>
      </c>
      <c r="D3" s="32"/>
      <c r="E3" s="32"/>
      <c r="F3" s="32"/>
      <c r="G3" s="32"/>
      <c r="H3" s="32"/>
      <c r="I3" s="74" t="s">
        <v>225</v>
      </c>
      <c r="J3" s="33" t="s">
        <v>63</v>
      </c>
      <c r="K3" s="33" t="s">
        <v>68</v>
      </c>
      <c r="L3" s="33" t="s">
        <v>71</v>
      </c>
      <c r="M3" s="33" t="s">
        <v>75</v>
      </c>
      <c r="P3" s="34" t="s">
        <v>298</v>
      </c>
    </row>
    <row r="4" spans="2:16" ht="26.25" x14ac:dyDescent="0.25">
      <c r="B4" s="74" t="s">
        <v>170</v>
      </c>
      <c r="C4" s="74" t="s">
        <v>172</v>
      </c>
      <c r="D4" s="32"/>
      <c r="E4" s="32"/>
      <c r="F4" s="32"/>
      <c r="G4" s="32"/>
      <c r="H4" s="32"/>
      <c r="I4" s="74" t="s">
        <v>226</v>
      </c>
      <c r="J4" s="33" t="s">
        <v>64</v>
      </c>
      <c r="K4" s="33" t="s">
        <v>69</v>
      </c>
      <c r="L4" s="33" t="s">
        <v>72</v>
      </c>
      <c r="M4" s="33" t="s">
        <v>76</v>
      </c>
      <c r="P4" s="34" t="s">
        <v>299</v>
      </c>
    </row>
    <row r="5" spans="2:16" ht="26.25" x14ac:dyDescent="0.25">
      <c r="B5" s="74" t="s">
        <v>58</v>
      </c>
      <c r="C5" s="74" t="s">
        <v>173</v>
      </c>
      <c r="D5" s="32"/>
      <c r="E5" s="32"/>
      <c r="F5" s="32"/>
      <c r="G5" s="32"/>
      <c r="H5" s="32"/>
      <c r="I5" s="74" t="s">
        <v>227</v>
      </c>
      <c r="J5" s="33" t="s">
        <v>65</v>
      </c>
      <c r="K5" s="33" t="s">
        <v>13</v>
      </c>
      <c r="L5" s="33" t="s">
        <v>73</v>
      </c>
      <c r="M5" s="33" t="s">
        <v>77</v>
      </c>
      <c r="P5" s="34" t="s">
        <v>4</v>
      </c>
    </row>
    <row r="6" spans="2:16" ht="39" x14ac:dyDescent="0.25">
      <c r="B6" s="74" t="s">
        <v>59</v>
      </c>
      <c r="C6" s="74" t="s">
        <v>61</v>
      </c>
      <c r="D6" s="32"/>
      <c r="E6" s="32"/>
      <c r="F6" s="32"/>
      <c r="H6" s="32"/>
      <c r="I6" s="74" t="s">
        <v>220</v>
      </c>
      <c r="M6" s="34" t="s">
        <v>78</v>
      </c>
      <c r="P6" s="34" t="s">
        <v>300</v>
      </c>
    </row>
    <row r="7" spans="2:16" ht="64.5" x14ac:dyDescent="0.25">
      <c r="D7" s="32"/>
      <c r="E7" s="32"/>
      <c r="F7" s="32"/>
      <c r="H7" s="32"/>
      <c r="I7" s="74" t="s">
        <v>221</v>
      </c>
      <c r="M7" s="34" t="s">
        <v>79</v>
      </c>
      <c r="P7" s="34" t="s">
        <v>7</v>
      </c>
    </row>
    <row r="8" spans="2:16" ht="64.5" x14ac:dyDescent="0.25">
      <c r="D8" s="32"/>
      <c r="E8" s="32"/>
      <c r="F8" s="32"/>
      <c r="H8" s="32"/>
      <c r="I8" s="93" t="s">
        <v>222</v>
      </c>
      <c r="M8" s="34" t="s">
        <v>80</v>
      </c>
      <c r="P8" s="34" t="s">
        <v>5</v>
      </c>
    </row>
    <row r="9" spans="2:16" ht="90" x14ac:dyDescent="0.25">
      <c r="D9" s="32"/>
      <c r="E9" s="32"/>
      <c r="H9" s="32"/>
      <c r="I9" s="74" t="s">
        <v>223</v>
      </c>
      <c r="M9" s="34" t="s">
        <v>81</v>
      </c>
    </row>
    <row r="10" spans="2:16" x14ac:dyDescent="0.25">
      <c r="D10" s="32"/>
      <c r="E10" s="32"/>
      <c r="I10" s="74" t="s">
        <v>167</v>
      </c>
    </row>
    <row r="11" spans="2:16" x14ac:dyDescent="0.25">
      <c r="D11" s="32"/>
      <c r="E11" s="32"/>
      <c r="I11" s="74" t="s">
        <v>168</v>
      </c>
    </row>
    <row r="12" spans="2:16" x14ac:dyDescent="0.25">
      <c r="D12" s="32"/>
      <c r="E12" s="32"/>
      <c r="I12" s="74" t="s">
        <v>224</v>
      </c>
    </row>
    <row r="13" spans="2:16" x14ac:dyDescent="0.25">
      <c r="D13" s="32"/>
      <c r="I13" s="74" t="s">
        <v>228</v>
      </c>
    </row>
    <row r="14" spans="2:16" x14ac:dyDescent="0.25">
      <c r="D14" s="32"/>
      <c r="I14" s="74" t="s">
        <v>5</v>
      </c>
    </row>
    <row r="16" spans="2:16" ht="15.75" thickBot="1" x14ac:dyDescent="0.3"/>
    <row r="17" spans="2:16" ht="18" x14ac:dyDescent="0.35">
      <c r="B17" s="53" t="s">
        <v>151</v>
      </c>
      <c r="C17" s="42" t="s">
        <v>305</v>
      </c>
      <c r="D17" s="42"/>
      <c r="E17" s="42"/>
      <c r="F17" s="42"/>
      <c r="G17" s="42"/>
      <c r="H17" s="42"/>
      <c r="I17" s="42"/>
      <c r="J17" s="42"/>
      <c r="K17" s="42"/>
      <c r="L17" s="42"/>
      <c r="M17" s="42"/>
      <c r="N17" s="42"/>
      <c r="O17" s="43"/>
    </row>
    <row r="18" spans="2:16" ht="18" x14ac:dyDescent="0.35">
      <c r="B18" s="44"/>
      <c r="C18" s="45" t="s">
        <v>14</v>
      </c>
      <c r="D18" s="45"/>
      <c r="E18" s="45" t="s">
        <v>3</v>
      </c>
      <c r="F18" s="45"/>
      <c r="G18" s="45"/>
      <c r="H18" s="45"/>
      <c r="I18" s="45" t="s">
        <v>52</v>
      </c>
      <c r="J18" s="45" t="s">
        <v>218</v>
      </c>
      <c r="K18" s="45" t="s">
        <v>219</v>
      </c>
      <c r="L18" s="45" t="s">
        <v>67</v>
      </c>
      <c r="M18" s="45" t="s">
        <v>166</v>
      </c>
      <c r="N18" s="45" t="s">
        <v>165</v>
      </c>
      <c r="O18" s="46" t="s">
        <v>144</v>
      </c>
      <c r="P18" s="45" t="s">
        <v>5</v>
      </c>
    </row>
    <row r="19" spans="2:16" ht="18" x14ac:dyDescent="0.35">
      <c r="B19" s="44"/>
      <c r="C19" s="45" t="s">
        <v>95</v>
      </c>
      <c r="D19" s="45"/>
      <c r="E19" s="45" t="s">
        <v>124</v>
      </c>
      <c r="F19" s="45"/>
      <c r="G19" s="45"/>
      <c r="H19" s="45"/>
      <c r="I19" s="45"/>
      <c r="J19" s="45"/>
      <c r="K19" s="45"/>
      <c r="L19" s="45"/>
      <c r="M19" s="45"/>
      <c r="N19" s="45"/>
      <c r="O19" s="46"/>
      <c r="P19" s="16"/>
    </row>
    <row r="20" spans="2:16" x14ac:dyDescent="0.25">
      <c r="B20" s="44"/>
      <c r="C20" s="45" t="s">
        <v>154</v>
      </c>
      <c r="D20" s="45"/>
      <c r="E20" s="45" t="s">
        <v>91</v>
      </c>
      <c r="F20" s="45"/>
      <c r="G20" s="45"/>
      <c r="H20" s="45"/>
      <c r="I20" s="45" t="s">
        <v>182</v>
      </c>
      <c r="J20" s="45" t="s">
        <v>60</v>
      </c>
      <c r="K20" s="45" t="s">
        <v>60</v>
      </c>
      <c r="L20" s="45" t="s">
        <v>192</v>
      </c>
      <c r="M20" s="45" t="s">
        <v>206</v>
      </c>
      <c r="N20" s="45" t="s">
        <v>196</v>
      </c>
      <c r="O20" s="46" t="s">
        <v>136</v>
      </c>
      <c r="P20" s="16"/>
    </row>
    <row r="21" spans="2:16" x14ac:dyDescent="0.25">
      <c r="B21" s="44"/>
      <c r="C21" s="47" t="s">
        <v>96</v>
      </c>
      <c r="D21" s="45"/>
      <c r="E21" s="45" t="s">
        <v>125</v>
      </c>
      <c r="F21" s="45"/>
      <c r="G21" s="45"/>
      <c r="H21" s="45"/>
      <c r="I21" s="45" t="s">
        <v>141</v>
      </c>
      <c r="J21" s="45" t="s">
        <v>186</v>
      </c>
      <c r="K21" s="45" t="s">
        <v>186</v>
      </c>
      <c r="L21" s="45" t="s">
        <v>193</v>
      </c>
      <c r="M21" s="45" t="s">
        <v>207</v>
      </c>
      <c r="N21" s="45" t="s">
        <v>197</v>
      </c>
      <c r="O21" s="46" t="s">
        <v>142</v>
      </c>
    </row>
    <row r="22" spans="2:16" x14ac:dyDescent="0.25">
      <c r="B22" s="44"/>
      <c r="C22" s="47" t="s">
        <v>98</v>
      </c>
      <c r="D22" s="45"/>
      <c r="E22" s="45"/>
      <c r="F22" s="45"/>
      <c r="G22" s="45"/>
      <c r="H22" s="45"/>
      <c r="I22" s="45" t="s">
        <v>184</v>
      </c>
      <c r="J22" s="45" t="s">
        <v>187</v>
      </c>
      <c r="K22" s="45" t="s">
        <v>187</v>
      </c>
      <c r="L22" s="45" t="s">
        <v>194</v>
      </c>
      <c r="M22" s="45" t="s">
        <v>208</v>
      </c>
      <c r="N22" s="45" t="s">
        <v>198</v>
      </c>
      <c r="O22" s="46" t="s">
        <v>152</v>
      </c>
    </row>
    <row r="23" spans="2:16" x14ac:dyDescent="0.25">
      <c r="B23" s="44"/>
      <c r="C23" s="47" t="s">
        <v>100</v>
      </c>
      <c r="D23" s="45"/>
      <c r="E23" s="45" t="s">
        <v>127</v>
      </c>
      <c r="F23" s="45" t="s">
        <v>293</v>
      </c>
      <c r="G23" s="45"/>
      <c r="H23" s="45"/>
      <c r="I23" s="45" t="s">
        <v>185</v>
      </c>
      <c r="J23" s="45" t="s">
        <v>188</v>
      </c>
      <c r="K23" s="45" t="s">
        <v>306</v>
      </c>
      <c r="L23" s="45" t="s">
        <v>191</v>
      </c>
      <c r="M23" s="45" t="s">
        <v>229</v>
      </c>
      <c r="N23" s="45" t="s">
        <v>199</v>
      </c>
      <c r="O23" s="46" t="s">
        <v>5</v>
      </c>
    </row>
    <row r="24" spans="2:16" x14ac:dyDescent="0.25">
      <c r="B24" s="44"/>
      <c r="C24" s="47" t="s">
        <v>101</v>
      </c>
      <c r="D24" s="45"/>
      <c r="E24" s="45" t="s">
        <v>128</v>
      </c>
      <c r="F24" s="45" t="s">
        <v>294</v>
      </c>
      <c r="G24" s="45"/>
      <c r="H24" s="45"/>
      <c r="I24" s="45" t="s">
        <v>215</v>
      </c>
      <c r="J24" s="45" t="s">
        <v>217</v>
      </c>
      <c r="K24" s="45" t="s">
        <v>217</v>
      </c>
      <c r="L24" s="45" t="s">
        <v>143</v>
      </c>
      <c r="M24" s="45" t="s">
        <v>209</v>
      </c>
      <c r="N24" s="45" t="s">
        <v>200</v>
      </c>
      <c r="O24" s="46"/>
    </row>
    <row r="25" spans="2:16" x14ac:dyDescent="0.25">
      <c r="B25" s="44"/>
      <c r="C25" s="47" t="s">
        <v>256</v>
      </c>
      <c r="D25" s="45"/>
      <c r="E25" s="45" t="s">
        <v>5</v>
      </c>
      <c r="F25" s="45"/>
      <c r="G25" s="45"/>
      <c r="H25" s="45"/>
      <c r="I25" s="45" t="s">
        <v>216</v>
      </c>
      <c r="J25" s="45" t="s">
        <v>189</v>
      </c>
      <c r="K25" s="45" t="s">
        <v>189</v>
      </c>
      <c r="L25" s="45" t="s">
        <v>195</v>
      </c>
      <c r="M25" s="45" t="s">
        <v>210</v>
      </c>
      <c r="N25" s="45" t="s">
        <v>201</v>
      </c>
      <c r="O25" s="46"/>
    </row>
    <row r="26" spans="2:16" x14ac:dyDescent="0.25">
      <c r="B26" s="44"/>
      <c r="C26" s="47" t="s">
        <v>103</v>
      </c>
      <c r="D26" s="45"/>
      <c r="E26" s="45"/>
      <c r="F26" s="45"/>
      <c r="G26" s="45"/>
      <c r="H26" s="45"/>
      <c r="I26" s="45" t="s">
        <v>183</v>
      </c>
      <c r="J26" s="45" t="s">
        <v>212</v>
      </c>
      <c r="K26" s="45" t="s">
        <v>190</v>
      </c>
      <c r="L26" s="45" t="s">
        <v>152</v>
      </c>
      <c r="M26" s="45" t="s">
        <v>211</v>
      </c>
      <c r="N26" s="45" t="s">
        <v>202</v>
      </c>
      <c r="O26" s="46"/>
    </row>
    <row r="27" spans="2:16" x14ac:dyDescent="0.25">
      <c r="B27" s="44"/>
      <c r="C27" s="47" t="s">
        <v>102</v>
      </c>
      <c r="D27" s="45"/>
      <c r="E27" s="45" t="s">
        <v>132</v>
      </c>
      <c r="F27" s="45"/>
      <c r="G27" s="45"/>
      <c r="H27" s="45"/>
      <c r="I27" s="45" t="s">
        <v>5</v>
      </c>
      <c r="J27" s="45" t="s">
        <v>213</v>
      </c>
      <c r="K27" s="45" t="s">
        <v>212</v>
      </c>
      <c r="L27" s="45" t="s">
        <v>5</v>
      </c>
      <c r="M27" s="45" t="s">
        <v>5</v>
      </c>
      <c r="N27" s="45" t="s">
        <v>203</v>
      </c>
      <c r="O27" s="46"/>
    </row>
    <row r="28" spans="2:16" x14ac:dyDescent="0.25">
      <c r="B28" s="44"/>
      <c r="C28" s="47" t="s">
        <v>121</v>
      </c>
      <c r="D28" s="45"/>
      <c r="E28" s="45" t="s">
        <v>137</v>
      </c>
      <c r="F28" s="45"/>
      <c r="G28" s="45"/>
      <c r="H28" s="45"/>
      <c r="I28" s="45"/>
      <c r="J28" s="45" t="s">
        <v>214</v>
      </c>
      <c r="K28" s="45" t="s">
        <v>213</v>
      </c>
      <c r="L28" s="45"/>
      <c r="M28" s="45"/>
      <c r="N28" s="45" t="s">
        <v>204</v>
      </c>
      <c r="O28" s="46"/>
    </row>
    <row r="29" spans="2:16" x14ac:dyDescent="0.25">
      <c r="B29" s="44"/>
      <c r="C29" s="95" t="s">
        <v>266</v>
      </c>
      <c r="D29" s="45"/>
      <c r="E29" s="45" t="s">
        <v>133</v>
      </c>
      <c r="F29" s="45"/>
      <c r="G29" s="45"/>
      <c r="H29" s="45"/>
      <c r="I29" s="45"/>
      <c r="J29" s="45" t="s">
        <v>152</v>
      </c>
      <c r="K29" s="45" t="s">
        <v>214</v>
      </c>
      <c r="L29" s="45"/>
      <c r="M29" s="45"/>
      <c r="N29" s="45" t="s">
        <v>205</v>
      </c>
      <c r="O29" s="46"/>
    </row>
    <row r="30" spans="2:16" x14ac:dyDescent="0.25">
      <c r="B30" s="44"/>
      <c r="C30" s="47" t="s">
        <v>107</v>
      </c>
      <c r="D30" s="45"/>
      <c r="E30" s="45" t="s">
        <v>134</v>
      </c>
      <c r="F30" s="45"/>
      <c r="G30" s="45"/>
      <c r="H30" s="45"/>
      <c r="I30" s="45"/>
      <c r="J30" s="45" t="s">
        <v>5</v>
      </c>
      <c r="K30" s="45" t="s">
        <v>152</v>
      </c>
      <c r="L30" s="45"/>
      <c r="M30" s="45"/>
      <c r="N30" s="45" t="s">
        <v>5</v>
      </c>
      <c r="O30" s="46"/>
    </row>
    <row r="31" spans="2:16" x14ac:dyDescent="0.25">
      <c r="B31" s="44"/>
      <c r="C31" s="47" t="s">
        <v>122</v>
      </c>
      <c r="D31" s="45"/>
      <c r="E31" s="45" t="s">
        <v>125</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276</v>
      </c>
      <c r="D35" s="45"/>
      <c r="E35" s="45"/>
      <c r="F35" s="45"/>
      <c r="G35" s="45"/>
      <c r="H35" s="45"/>
      <c r="I35" s="45" t="s">
        <v>70</v>
      </c>
      <c r="J35" s="45"/>
      <c r="K35" s="45"/>
      <c r="L35" s="45"/>
      <c r="M35" s="45"/>
      <c r="N35" s="45"/>
      <c r="O35" s="46"/>
    </row>
    <row r="36" spans="2:15" x14ac:dyDescent="0.25">
      <c r="B36" s="44"/>
      <c r="C36" s="47" t="s">
        <v>281</v>
      </c>
      <c r="D36" s="45"/>
      <c r="E36" s="45"/>
      <c r="F36" s="45"/>
      <c r="G36" s="45"/>
      <c r="H36" s="45"/>
      <c r="I36" s="45" t="s">
        <v>90</v>
      </c>
      <c r="J36" s="45"/>
      <c r="K36" s="45"/>
      <c r="L36" s="45"/>
      <c r="M36" s="45"/>
      <c r="N36" s="45"/>
      <c r="O36" s="46"/>
    </row>
    <row r="37" spans="2:15" x14ac:dyDescent="0.25">
      <c r="B37" s="44"/>
      <c r="C37" s="47" t="s">
        <v>117</v>
      </c>
      <c r="D37" s="45"/>
      <c r="E37" s="76" t="s">
        <v>154</v>
      </c>
      <c r="F37" s="45"/>
      <c r="G37" s="45"/>
      <c r="H37" s="45"/>
      <c r="I37" s="45" t="s">
        <v>83</v>
      </c>
      <c r="J37" s="45"/>
      <c r="K37" s="45"/>
      <c r="L37" s="45"/>
      <c r="M37" s="45"/>
      <c r="N37" s="45"/>
      <c r="O37" s="46"/>
    </row>
    <row r="38" spans="2:15" x14ac:dyDescent="0.25">
      <c r="B38" s="44"/>
      <c r="C38" s="47" t="s">
        <v>119</v>
      </c>
      <c r="D38" s="45"/>
      <c r="E38" s="45">
        <v>1990</v>
      </c>
      <c r="F38" s="45"/>
      <c r="G38" s="45"/>
      <c r="H38" s="45"/>
      <c r="I38" s="45" t="s">
        <v>951</v>
      </c>
      <c r="J38" s="45"/>
      <c r="K38" s="45"/>
      <c r="L38" s="45"/>
      <c r="M38" s="45"/>
      <c r="N38" s="45"/>
      <c r="O38" s="46"/>
    </row>
    <row r="39" spans="2:15" x14ac:dyDescent="0.25">
      <c r="B39" s="44"/>
      <c r="C39" s="47" t="s">
        <v>97</v>
      </c>
      <c r="D39" s="45"/>
      <c r="E39" s="45">
        <v>1991</v>
      </c>
      <c r="F39" s="45"/>
      <c r="G39" s="45"/>
      <c r="H39" s="45"/>
      <c r="I39" s="45" t="s">
        <v>952</v>
      </c>
      <c r="J39" s="45"/>
      <c r="K39" s="45"/>
      <c r="L39" s="45"/>
      <c r="M39" s="45"/>
      <c r="N39" s="45"/>
      <c r="O39" s="46"/>
    </row>
    <row r="40" spans="2:15" x14ac:dyDescent="0.25">
      <c r="B40" s="44"/>
      <c r="C40" s="47" t="s">
        <v>99</v>
      </c>
      <c r="D40" s="45"/>
      <c r="E40" s="45">
        <v>1992</v>
      </c>
      <c r="F40" s="45"/>
      <c r="G40" s="45"/>
      <c r="H40" s="45"/>
      <c r="I40" s="45" t="s">
        <v>953</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123</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39"/>
  <sheetViews>
    <sheetView showGridLines="0" topLeftCell="A4" zoomScale="80" zoomScaleNormal="80" workbookViewId="0">
      <selection activeCell="I29" sqref="I29"/>
    </sheetView>
  </sheetViews>
  <sheetFormatPr defaultColWidth="9.140625" defaultRowHeight="15" x14ac:dyDescent="0.25"/>
  <cols>
    <col min="1" max="1" width="3" customWidth="1"/>
    <col min="2" max="2" width="9.140625" style="4"/>
    <col min="3" max="3" width="41.140625" style="4" customWidth="1"/>
    <col min="4" max="4" width="48" style="4"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6.42578125" style="21" customWidth="1"/>
    <col min="18" max="20" width="19.42578125" style="21" customWidth="1"/>
    <col min="21" max="21" width="30.425781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313</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164</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158</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126</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129</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130</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2" t="s">
        <v>310</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107</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161</v>
      </c>
      <c r="D15" s="70" t="s">
        <v>128</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656" t="s">
        <v>159</v>
      </c>
      <c r="D17" s="35" t="s">
        <v>314</v>
      </c>
      <c r="E17" s="442">
        <v>4069.59</v>
      </c>
      <c r="F17" s="443">
        <v>4077.67</v>
      </c>
      <c r="G17" s="443">
        <v>3985.35</v>
      </c>
      <c r="H17" s="443">
        <v>4067.69</v>
      </c>
      <c r="I17" s="443">
        <v>3524.28</v>
      </c>
      <c r="J17" s="443">
        <v>3704.73</v>
      </c>
      <c r="K17" s="443">
        <v>3432.43</v>
      </c>
      <c r="L17" s="443">
        <v>3654.27</v>
      </c>
      <c r="M17" s="443">
        <v>3504</v>
      </c>
      <c r="N17" s="56" t="s">
        <v>1030</v>
      </c>
      <c r="O17" s="63"/>
      <c r="P17" s="18"/>
      <c r="Q17" s="18"/>
      <c r="R17" s="18"/>
      <c r="S17" s="18"/>
      <c r="T17" s="18"/>
      <c r="U17" s="18"/>
      <c r="V17" s="18"/>
      <c r="W17" s="18"/>
      <c r="X17" s="94"/>
      <c r="Y17" s="23"/>
    </row>
    <row r="18" spans="1:25" s="3" customFormat="1" ht="31.5" customHeight="1" x14ac:dyDescent="0.25">
      <c r="A18" s="13"/>
      <c r="B18" s="14"/>
      <c r="C18" s="657"/>
      <c r="D18" s="35" t="s">
        <v>15</v>
      </c>
      <c r="E18" s="10">
        <f ca="1">IFERROR(INDEX(INDIRECT(SUBSTITUTE(RIGHT($D$15,LEN($D$15)-4)," ","_")),MATCH($D$14&amp;E$16,'LACO2 data'!$B$2:$B$577,0),MATCH($D18,'LACO2 data'!$A$1:$AB$1,0)),"")</f>
        <v>1764.1909771004134</v>
      </c>
      <c r="F18" s="10">
        <f ca="1">IFERROR(INDEX(INDIRECT(SUBSTITUTE(RIGHT($D$15,LEN($D$15)-4)," ","_")),MATCH($D$14&amp;F$16,'LACO2 data'!$B$2:$B$577,0),MATCH($D18,'LACO2 data'!$A$1:$AB$1,0)),"")</f>
        <v>1793.027404535035</v>
      </c>
      <c r="G18" s="10">
        <f ca="1">IFERROR(INDEX(INDIRECT(SUBSTITUTE(RIGHT($D$15,LEN($D$15)-4)," ","_")),MATCH($D$14&amp;G$16,'LACO2 data'!$B$2:$B$577,0),MATCH($D18,'LACO2 data'!$A$1:$AB$1,0)),"")</f>
        <v>1741.2416382082299</v>
      </c>
      <c r="H18" s="10">
        <f ca="1">IFERROR(INDEX(INDIRECT(SUBSTITUTE(RIGHT($D$15,LEN($D$15)-4)," ","_")),MATCH($D$14&amp;H$16,'LACO2 data'!$B$2:$B$577,0),MATCH($D18,'LACO2 data'!$A$1:$AB$1,0)),"")</f>
        <v>1846.3439596181133</v>
      </c>
      <c r="I18" s="10">
        <f ca="1">IFERROR(INDEX(INDIRECT(SUBSTITUTE(RIGHT($D$15,LEN($D$15)-4)," ","_")),MATCH($D$14&amp;I$16,'LACO2 data'!$B$2:$B$577,0),MATCH($D18,'LACO2 data'!$A$1:$AB$1,0)),"")</f>
        <v>1483.2952431432341</v>
      </c>
      <c r="J18" s="10">
        <f ca="1">IFERROR(INDEX(INDIRECT(SUBSTITUTE(RIGHT($D$15,LEN($D$15)-4)," ","_")),MATCH($D$14&amp;J$16,'LACO2 data'!$B$2:$B$577,0),MATCH($D18,'LACO2 data'!$A$1:$AB$1,0)),"")</f>
        <v>1607.5791717372194</v>
      </c>
      <c r="K18" s="10">
        <f ca="1">IFERROR(INDEX(INDIRECT(SUBSTITUTE(RIGHT($D$15,LEN($D$15)-4)," ","_")),MATCH($D$14&amp;K$16,'LACO2 data'!$B$2:$B$577,0),MATCH($D18,'LACO2 data'!$A$1:$AB$1,0)),"")</f>
        <v>1496.9012047850408</v>
      </c>
      <c r="L18" s="10">
        <f ca="1">IFERROR(INDEX(INDIRECT(SUBSTITUTE(RIGHT($D$15,LEN($D$15)-4)," ","_")),MATCH($D$14&amp;L$16,'LACO2 data'!$B$2:$B$577,0),MATCH($D18,'LACO2 data'!$A$1:$AB$1,0)),"")</f>
        <v>1638.7343599700785</v>
      </c>
      <c r="M18" s="10">
        <f ca="1">IFERROR(INDEX(INDIRECT(SUBSTITUTE(RIGHT($D$15,LEN($D$15)-4)," ","_")),MATCH($D$14&amp;M$16,'LACO2 data'!$B$2:$B$577,0),MATCH($D18,'LACO2 data'!$A$1:$AB$1,0)),"")</f>
        <v>1541.3540950620966</v>
      </c>
      <c r="N18" s="9" t="s">
        <v>304</v>
      </c>
      <c r="O18" s="64"/>
      <c r="P18" s="18"/>
      <c r="Q18" s="18"/>
      <c r="R18" s="18"/>
      <c r="S18" s="18"/>
      <c r="T18" s="18"/>
      <c r="U18" s="18"/>
      <c r="V18" s="18"/>
      <c r="W18" s="18"/>
      <c r="X18" s="94"/>
      <c r="Y18" s="23"/>
    </row>
    <row r="19" spans="1:25" s="3" customFormat="1" ht="30" customHeight="1" x14ac:dyDescent="0.25">
      <c r="A19" s="13"/>
      <c r="B19" s="14"/>
      <c r="C19" s="657"/>
      <c r="D19" s="35" t="s">
        <v>16</v>
      </c>
      <c r="E19" s="10">
        <f ca="1">IFERROR(INDEX(INDIRECT(SUBSTITUTE(RIGHT($D$15,LEN($D$15)-4)," ","_")),MATCH($D$14&amp;E$16,'LACO2 data'!$B$2:$B$577,0),MATCH($D19,'LACO2 data'!$A$1:$AB$1,0)),"")</f>
        <v>1406.8868033509552</v>
      </c>
      <c r="F19" s="10">
        <f ca="1">IFERROR(INDEX(INDIRECT(SUBSTITUTE(RIGHT($D$15,LEN($D$15)-4)," ","_")),MATCH($D$14&amp;F$16,'LACO2 data'!$B$2:$B$577,0),MATCH($D19,'LACO2 data'!$A$1:$AB$1,0)),"")</f>
        <v>1392.4062613811959</v>
      </c>
      <c r="G19" s="10">
        <f ca="1">IFERROR(INDEX(INDIRECT(SUBSTITUTE(RIGHT($D$15,LEN($D$15)-4)," ","_")),MATCH($D$14&amp;G$16,'LACO2 data'!$B$2:$B$577,0),MATCH($D19,'LACO2 data'!$A$1:$AB$1,0)),"")</f>
        <v>1342.9787071767314</v>
      </c>
      <c r="H19" s="10">
        <f ca="1">IFERROR(INDEX(INDIRECT(SUBSTITUTE(RIGHT($D$15,LEN($D$15)-4)," ","_")),MATCH($D$14&amp;H$16,'LACO2 data'!$B$2:$B$577,0),MATCH($D19,'LACO2 data'!$A$1:$AB$1,0)),"")</f>
        <v>1345.4791357104198</v>
      </c>
      <c r="I19" s="10">
        <f ca="1">IFERROR(INDEX(INDIRECT(SUBSTITUTE(RIGHT($D$15,LEN($D$15)-4)," ","_")),MATCH($D$14&amp;I$16,'LACO2 data'!$B$2:$B$577,0),MATCH($D19,'LACO2 data'!$A$1:$AB$1,0)),"")</f>
        <v>1193.6075703786585</v>
      </c>
      <c r="J19" s="10">
        <f ca="1">IFERROR(INDEX(INDIRECT(SUBSTITUTE(RIGHT($D$15,LEN($D$15)-4)," ","_")),MATCH($D$14&amp;J$16,'LACO2 data'!$B$2:$B$577,0),MATCH($D19,'LACO2 data'!$A$1:$AB$1,0)),"")</f>
        <v>1260.962588342443</v>
      </c>
      <c r="K19" s="10">
        <f ca="1">IFERROR(INDEX(INDIRECT(SUBSTITUTE(RIGHT($D$15,LEN($D$15)-4)," ","_")),MATCH($D$14&amp;K$16,'LACO2 data'!$B$2:$B$577,0),MATCH($D19,'LACO2 data'!$A$1:$AB$1,0)),"")</f>
        <v>1107.9157057735815</v>
      </c>
      <c r="L19" s="10">
        <f ca="1">IFERROR(INDEX(INDIRECT(SUBSTITUTE(RIGHT($D$15,LEN($D$15)-4)," ","_")),MATCH($D$14&amp;L$16,'LACO2 data'!$B$2:$B$577,0),MATCH($D19,'LACO2 data'!$A$1:$AB$1,0)),"")</f>
        <v>1181.7004794722852</v>
      </c>
      <c r="M19" s="10">
        <f ca="1">IFERROR(INDEX(INDIRECT(SUBSTITUTE(RIGHT($D$15,LEN($D$15)-4)," ","_")),MATCH($D$14&amp;M$16,'LACO2 data'!$B$2:$B$577,0),MATCH($D19,'LACO2 data'!$A$1:$AB$1,0)),"")</f>
        <v>1135.6125268093183</v>
      </c>
      <c r="N19" s="9" t="s">
        <v>304</v>
      </c>
      <c r="O19" s="64"/>
      <c r="P19" s="18"/>
      <c r="Q19" s="18"/>
      <c r="R19" s="18"/>
      <c r="S19" s="18"/>
      <c r="T19" s="18"/>
      <c r="U19" s="18"/>
      <c r="V19" s="18"/>
      <c r="W19" s="18"/>
      <c r="X19" s="94"/>
      <c r="Y19" s="23"/>
    </row>
    <row r="20" spans="1:25" s="3" customFormat="1" ht="28.5" customHeight="1" x14ac:dyDescent="0.25">
      <c r="A20" s="13"/>
      <c r="B20" s="14"/>
      <c r="C20" s="657"/>
      <c r="D20" s="35" t="s">
        <v>17</v>
      </c>
      <c r="E20" s="10">
        <f ca="1">IFERROR(INDEX(INDIRECT(SUBSTITUTE(RIGHT($D$15,LEN($D$15)-4)," ","_")),MATCH($D$14&amp;E$16,'LACO2 data'!$B$2:$B$577,0),MATCH($D20,'LACO2 data'!$A$1:$AB$1,0)),"")</f>
        <v>878.4490685277375</v>
      </c>
      <c r="F20" s="10">
        <f ca="1">IFERROR(INDEX(INDIRECT(SUBSTITUTE(RIGHT($D$15,LEN($D$15)-4)," ","_")),MATCH($D$14&amp;F$16,'LACO2 data'!$B$2:$B$577,0),MATCH($D20,'LACO2 data'!$A$1:$AB$1,0)),"")</f>
        <v>873.30492293908446</v>
      </c>
      <c r="G20" s="10">
        <f ca="1">IFERROR(INDEX(INDIRECT(SUBSTITUTE(RIGHT($D$15,LEN($D$15)-4)," ","_")),MATCH($D$14&amp;G$16,'LACO2 data'!$B$2:$B$577,0),MATCH($D20,'LACO2 data'!$A$1:$AB$1,0)),"")</f>
        <v>882.91522735488797</v>
      </c>
      <c r="H20" s="10">
        <f ca="1">IFERROR(INDEX(INDIRECT(SUBSTITUTE(RIGHT($D$15,LEN($D$15)-4)," ","_")),MATCH($D$14&amp;H$16,'LACO2 data'!$B$2:$B$577,0),MATCH($D20,'LACO2 data'!$A$1:$AB$1,0)),"")</f>
        <v>858.57658531601521</v>
      </c>
      <c r="I20" s="10">
        <f ca="1">IFERROR(INDEX(INDIRECT(SUBSTITUTE(RIGHT($D$15,LEN($D$15)-4)," ","_")),MATCH($D$14&amp;I$16,'LACO2 data'!$B$2:$B$577,0),MATCH($D20,'LACO2 data'!$A$1:$AB$1,0)),"")</f>
        <v>830.78362090018652</v>
      </c>
      <c r="J20" s="10">
        <f ca="1">IFERROR(INDEX(INDIRECT(SUBSTITUTE(RIGHT($D$15,LEN($D$15)-4)," ","_")),MATCH($D$14&amp;J$16,'LACO2 data'!$B$2:$B$577,0),MATCH($D20,'LACO2 data'!$A$1:$AB$1,0)),"")</f>
        <v>820.95604489467462</v>
      </c>
      <c r="K20" s="10">
        <f ca="1">IFERROR(INDEX(INDIRECT(SUBSTITUTE(RIGHT($D$15,LEN($D$15)-4)," ","_")),MATCH($D$14&amp;K$16,'LACO2 data'!$B$2:$B$577,0),MATCH($D20,'LACO2 data'!$A$1:$AB$1,0)),"")</f>
        <v>813.8444338003269</v>
      </c>
      <c r="L20" s="10">
        <f ca="1">IFERROR(INDEX(INDIRECT(SUBSTITUTE(RIGHT($D$15,LEN($D$15)-4)," ","_")),MATCH($D$14&amp;L$16,'LACO2 data'!$B$2:$B$577,0),MATCH($D20,'LACO2 data'!$A$1:$AB$1,0)),"")</f>
        <v>821.09522237355043</v>
      </c>
      <c r="M20" s="10">
        <f ca="1">IFERROR(INDEX(INDIRECT(SUBSTITUTE(RIGHT($D$15,LEN($D$15)-4)," ","_")),MATCH($D$14&amp;M$16,'LACO2 data'!$B$2:$B$577,0),MATCH($D20,'LACO2 data'!$A$1:$AB$1,0)),"")</f>
        <v>815.33294936788957</v>
      </c>
      <c r="N20" s="9" t="s">
        <v>304</v>
      </c>
      <c r="O20" s="64"/>
      <c r="P20" s="18"/>
      <c r="Q20" s="18"/>
      <c r="R20" s="18"/>
      <c r="S20" s="18"/>
      <c r="T20" s="18"/>
      <c r="U20" s="18"/>
      <c r="V20" s="18"/>
      <c r="W20" s="18"/>
      <c r="X20" s="94"/>
      <c r="Y20" s="23"/>
    </row>
    <row r="21" spans="1:25" s="3" customFormat="1" ht="36.75" customHeight="1" thickBot="1" x14ac:dyDescent="0.3">
      <c r="A21" s="13"/>
      <c r="B21" s="14"/>
      <c r="C21" s="658"/>
      <c r="D21" s="65" t="s">
        <v>18</v>
      </c>
      <c r="E21" s="60">
        <f ca="1">IFERROR(INDEX(INDIRECT(SUBSTITUTE(RIGHT($D$15,LEN($D$15)-4)," ","_")),MATCH($D$14&amp;E$16,'LACO2 data'!$B$2:$B$577,0),MATCH($D21,'LACO2 data'!$A$1:$AB$1,0)),"")</f>
        <v>7.1491633781603019</v>
      </c>
      <c r="F21" s="60">
        <f ca="1">IFERROR(INDEX(INDIRECT(SUBSTITUTE(RIGHT($D$15,LEN($D$15)-4)," ","_")),MATCH($D$14&amp;F$16,'LACO2 data'!$B$2:$B$577,0),MATCH($D21,'LACO2 data'!$A$1:$AB$1,0)),"")</f>
        <v>7.1729308917449712</v>
      </c>
      <c r="G21" s="60">
        <f ca="1">IFERROR(INDEX(INDIRECT(SUBSTITUTE(RIGHT($D$15,LEN($D$15)-4)," ","_")),MATCH($D$14&amp;G$16,'LACO2 data'!$B$2:$B$577,0),MATCH($D21,'LACO2 data'!$A$1:$AB$1,0)),"")</f>
        <v>6.9703144514579121</v>
      </c>
      <c r="H21" s="60">
        <f ca="1">IFERROR(INDEX(INDIRECT(SUBSTITUTE(RIGHT($D$15,LEN($D$15)-4)," ","_")),MATCH($D$14&amp;H$16,'LACO2 data'!$B$2:$B$577,0),MATCH($D21,'LACO2 data'!$A$1:$AB$1,0)),"")</f>
        <v>7.0595067138906629</v>
      </c>
      <c r="I21" s="60">
        <f ca="1">IFERROR(INDEX(INDIRECT(SUBSTITUTE(RIGHT($D$15,LEN($D$15)-4)," ","_")),MATCH($D$14&amp;I$16,'LACO2 data'!$B$2:$B$577,0),MATCH($D21,'LACO2 data'!$A$1:$AB$1,0)),"")</f>
        <v>6.0594149512736326</v>
      </c>
      <c r="J21" s="60">
        <f ca="1">IFERROR(INDEX(INDIRECT(SUBSTITUTE(RIGHT($D$15,LEN($D$15)-4)," ","_")),MATCH($D$14&amp;J$16,'LACO2 data'!$B$2:$B$577,0),MATCH($D21,'LACO2 data'!$A$1:$AB$1,0)),"")</f>
        <v>6.316667820032916</v>
      </c>
      <c r="K21" s="60">
        <f ca="1">IFERROR(INDEX(INDIRECT(SUBSTITUTE(RIGHT($D$15,LEN($D$15)-4)," ","_")),MATCH($D$14&amp;K$16,'LACO2 data'!$B$2:$B$577,0),MATCH($D21,'LACO2 data'!$A$1:$AB$1,0)),"")</f>
        <v>5.7876588190956548</v>
      </c>
      <c r="L21" s="60">
        <f ca="1">IFERROR(INDEX(INDIRECT(SUBSTITUTE(RIGHT($D$15,LEN($D$15)-4)," ","_")),MATCH($D$14&amp;L$16,'LACO2 data'!$B$2:$B$577,0),MATCH($D21,'LACO2 data'!$A$1:$AB$1,0)),"")</f>
        <v>6.1408057870075616</v>
      </c>
      <c r="M21" s="60">
        <f ca="1">IFERROR(INDEX(INDIRECT(SUBSTITUTE(RIGHT($D$15,LEN($D$15)-4)," ","_")),MATCH($D$14&amp;M$16,'LACO2 data'!$B$2:$B$577,0),MATCH($D21,'LACO2 data'!$A$1:$AB$1,0)),"")</f>
        <v>5.8737679691622429</v>
      </c>
      <c r="N21" s="61" t="s">
        <v>307</v>
      </c>
      <c r="O21" s="66"/>
      <c r="P21" s="18"/>
      <c r="Q21" s="18"/>
      <c r="R21" s="18"/>
      <c r="S21" s="18"/>
      <c r="T21" s="18"/>
      <c r="U21" s="18"/>
      <c r="V21" s="18"/>
      <c r="W21" s="18"/>
      <c r="X21" s="94"/>
      <c r="Y21" s="23"/>
    </row>
    <row r="22" spans="1:25" s="3" customFormat="1" ht="29.25" customHeight="1" x14ac:dyDescent="0.25">
      <c r="A22" s="13"/>
      <c r="B22" s="14"/>
      <c r="C22" s="659" t="s">
        <v>160</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660"/>
      <c r="D23" s="36" t="s">
        <v>247</v>
      </c>
      <c r="E23" s="10">
        <f ca="1">IFERROR(INDEX(INDIRECT(SUBSTITUTE(RIGHT($D$15,LEN($D$15)-4)," ","_")),MATCH($D$14&amp;E$16,'LACO2 data'!$B$2:$B$577,0),MATCH($D23,'LACO2 data'!$A$1:$AB$1,0)),"")</f>
        <v>20.062912404862587</v>
      </c>
      <c r="F23" s="10">
        <f ca="1">IFERROR(INDEX(INDIRECT(SUBSTITUTE(RIGHT($D$15,LEN($D$15)-4)," ","_")),MATCH($D$14&amp;F$16,'LACO2 data'!$B$2:$B$577,0),MATCH($D23,'LACO2 data'!$A$1:$AB$1,0)),"")</f>
        <v>18.929164483864188</v>
      </c>
      <c r="G23" s="10">
        <f ca="1">IFERROR(INDEX(INDIRECT(SUBSTITUTE(RIGHT($D$15,LEN($D$15)-4)," ","_")),MATCH($D$14&amp;G$16,'LACO2 data'!$B$2:$B$577,0),MATCH($D23,'LACO2 data'!$A$1:$AB$1,0)),"")</f>
        <v>18.211418025727831</v>
      </c>
      <c r="H23" s="10">
        <f ca="1">IFERROR(INDEX(INDIRECT(SUBSTITUTE(RIGHT($D$15,LEN($D$15)-4)," ","_")),MATCH($D$14&amp;H$16,'LACO2 data'!$B$2:$B$577,0),MATCH($D23,'LACO2 data'!$A$1:$AB$1,0)),"")</f>
        <v>17.288087899254307</v>
      </c>
      <c r="I23" s="10">
        <f ca="1">IFERROR(INDEX(INDIRECT(SUBSTITUTE(RIGHT($D$15,LEN($D$15)-4)," ","_")),MATCH($D$14&amp;I$16,'LACO2 data'!$B$2:$B$577,0),MATCH($D23,'LACO2 data'!$A$1:$AB$1,0)),"")</f>
        <v>16.590489537693337</v>
      </c>
      <c r="J23" s="10">
        <f ca="1">IFERROR(INDEX(INDIRECT(SUBSTITUTE(RIGHT($D$15,LEN($D$15)-4)," ","_")),MATCH($D$14&amp;J$16,'LACO2 data'!$B$2:$B$577,0),MATCH($D23,'LACO2 data'!$A$1:$AB$1,0)),"")</f>
        <v>15.227871474967541</v>
      </c>
      <c r="K23" s="10">
        <f ca="1">IFERROR(INDEX(INDIRECT(SUBSTITUTE(RIGHT($D$15,LEN($D$15)-4)," ","_")),MATCH($D$14&amp;K$16,'LACO2 data'!$B$2:$B$577,0),MATCH($D23,'LACO2 data'!$A$1:$AB$1,0)),"")</f>
        <v>13.76759489392002</v>
      </c>
      <c r="L23" s="10">
        <f ca="1">IFERROR(INDEX(INDIRECT(SUBSTITUTE(RIGHT($D$15,LEN($D$15)-4)," ","_")),MATCH($D$14&amp;L$16,'LACO2 data'!$B$2:$B$577,0),MATCH($D23,'LACO2 data'!$A$1:$AB$1,0)),"")</f>
        <v>12.740645916546427</v>
      </c>
      <c r="M23" s="10">
        <f ca="1">IFERROR(INDEX(INDIRECT(SUBSTITUTE(RIGHT($D$15,LEN($D$15)-4)," ","_")),MATCH($D$14&amp;M$16,'LACO2 data'!$B$2:$B$577,0),MATCH($D23,'LACO2 data'!$A$1:$AB$1,0)),"")</f>
        <v>11.696710764428905</v>
      </c>
      <c r="N23" s="9" t="s">
        <v>304</v>
      </c>
      <c r="O23" s="58"/>
      <c r="P23" s="18"/>
      <c r="Q23" s="18"/>
      <c r="R23" s="18"/>
      <c r="S23" s="18"/>
      <c r="T23" s="18"/>
      <c r="U23" s="18"/>
      <c r="V23" s="18"/>
      <c r="W23" s="18"/>
      <c r="X23" s="94"/>
      <c r="Y23" s="23"/>
    </row>
    <row r="24" spans="1:25" s="3" customFormat="1" ht="26.25" customHeight="1" thickBot="1" x14ac:dyDescent="0.3">
      <c r="A24" s="13"/>
      <c r="B24" s="14"/>
      <c r="C24" s="661"/>
      <c r="D24" s="59" t="s">
        <v>125</v>
      </c>
      <c r="E24" s="60"/>
      <c r="F24" s="60"/>
      <c r="G24" s="60"/>
      <c r="H24" s="60"/>
      <c r="I24" s="60"/>
      <c r="J24" s="60"/>
      <c r="K24" s="60"/>
      <c r="L24" s="60"/>
      <c r="M24" s="60"/>
      <c r="N24" s="61" t="s">
        <v>1</v>
      </c>
      <c r="O24" s="62" t="s">
        <v>303</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0" t="s">
        <v>948</v>
      </c>
      <c r="D27" s="12"/>
      <c r="E27" s="12"/>
      <c r="F27" s="12"/>
      <c r="G27" s="12"/>
      <c r="H27" s="12"/>
      <c r="I27" s="5"/>
      <c r="J27" s="5"/>
      <c r="K27" s="11"/>
      <c r="L27" s="379"/>
      <c r="M27" s="12"/>
      <c r="N27" s="12"/>
      <c r="O27" s="12"/>
      <c r="P27" s="18"/>
      <c r="Q27" s="18"/>
      <c r="R27" s="18"/>
      <c r="S27" s="18"/>
      <c r="T27" s="18"/>
      <c r="U27" s="18"/>
      <c r="V27" s="18"/>
      <c r="W27" s="18"/>
      <c r="X27" s="94"/>
      <c r="Y27" s="23"/>
    </row>
    <row r="28" spans="1:25" s="3" customFormat="1" ht="33.75" customHeight="1" thickBot="1" x14ac:dyDescent="0.3">
      <c r="A28" s="13"/>
      <c r="B28" s="14"/>
      <c r="C28" s="123" t="s">
        <v>309</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65.25" customHeight="1" thickBot="1" x14ac:dyDescent="0.3">
      <c r="A29" s="13"/>
      <c r="B29" s="14"/>
      <c r="C29" s="284" t="s">
        <v>66</v>
      </c>
      <c r="D29" s="368" t="s">
        <v>74</v>
      </c>
      <c r="E29" s="667" t="s">
        <v>131</v>
      </c>
      <c r="F29" s="668"/>
      <c r="G29" s="663"/>
      <c r="H29" s="378" t="s">
        <v>140</v>
      </c>
      <c r="I29" s="376" t="s">
        <v>139</v>
      </c>
      <c r="J29" s="376" t="s">
        <v>10</v>
      </c>
      <c r="K29" s="376" t="s">
        <v>135</v>
      </c>
      <c r="L29" s="376" t="s">
        <v>138</v>
      </c>
      <c r="M29" s="376" t="s">
        <v>155</v>
      </c>
      <c r="N29" s="376" t="s">
        <v>153</v>
      </c>
      <c r="O29" s="662" t="s">
        <v>8</v>
      </c>
      <c r="P29" s="663"/>
      <c r="Q29" s="18"/>
      <c r="R29" s="18"/>
      <c r="S29" s="18"/>
      <c r="T29" s="18"/>
      <c r="U29" s="18"/>
      <c r="V29" s="18"/>
      <c r="W29" s="18"/>
      <c r="X29" s="94"/>
      <c r="Y29" s="23"/>
    </row>
    <row r="30" spans="1:25" s="3" customFormat="1" ht="126.75" customHeight="1" x14ac:dyDescent="0.25">
      <c r="A30" s="13"/>
      <c r="B30" s="14"/>
      <c r="C30" s="448" t="s">
        <v>52</v>
      </c>
      <c r="D30" s="449" t="s">
        <v>185</v>
      </c>
      <c r="E30" s="669" t="s">
        <v>1060</v>
      </c>
      <c r="F30" s="669"/>
      <c r="G30" s="669"/>
      <c r="H30" s="450" t="s">
        <v>132</v>
      </c>
      <c r="I30" s="272">
        <v>1</v>
      </c>
      <c r="J30" s="273">
        <v>2011</v>
      </c>
      <c r="K30" s="274">
        <f>M30*9</f>
        <v>3824.3227500000003</v>
      </c>
      <c r="L30" s="273">
        <v>2020</v>
      </c>
      <c r="M30" s="274">
        <v>424.92475000000002</v>
      </c>
      <c r="N30" s="273">
        <v>2015</v>
      </c>
      <c r="O30" s="670" t="s">
        <v>1089</v>
      </c>
      <c r="P30" s="671"/>
      <c r="Q30" s="18"/>
      <c r="R30" s="18"/>
      <c r="S30" s="18"/>
      <c r="T30" s="18"/>
      <c r="U30" s="18"/>
      <c r="V30" s="18"/>
      <c r="W30" s="18"/>
      <c r="X30" s="94"/>
      <c r="Y30" s="23"/>
    </row>
    <row r="31" spans="1:25" s="3" customFormat="1" ht="147.75" customHeight="1" x14ac:dyDescent="0.25">
      <c r="A31" s="13"/>
      <c r="B31" s="14"/>
      <c r="C31" s="451" t="s">
        <v>52</v>
      </c>
      <c r="D31" s="370" t="s">
        <v>185</v>
      </c>
      <c r="E31" s="635" t="s">
        <v>1058</v>
      </c>
      <c r="F31" s="635"/>
      <c r="G31" s="635"/>
      <c r="H31" s="445" t="s">
        <v>132</v>
      </c>
      <c r="I31" s="277">
        <v>5</v>
      </c>
      <c r="J31" s="278">
        <v>2014</v>
      </c>
      <c r="K31" s="278">
        <f>M31*7</f>
        <v>35</v>
      </c>
      <c r="L31" s="278">
        <v>2020</v>
      </c>
      <c r="M31" s="279">
        <v>5</v>
      </c>
      <c r="N31" s="278">
        <v>2014</v>
      </c>
      <c r="O31" s="672" t="s">
        <v>1127</v>
      </c>
      <c r="P31" s="673"/>
      <c r="Q31" s="18"/>
      <c r="R31" s="18"/>
      <c r="S31" s="18"/>
      <c r="T31" s="18"/>
      <c r="U31" s="18"/>
      <c r="V31" s="18"/>
      <c r="W31" s="18"/>
      <c r="X31" s="94"/>
      <c r="Y31" s="23"/>
    </row>
    <row r="32" spans="1:25" s="38" customFormat="1" ht="278.25" customHeight="1" x14ac:dyDescent="0.25">
      <c r="A32" s="37"/>
      <c r="B32" s="14"/>
      <c r="C32" s="451" t="s">
        <v>219</v>
      </c>
      <c r="D32" s="370" t="s">
        <v>306</v>
      </c>
      <c r="E32" s="636" t="s">
        <v>1059</v>
      </c>
      <c r="F32" s="636"/>
      <c r="G32" s="636"/>
      <c r="H32" s="445" t="s">
        <v>132</v>
      </c>
      <c r="I32" s="277">
        <v>1</v>
      </c>
      <c r="J32" s="278">
        <v>2013</v>
      </c>
      <c r="K32" s="278">
        <f>M32*6</f>
        <v>23948.82</v>
      </c>
      <c r="L32" s="278">
        <v>2020</v>
      </c>
      <c r="M32" s="279">
        <v>3991.47</v>
      </c>
      <c r="N32" s="278">
        <v>2014</v>
      </c>
      <c r="O32" s="665" t="s">
        <v>1090</v>
      </c>
      <c r="P32" s="666"/>
      <c r="Q32" s="18"/>
      <c r="R32" s="18"/>
      <c r="S32" s="18"/>
      <c r="T32" s="18"/>
      <c r="U32" s="18"/>
      <c r="V32" s="18"/>
      <c r="W32" s="18"/>
      <c r="X32" s="94"/>
      <c r="Y32" s="77"/>
    </row>
    <row r="33" spans="1:25" s="3" customFormat="1" ht="228.75" customHeight="1" x14ac:dyDescent="0.25">
      <c r="A33" s="13"/>
      <c r="B33" s="14"/>
      <c r="C33" s="451" t="s">
        <v>218</v>
      </c>
      <c r="D33" s="370" t="s">
        <v>187</v>
      </c>
      <c r="E33" s="636" t="s">
        <v>1062</v>
      </c>
      <c r="F33" s="636"/>
      <c r="G33" s="636"/>
      <c r="H33" s="445" t="s">
        <v>132</v>
      </c>
      <c r="I33" s="277">
        <v>1</v>
      </c>
      <c r="J33" s="278">
        <v>2014</v>
      </c>
      <c r="K33" s="278">
        <f>M33*6</f>
        <v>21.6</v>
      </c>
      <c r="L33" s="278">
        <v>2020</v>
      </c>
      <c r="M33" s="279">
        <v>3.6</v>
      </c>
      <c r="N33" s="278">
        <v>2014</v>
      </c>
      <c r="O33" s="636" t="s">
        <v>1091</v>
      </c>
      <c r="P33" s="664"/>
      <c r="Q33" s="18"/>
      <c r="R33" s="18"/>
      <c r="S33" s="18"/>
      <c r="T33" s="18"/>
      <c r="U33" s="18"/>
      <c r="V33" s="18"/>
      <c r="W33" s="18"/>
      <c r="X33" s="94"/>
      <c r="Y33" s="23"/>
    </row>
    <row r="34" spans="1:25" s="3" customFormat="1" ht="204.75" customHeight="1" x14ac:dyDescent="0.25">
      <c r="A34" s="13"/>
      <c r="B34" s="14"/>
      <c r="C34" s="452" t="s">
        <v>165</v>
      </c>
      <c r="D34" s="371" t="s">
        <v>197</v>
      </c>
      <c r="E34" s="635" t="s">
        <v>1063</v>
      </c>
      <c r="F34" s="635"/>
      <c r="G34" s="635"/>
      <c r="H34" s="445" t="s">
        <v>132</v>
      </c>
      <c r="I34" s="277">
        <v>183000</v>
      </c>
      <c r="J34" s="278">
        <v>2014</v>
      </c>
      <c r="K34" s="279">
        <f>M34*6</f>
        <v>48000</v>
      </c>
      <c r="L34" s="278">
        <v>2020</v>
      </c>
      <c r="M34" s="279">
        <v>8000</v>
      </c>
      <c r="N34" s="278">
        <v>2014</v>
      </c>
      <c r="O34" s="636" t="s">
        <v>1092</v>
      </c>
      <c r="P34" s="664"/>
      <c r="Q34" s="18"/>
      <c r="R34" s="18"/>
      <c r="S34" s="18"/>
      <c r="T34" s="18"/>
      <c r="U34" s="18"/>
      <c r="V34" s="18"/>
      <c r="W34" s="18"/>
      <c r="X34" s="94"/>
      <c r="Y34" s="23"/>
    </row>
    <row r="35" spans="1:25" s="3" customFormat="1" ht="173.25" customHeight="1" x14ac:dyDescent="0.25">
      <c r="A35" s="13"/>
      <c r="B35" s="14"/>
      <c r="C35" s="451" t="s">
        <v>67</v>
      </c>
      <c r="D35" s="370" t="s">
        <v>193</v>
      </c>
      <c r="E35" s="636" t="s">
        <v>1061</v>
      </c>
      <c r="F35" s="636"/>
      <c r="G35" s="636"/>
      <c r="H35" s="445" t="s">
        <v>132</v>
      </c>
      <c r="I35" s="446">
        <v>1</v>
      </c>
      <c r="J35" s="278">
        <v>2014</v>
      </c>
      <c r="K35" s="278">
        <f>19*6</f>
        <v>114</v>
      </c>
      <c r="L35" s="278">
        <v>2020</v>
      </c>
      <c r="M35" s="279">
        <v>19</v>
      </c>
      <c r="N35" s="278">
        <v>2015</v>
      </c>
      <c r="O35" s="665" t="s">
        <v>1086</v>
      </c>
      <c r="P35" s="666"/>
      <c r="Q35" s="18"/>
      <c r="R35" s="18"/>
      <c r="S35" s="18"/>
      <c r="T35" s="18"/>
      <c r="U35" s="18"/>
      <c r="V35" s="18"/>
      <c r="W35" s="18"/>
      <c r="X35" s="94"/>
      <c r="Y35" s="23"/>
    </row>
    <row r="36" spans="1:25" s="38" customFormat="1" ht="234.75" customHeight="1" x14ac:dyDescent="0.25">
      <c r="A36" s="37"/>
      <c r="B36" s="14"/>
      <c r="C36" s="451" t="s">
        <v>67</v>
      </c>
      <c r="D36" s="370" t="s">
        <v>194</v>
      </c>
      <c r="E36" s="636" t="s">
        <v>1101</v>
      </c>
      <c r="F36" s="636"/>
      <c r="G36" s="636"/>
      <c r="H36" s="445" t="s">
        <v>137</v>
      </c>
      <c r="I36" s="277">
        <v>50</v>
      </c>
      <c r="J36" s="278">
        <v>2013</v>
      </c>
      <c r="K36" s="278">
        <v>50</v>
      </c>
      <c r="L36" s="278">
        <v>2020</v>
      </c>
      <c r="M36" s="279">
        <v>50</v>
      </c>
      <c r="N36" s="278">
        <v>2014</v>
      </c>
      <c r="O36" s="665" t="s">
        <v>1087</v>
      </c>
      <c r="P36" s="666"/>
      <c r="Q36" s="18"/>
      <c r="R36" s="18"/>
      <c r="S36" s="18"/>
      <c r="T36" s="18"/>
      <c r="U36" s="18"/>
      <c r="V36" s="18"/>
      <c r="W36" s="18"/>
      <c r="X36" s="94"/>
      <c r="Y36" s="77"/>
    </row>
    <row r="37" spans="1:25" s="3" customFormat="1" ht="345.75" customHeight="1" x14ac:dyDescent="0.25">
      <c r="A37" s="13"/>
      <c r="B37" s="14"/>
      <c r="C37" s="451" t="s">
        <v>67</v>
      </c>
      <c r="D37" s="370" t="s">
        <v>194</v>
      </c>
      <c r="E37" s="636" t="s">
        <v>1102</v>
      </c>
      <c r="F37" s="636"/>
      <c r="G37" s="636"/>
      <c r="H37" s="445" t="s">
        <v>132</v>
      </c>
      <c r="I37" s="277">
        <v>1</v>
      </c>
      <c r="J37" s="278">
        <v>2013</v>
      </c>
      <c r="K37" s="278">
        <f>960*7</f>
        <v>6720</v>
      </c>
      <c r="L37" s="278">
        <v>2020</v>
      </c>
      <c r="M37" s="279">
        <v>960</v>
      </c>
      <c r="N37" s="278">
        <v>2014</v>
      </c>
      <c r="O37" s="665" t="s">
        <v>1056</v>
      </c>
      <c r="P37" s="666"/>
      <c r="Q37" s="18"/>
      <c r="R37" s="18"/>
      <c r="S37" s="18"/>
      <c r="T37" s="18"/>
      <c r="U37" s="18"/>
      <c r="V37" s="18"/>
      <c r="W37" s="18"/>
      <c r="X37" s="94"/>
      <c r="Y37" s="23"/>
    </row>
    <row r="38" spans="1:25" s="3" customFormat="1" ht="171.75" customHeight="1" x14ac:dyDescent="0.25">
      <c r="A38" s="13"/>
      <c r="B38" s="14"/>
      <c r="C38" s="451" t="s">
        <v>52</v>
      </c>
      <c r="D38" s="370" t="s">
        <v>141</v>
      </c>
      <c r="E38" s="635" t="s">
        <v>1100</v>
      </c>
      <c r="F38" s="635"/>
      <c r="G38" s="635"/>
      <c r="H38" s="445" t="s">
        <v>132</v>
      </c>
      <c r="I38" s="277"/>
      <c r="J38" s="278"/>
      <c r="K38" s="279"/>
      <c r="L38" s="278">
        <v>2020</v>
      </c>
      <c r="M38" s="279"/>
      <c r="N38" s="278"/>
      <c r="O38" s="636" t="s">
        <v>1041</v>
      </c>
      <c r="P38" s="664"/>
      <c r="Q38" s="18"/>
      <c r="R38" s="18"/>
      <c r="S38" s="18"/>
      <c r="T38" s="18"/>
      <c r="U38" s="18"/>
      <c r="V38" s="18"/>
      <c r="W38" s="18"/>
      <c r="X38" s="94"/>
      <c r="Y38" s="23"/>
    </row>
    <row r="39" spans="1:25" s="3" customFormat="1" ht="154.5" customHeight="1" x14ac:dyDescent="0.25">
      <c r="A39" s="13"/>
      <c r="B39" s="14"/>
      <c r="C39" s="451" t="s">
        <v>52</v>
      </c>
      <c r="D39" s="370" t="s">
        <v>141</v>
      </c>
      <c r="E39" s="636" t="s">
        <v>1083</v>
      </c>
      <c r="F39" s="636"/>
      <c r="G39" s="636"/>
      <c r="H39" s="445" t="s">
        <v>132</v>
      </c>
      <c r="I39" s="277">
        <v>1</v>
      </c>
      <c r="J39" s="278">
        <v>2012</v>
      </c>
      <c r="K39" s="279">
        <f>3500*8</f>
        <v>28000</v>
      </c>
      <c r="L39" s="278">
        <v>2020</v>
      </c>
      <c r="M39" s="279">
        <v>3500</v>
      </c>
      <c r="N39" s="278">
        <v>2014</v>
      </c>
      <c r="O39" s="447"/>
      <c r="P39" s="453"/>
      <c r="Q39" s="18"/>
      <c r="R39" s="18"/>
      <c r="S39" s="18"/>
      <c r="T39" s="18"/>
      <c r="U39" s="18"/>
      <c r="V39" s="18"/>
      <c r="W39" s="18"/>
      <c r="X39" s="94"/>
      <c r="Y39" s="23"/>
    </row>
    <row r="40" spans="1:25" s="3" customFormat="1" ht="154.5" customHeight="1" x14ac:dyDescent="0.25">
      <c r="A40" s="13"/>
      <c r="B40" s="14"/>
      <c r="C40" s="451" t="s">
        <v>52</v>
      </c>
      <c r="D40" s="370" t="s">
        <v>141</v>
      </c>
      <c r="E40" s="636" t="s">
        <v>1082</v>
      </c>
      <c r="F40" s="636"/>
      <c r="G40" s="636"/>
      <c r="H40" s="445" t="s">
        <v>132</v>
      </c>
      <c r="I40" s="277">
        <v>1</v>
      </c>
      <c r="J40" s="278">
        <v>2013</v>
      </c>
      <c r="K40" s="279">
        <v>5814</v>
      </c>
      <c r="L40" s="278">
        <v>2038</v>
      </c>
      <c r="M40" s="279">
        <f>5814/25</f>
        <v>232.56</v>
      </c>
      <c r="N40" s="278">
        <v>2014</v>
      </c>
      <c r="O40" s="665"/>
      <c r="P40" s="666"/>
      <c r="Q40" s="18"/>
      <c r="R40" s="18"/>
      <c r="S40" s="18"/>
      <c r="T40" s="18"/>
      <c r="U40" s="18"/>
      <c r="V40" s="18"/>
      <c r="W40" s="18"/>
      <c r="X40" s="94"/>
      <c r="Y40" s="23"/>
    </row>
    <row r="41" spans="1:25" s="3" customFormat="1" ht="215.25" customHeight="1" x14ac:dyDescent="0.25">
      <c r="A41" s="13"/>
      <c r="B41" s="14"/>
      <c r="C41" s="451" t="s">
        <v>52</v>
      </c>
      <c r="D41" s="370" t="s">
        <v>141</v>
      </c>
      <c r="E41" s="636" t="s">
        <v>1084</v>
      </c>
      <c r="F41" s="636"/>
      <c r="G41" s="636"/>
      <c r="H41" s="445" t="s">
        <v>137</v>
      </c>
      <c r="I41" s="277">
        <v>1</v>
      </c>
      <c r="J41" s="278">
        <v>2014</v>
      </c>
      <c r="K41" s="279">
        <v>60</v>
      </c>
      <c r="L41" s="278">
        <v>2020</v>
      </c>
      <c r="M41" s="279"/>
      <c r="N41" s="278"/>
      <c r="O41" s="636" t="s">
        <v>1121</v>
      </c>
      <c r="P41" s="664"/>
      <c r="Q41" s="18"/>
      <c r="R41" s="18"/>
      <c r="S41" s="18"/>
      <c r="T41" s="18"/>
      <c r="U41" s="18"/>
      <c r="V41" s="18"/>
      <c r="W41" s="18"/>
      <c r="X41" s="94"/>
      <c r="Y41" s="23"/>
    </row>
    <row r="42" spans="1:25" s="3" customFormat="1" ht="274.5" customHeight="1" x14ac:dyDescent="0.25">
      <c r="A42" s="13"/>
      <c r="B42" s="14"/>
      <c r="C42" s="451" t="s">
        <v>67</v>
      </c>
      <c r="D42" s="370" t="s">
        <v>195</v>
      </c>
      <c r="E42" s="636" t="s">
        <v>1055</v>
      </c>
      <c r="F42" s="636"/>
      <c r="G42" s="636"/>
      <c r="H42" s="445" t="s">
        <v>125</v>
      </c>
      <c r="I42" s="277"/>
      <c r="J42" s="278">
        <v>2014</v>
      </c>
      <c r="K42" s="278"/>
      <c r="L42" s="278">
        <v>2020</v>
      </c>
      <c r="M42" s="279"/>
      <c r="N42" s="278"/>
      <c r="O42" s="636" t="s">
        <v>1095</v>
      </c>
      <c r="P42" s="664"/>
      <c r="Q42" s="18"/>
      <c r="R42" s="18"/>
      <c r="S42" s="18"/>
      <c r="T42" s="18"/>
      <c r="U42" s="18"/>
      <c r="V42" s="18"/>
      <c r="W42" s="18"/>
      <c r="X42" s="94"/>
      <c r="Y42" s="23"/>
    </row>
    <row r="43" spans="1:25" s="3" customFormat="1" ht="196.5" customHeight="1" x14ac:dyDescent="0.25">
      <c r="A43" s="13"/>
      <c r="B43" s="14"/>
      <c r="C43" s="451" t="s">
        <v>67</v>
      </c>
      <c r="D43" s="370" t="s">
        <v>191</v>
      </c>
      <c r="E43" s="636" t="s">
        <v>1064</v>
      </c>
      <c r="F43" s="636"/>
      <c r="G43" s="636"/>
      <c r="H43" s="445" t="s">
        <v>125</v>
      </c>
      <c r="I43" s="277">
        <f>52500/5</f>
        <v>10500</v>
      </c>
      <c r="J43" s="278">
        <v>2014</v>
      </c>
      <c r="K43" s="278">
        <v>52500</v>
      </c>
      <c r="L43" s="278">
        <v>2020</v>
      </c>
      <c r="M43" s="279">
        <v>10500</v>
      </c>
      <c r="N43" s="278">
        <v>2015</v>
      </c>
      <c r="O43" s="636" t="s">
        <v>1122</v>
      </c>
      <c r="P43" s="664"/>
      <c r="Q43" s="18"/>
      <c r="R43" s="18"/>
      <c r="S43" s="18"/>
      <c r="T43" s="18"/>
      <c r="U43" s="18"/>
      <c r="V43" s="18"/>
      <c r="W43" s="18"/>
      <c r="X43" s="94"/>
      <c r="Y43" s="23"/>
    </row>
    <row r="44" spans="1:25" s="3" customFormat="1" ht="192" customHeight="1" x14ac:dyDescent="0.25">
      <c r="A44" s="13"/>
      <c r="B44" s="14"/>
      <c r="C44" s="451" t="s">
        <v>166</v>
      </c>
      <c r="D44" s="370" t="s">
        <v>208</v>
      </c>
      <c r="E44" s="665" t="s">
        <v>1057</v>
      </c>
      <c r="F44" s="665"/>
      <c r="G44" s="665"/>
      <c r="H44" s="445" t="s">
        <v>125</v>
      </c>
      <c r="I44" s="277">
        <v>2100</v>
      </c>
      <c r="J44" s="278">
        <v>2014</v>
      </c>
      <c r="K44" s="278">
        <f>2100*6</f>
        <v>12600</v>
      </c>
      <c r="L44" s="278">
        <v>2020</v>
      </c>
      <c r="M44" s="279">
        <v>2100</v>
      </c>
      <c r="N44" s="278">
        <v>2014</v>
      </c>
      <c r="O44" s="665" t="s">
        <v>1093</v>
      </c>
      <c r="P44" s="666"/>
      <c r="Q44" s="18"/>
      <c r="R44" s="18"/>
      <c r="S44" s="18"/>
      <c r="T44" s="18"/>
      <c r="U44" s="18"/>
      <c r="V44" s="18"/>
      <c r="W44" s="18"/>
      <c r="X44" s="94"/>
      <c r="Y44" s="23"/>
    </row>
    <row r="45" spans="1:25" s="3" customFormat="1" ht="192" customHeight="1" x14ac:dyDescent="0.25">
      <c r="A45" s="13"/>
      <c r="B45" s="14"/>
      <c r="C45" s="451" t="s">
        <v>218</v>
      </c>
      <c r="D45" s="370" t="s">
        <v>187</v>
      </c>
      <c r="E45" s="636" t="s">
        <v>1081</v>
      </c>
      <c r="F45" s="636"/>
      <c r="G45" s="636"/>
      <c r="H45" s="445" t="s">
        <v>132</v>
      </c>
      <c r="I45" s="277">
        <v>2637</v>
      </c>
      <c r="J45" s="278">
        <v>2014</v>
      </c>
      <c r="K45" s="278">
        <f>I45*6</f>
        <v>15822</v>
      </c>
      <c r="L45" s="278">
        <v>2020</v>
      </c>
      <c r="M45" s="279">
        <v>2637</v>
      </c>
      <c r="N45" s="278">
        <v>2014</v>
      </c>
      <c r="O45" s="636" t="s">
        <v>1094</v>
      </c>
      <c r="P45" s="664"/>
      <c r="Q45" s="18"/>
      <c r="R45" s="18"/>
      <c r="S45" s="18"/>
      <c r="T45" s="18"/>
      <c r="U45" s="18"/>
      <c r="V45" s="18"/>
      <c r="W45" s="18"/>
      <c r="X45" s="94"/>
      <c r="Y45" s="23"/>
    </row>
    <row r="46" spans="1:25" s="3" customFormat="1" ht="163.5" customHeight="1" thickBot="1" x14ac:dyDescent="0.3">
      <c r="A46" s="13"/>
      <c r="B46" s="14"/>
      <c r="C46" s="454" t="s">
        <v>52</v>
      </c>
      <c r="D46" s="455" t="s">
        <v>184</v>
      </c>
      <c r="E46" s="634" t="s">
        <v>1085</v>
      </c>
      <c r="F46" s="634"/>
      <c r="G46" s="634"/>
      <c r="H46" s="456" t="s">
        <v>132</v>
      </c>
      <c r="I46" s="280">
        <v>1</v>
      </c>
      <c r="J46" s="281">
        <v>2013</v>
      </c>
      <c r="K46" s="281">
        <f>900*7</f>
        <v>6300</v>
      </c>
      <c r="L46" s="281">
        <v>2020</v>
      </c>
      <c r="M46" s="282">
        <v>900</v>
      </c>
      <c r="N46" s="281">
        <v>2014</v>
      </c>
      <c r="O46" s="634"/>
      <c r="P46" s="683"/>
      <c r="Q46" s="18"/>
      <c r="R46" s="18"/>
      <c r="S46" s="18"/>
      <c r="T46" s="18"/>
      <c r="U46" s="18"/>
      <c r="V46" s="18"/>
      <c r="W46" s="18"/>
      <c r="X46" s="94"/>
      <c r="Y46" s="23"/>
    </row>
    <row r="47" spans="1:25" s="16" customFormat="1" ht="63" customHeight="1" x14ac:dyDescent="0.25">
      <c r="B47" s="14"/>
      <c r="C47" s="5"/>
      <c r="D47" s="5"/>
      <c r="E47" s="5"/>
      <c r="F47" s="5"/>
      <c r="G47" s="5"/>
      <c r="H47" s="5"/>
      <c r="I47" s="5"/>
      <c r="J47" s="5"/>
      <c r="K47" s="5"/>
      <c r="L47" s="5"/>
      <c r="M47" s="5"/>
      <c r="N47" s="5"/>
      <c r="O47" s="5"/>
      <c r="P47" s="5"/>
      <c r="Q47" s="18"/>
      <c r="R47" s="18"/>
      <c r="S47" s="18"/>
      <c r="T47" s="18"/>
      <c r="U47" s="18"/>
      <c r="V47" s="18"/>
      <c r="W47" s="18"/>
      <c r="X47" s="94"/>
    </row>
    <row r="48" spans="1:25" s="25" customFormat="1" ht="54" customHeight="1" x14ac:dyDescent="0.25">
      <c r="A48" s="15"/>
      <c r="B48" s="14" t="s">
        <v>11</v>
      </c>
      <c r="C48" s="120" t="s">
        <v>947</v>
      </c>
      <c r="D48" s="12"/>
      <c r="E48" s="12"/>
      <c r="F48" s="12"/>
      <c r="G48" s="12"/>
      <c r="H48" s="12"/>
      <c r="I48" s="12"/>
      <c r="J48" s="5"/>
      <c r="K48" s="11"/>
      <c r="L48" s="12"/>
      <c r="M48" s="5"/>
      <c r="N48" s="5"/>
      <c r="O48" s="5"/>
      <c r="P48" s="5"/>
      <c r="Q48" s="18"/>
      <c r="R48" s="18"/>
      <c r="S48" s="18"/>
      <c r="T48" s="18"/>
      <c r="U48" s="18"/>
      <c r="V48" s="18"/>
      <c r="W48" s="18"/>
      <c r="X48" s="94"/>
      <c r="Y48" s="39"/>
    </row>
    <row r="49" spans="1:25" s="25" customFormat="1" ht="18" customHeight="1" thickBot="1" x14ac:dyDescent="0.3">
      <c r="A49" s="15"/>
      <c r="B49" s="14"/>
      <c r="C49" s="11"/>
      <c r="D49" s="11"/>
      <c r="E49" s="11"/>
      <c r="F49" s="11"/>
      <c r="G49" s="11"/>
      <c r="H49" s="11"/>
      <c r="I49" s="11"/>
      <c r="J49" s="11"/>
      <c r="K49" s="11"/>
      <c r="L49" s="11"/>
      <c r="M49" s="5"/>
      <c r="N49" s="5"/>
      <c r="O49" s="5"/>
      <c r="P49" s="5"/>
      <c r="Q49" s="18"/>
      <c r="R49" s="18"/>
      <c r="S49" s="18"/>
      <c r="T49" s="18"/>
      <c r="U49" s="18"/>
      <c r="V49" s="18"/>
      <c r="W49" s="18"/>
      <c r="X49" s="94"/>
      <c r="Y49" s="39"/>
    </row>
    <row r="50" spans="1:25" s="3" customFormat="1" ht="33" customHeight="1" x14ac:dyDescent="0.25">
      <c r="A50" s="13"/>
      <c r="B50" s="14"/>
      <c r="C50" s="674" t="s">
        <v>1124</v>
      </c>
      <c r="D50" s="675"/>
      <c r="E50" s="675"/>
      <c r="F50" s="675"/>
      <c r="G50" s="675"/>
      <c r="H50" s="675"/>
      <c r="I50" s="675"/>
      <c r="J50" s="675"/>
      <c r="K50" s="675"/>
      <c r="L50" s="675"/>
      <c r="M50" s="675"/>
      <c r="N50" s="676"/>
      <c r="O50" s="12"/>
      <c r="P50" s="12"/>
      <c r="Q50" s="18"/>
      <c r="R50" s="18"/>
      <c r="S50" s="18"/>
      <c r="T50" s="18"/>
      <c r="U50" s="18"/>
      <c r="V50" s="18"/>
      <c r="W50" s="18"/>
      <c r="X50" s="94"/>
      <c r="Y50" s="23"/>
    </row>
    <row r="51" spans="1:25" s="3" customFormat="1" ht="18" customHeight="1" x14ac:dyDescent="0.25">
      <c r="A51" s="13"/>
      <c r="B51" s="14"/>
      <c r="C51" s="677"/>
      <c r="D51" s="678"/>
      <c r="E51" s="678"/>
      <c r="F51" s="678"/>
      <c r="G51" s="678"/>
      <c r="H51" s="678"/>
      <c r="I51" s="678"/>
      <c r="J51" s="678"/>
      <c r="K51" s="678"/>
      <c r="L51" s="678"/>
      <c r="M51" s="678"/>
      <c r="N51" s="679"/>
      <c r="O51" s="12"/>
      <c r="P51" s="12"/>
      <c r="Q51" s="18"/>
      <c r="R51" s="18"/>
      <c r="S51" s="18"/>
      <c r="T51" s="18"/>
      <c r="U51" s="18"/>
      <c r="V51" s="18"/>
      <c r="W51" s="18"/>
      <c r="X51" s="94"/>
      <c r="Y51" s="23"/>
    </row>
    <row r="52" spans="1:25" s="3" customFormat="1" ht="18" customHeight="1" x14ac:dyDescent="0.25">
      <c r="A52" s="13"/>
      <c r="B52" s="14"/>
      <c r="C52" s="677"/>
      <c r="D52" s="678"/>
      <c r="E52" s="678"/>
      <c r="F52" s="678"/>
      <c r="G52" s="678"/>
      <c r="H52" s="678"/>
      <c r="I52" s="678"/>
      <c r="J52" s="678"/>
      <c r="K52" s="678"/>
      <c r="L52" s="678"/>
      <c r="M52" s="678"/>
      <c r="N52" s="679"/>
      <c r="O52" s="12"/>
      <c r="P52" s="12"/>
      <c r="Q52" s="18"/>
      <c r="R52" s="18"/>
      <c r="S52" s="18"/>
      <c r="T52" s="18"/>
      <c r="U52" s="18"/>
      <c r="V52" s="18"/>
      <c r="W52" s="18"/>
      <c r="X52" s="94"/>
      <c r="Y52" s="23"/>
    </row>
    <row r="53" spans="1:25" s="3" customFormat="1" ht="40.5" customHeight="1" x14ac:dyDescent="0.25">
      <c r="A53" s="13"/>
      <c r="B53" s="14"/>
      <c r="C53" s="677"/>
      <c r="D53" s="678"/>
      <c r="E53" s="678"/>
      <c r="F53" s="678"/>
      <c r="G53" s="678"/>
      <c r="H53" s="678"/>
      <c r="I53" s="678"/>
      <c r="J53" s="678"/>
      <c r="K53" s="678"/>
      <c r="L53" s="678"/>
      <c r="M53" s="678"/>
      <c r="N53" s="679"/>
      <c r="O53" s="12"/>
      <c r="P53" s="12"/>
      <c r="Q53" s="18"/>
      <c r="R53" s="18"/>
      <c r="S53" s="18"/>
      <c r="T53" s="18"/>
      <c r="U53" s="18"/>
      <c r="V53" s="18"/>
      <c r="W53" s="18"/>
      <c r="X53" s="94"/>
      <c r="Y53" s="23"/>
    </row>
    <row r="54" spans="1:25" s="3" customFormat="1" ht="59.25" customHeight="1" thickBot="1" x14ac:dyDescent="0.3">
      <c r="A54" s="13"/>
      <c r="B54" s="14"/>
      <c r="C54" s="680"/>
      <c r="D54" s="681"/>
      <c r="E54" s="681"/>
      <c r="F54" s="681"/>
      <c r="G54" s="681"/>
      <c r="H54" s="681"/>
      <c r="I54" s="681"/>
      <c r="J54" s="681"/>
      <c r="K54" s="681"/>
      <c r="L54" s="681"/>
      <c r="M54" s="681"/>
      <c r="N54" s="682"/>
      <c r="O54" s="12"/>
      <c r="P54" s="12"/>
      <c r="Q54" s="18"/>
      <c r="R54" s="18"/>
      <c r="S54" s="18"/>
      <c r="T54" s="18"/>
      <c r="U54" s="18"/>
      <c r="V54" s="18"/>
      <c r="W54" s="18"/>
      <c r="X54" s="94"/>
      <c r="Y54" s="23"/>
    </row>
    <row r="55" spans="1:25" s="3" customFormat="1" ht="18" customHeight="1" x14ac:dyDescent="0.25">
      <c r="A55" s="13"/>
      <c r="B55" s="14"/>
      <c r="C55" s="19"/>
      <c r="D55" s="12"/>
      <c r="E55" s="12"/>
      <c r="F55" s="12"/>
      <c r="G55" s="12"/>
      <c r="H55" s="12"/>
      <c r="I55" s="5"/>
      <c r="J55" s="5"/>
      <c r="K55" s="11"/>
      <c r="L55" s="12"/>
      <c r="M55" s="12"/>
      <c r="N55" s="12"/>
      <c r="O55" s="12"/>
      <c r="P55" s="12"/>
      <c r="Q55" s="18"/>
      <c r="R55" s="18"/>
      <c r="S55" s="18"/>
      <c r="T55" s="18"/>
      <c r="U55" s="18"/>
      <c r="V55" s="18"/>
      <c r="W55" s="18"/>
      <c r="X55" s="94"/>
      <c r="Y55" s="23"/>
    </row>
    <row r="56" spans="1:25" s="3" customFormat="1" ht="18" customHeight="1" x14ac:dyDescent="0.25">
      <c r="A56" s="13"/>
      <c r="B56" s="14">
        <v>3</v>
      </c>
      <c r="C56" s="20" t="s">
        <v>162</v>
      </c>
      <c r="D56" s="12"/>
      <c r="E56" s="12"/>
      <c r="F56" s="12"/>
      <c r="G56" s="12"/>
      <c r="H56" s="12"/>
      <c r="I56" s="5"/>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20" t="s">
        <v>145</v>
      </c>
      <c r="D57" s="12"/>
      <c r="E57" s="12"/>
      <c r="F57" s="12"/>
      <c r="G57" s="12"/>
      <c r="H57" s="12"/>
      <c r="I57" s="5"/>
      <c r="J57" s="5"/>
      <c r="K57" s="11"/>
      <c r="L57" s="12"/>
      <c r="M57" s="12"/>
      <c r="N57" s="12"/>
      <c r="O57" s="12"/>
      <c r="P57" s="12"/>
      <c r="Q57" s="18"/>
      <c r="R57" s="18"/>
      <c r="S57" s="18"/>
      <c r="T57" s="18"/>
      <c r="U57" s="18"/>
      <c r="V57" s="18"/>
      <c r="W57" s="18"/>
      <c r="X57" s="94"/>
      <c r="Y57" s="23"/>
    </row>
    <row r="58" spans="1:25" s="3" customFormat="1" ht="33" customHeight="1" thickBot="1" x14ac:dyDescent="0.3">
      <c r="A58" s="13"/>
      <c r="B58" s="14"/>
      <c r="C58" s="121" t="s">
        <v>308</v>
      </c>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11.75" customHeight="1" thickBot="1" x14ac:dyDescent="0.3">
      <c r="A59" s="13"/>
      <c r="B59" s="14"/>
      <c r="C59" s="284" t="s">
        <v>66</v>
      </c>
      <c r="D59" s="252" t="s">
        <v>74</v>
      </c>
      <c r="E59" s="684" t="s">
        <v>131</v>
      </c>
      <c r="F59" s="684"/>
      <c r="G59" s="252" t="s">
        <v>149</v>
      </c>
      <c r="H59" s="252" t="s">
        <v>148</v>
      </c>
      <c r="I59" s="252" t="s">
        <v>147</v>
      </c>
      <c r="J59" s="252" t="s">
        <v>157</v>
      </c>
      <c r="K59" s="252" t="s">
        <v>949</v>
      </c>
      <c r="L59" s="662" t="s">
        <v>146</v>
      </c>
      <c r="M59" s="687"/>
      <c r="N59" s="662" t="s">
        <v>163</v>
      </c>
      <c r="O59" s="687"/>
      <c r="P59" s="252" t="s">
        <v>84</v>
      </c>
      <c r="Q59" s="252" t="s">
        <v>89</v>
      </c>
      <c r="R59" s="252" t="s">
        <v>86</v>
      </c>
      <c r="S59" s="252" t="s">
        <v>62</v>
      </c>
      <c r="T59" s="252" t="s">
        <v>156</v>
      </c>
      <c r="U59" s="252" t="s">
        <v>181</v>
      </c>
      <c r="V59" s="252" t="s">
        <v>150</v>
      </c>
      <c r="W59" s="80" t="s">
        <v>8</v>
      </c>
      <c r="X59" s="29"/>
      <c r="Y59" s="23"/>
    </row>
    <row r="60" spans="1:25" s="3" customFormat="1" ht="249" customHeight="1" thickBot="1" x14ac:dyDescent="0.3">
      <c r="A60" s="13"/>
      <c r="B60" s="14"/>
      <c r="C60" s="254" t="s">
        <v>144</v>
      </c>
      <c r="D60" s="253" t="s">
        <v>136</v>
      </c>
      <c r="E60" s="690" t="s">
        <v>1130</v>
      </c>
      <c r="F60" s="691"/>
      <c r="G60" s="255">
        <v>2014</v>
      </c>
      <c r="H60" s="255">
        <v>2020</v>
      </c>
      <c r="I60" s="256">
        <v>92804</v>
      </c>
      <c r="J60" s="255">
        <v>2013</v>
      </c>
      <c r="K60" s="256">
        <v>150274</v>
      </c>
      <c r="L60" s="685" t="s">
        <v>173</v>
      </c>
      <c r="M60" s="685"/>
      <c r="N60" s="688" t="s">
        <v>1125</v>
      </c>
      <c r="O60" s="689"/>
      <c r="P60" s="255" t="s">
        <v>169</v>
      </c>
      <c r="Q60" s="255" t="s">
        <v>69</v>
      </c>
      <c r="R60" s="255" t="s">
        <v>1036</v>
      </c>
      <c r="S60" s="257">
        <v>0</v>
      </c>
      <c r="T60" s="257"/>
      <c r="U60" s="255" t="s">
        <v>223</v>
      </c>
      <c r="V60" s="255" t="s">
        <v>1069</v>
      </c>
      <c r="W60" s="444" t="s">
        <v>1123</v>
      </c>
      <c r="X60" s="29"/>
      <c r="Y60" s="23"/>
    </row>
    <row r="61" spans="1:25" s="3" customFormat="1" ht="173.25" customHeight="1" x14ac:dyDescent="0.25">
      <c r="A61" s="13"/>
      <c r="B61" s="14"/>
      <c r="C61" s="259" t="s">
        <v>52</v>
      </c>
      <c r="D61" s="260" t="s">
        <v>141</v>
      </c>
      <c r="E61" s="654" t="s">
        <v>1051</v>
      </c>
      <c r="F61" s="655"/>
      <c r="G61" s="261">
        <v>2015</v>
      </c>
      <c r="H61" s="261">
        <v>2020</v>
      </c>
      <c r="I61" s="262"/>
      <c r="J61" s="261">
        <v>2015</v>
      </c>
      <c r="K61" s="262"/>
      <c r="L61" s="650" t="s">
        <v>173</v>
      </c>
      <c r="M61" s="650"/>
      <c r="N61" s="651" t="s">
        <v>1067</v>
      </c>
      <c r="O61" s="652"/>
      <c r="P61" s="261" t="s">
        <v>170</v>
      </c>
      <c r="Q61" s="261" t="s">
        <v>13</v>
      </c>
      <c r="R61" s="261" t="s">
        <v>1065</v>
      </c>
      <c r="S61" s="263"/>
      <c r="T61" s="263"/>
      <c r="U61" s="367" t="s">
        <v>1037</v>
      </c>
      <c r="V61" s="367" t="s">
        <v>1069</v>
      </c>
      <c r="W61" s="265" t="s">
        <v>1096</v>
      </c>
      <c r="X61" s="29"/>
      <c r="Y61" s="23"/>
    </row>
    <row r="62" spans="1:25" s="3" customFormat="1" ht="216" customHeight="1" thickBot="1" x14ac:dyDescent="0.3">
      <c r="A62" s="13"/>
      <c r="B62" s="14"/>
      <c r="C62" s="259" t="s">
        <v>166</v>
      </c>
      <c r="D62" s="260" t="s">
        <v>229</v>
      </c>
      <c r="E62" s="654" t="s">
        <v>1038</v>
      </c>
      <c r="F62" s="655"/>
      <c r="G62" s="261">
        <v>2013</v>
      </c>
      <c r="H62" s="261">
        <v>2016</v>
      </c>
      <c r="I62" s="262">
        <v>90000</v>
      </c>
      <c r="J62" s="261">
        <v>2016</v>
      </c>
      <c r="K62" s="262">
        <v>0</v>
      </c>
      <c r="L62" s="650" t="s">
        <v>173</v>
      </c>
      <c r="M62" s="650"/>
      <c r="N62" s="651" t="s">
        <v>1073</v>
      </c>
      <c r="O62" s="652"/>
      <c r="P62" s="261" t="s">
        <v>170</v>
      </c>
      <c r="Q62" s="261" t="s">
        <v>13</v>
      </c>
      <c r="R62" s="261"/>
      <c r="S62" s="263">
        <v>154000000</v>
      </c>
      <c r="T62" s="263"/>
      <c r="U62" s="261" t="s">
        <v>223</v>
      </c>
      <c r="V62" s="264" t="s">
        <v>1076</v>
      </c>
      <c r="W62" s="265" t="s">
        <v>1099</v>
      </c>
      <c r="X62" s="29"/>
      <c r="Y62" s="23"/>
    </row>
    <row r="63" spans="1:25" s="3" customFormat="1" ht="192.75" customHeight="1" x14ac:dyDescent="0.25">
      <c r="A63" s="13"/>
      <c r="B63" s="14"/>
      <c r="C63" s="259" t="s">
        <v>52</v>
      </c>
      <c r="D63" s="260" t="s">
        <v>185</v>
      </c>
      <c r="E63" s="654" t="s">
        <v>1070</v>
      </c>
      <c r="F63" s="655"/>
      <c r="G63" s="261">
        <v>2014</v>
      </c>
      <c r="H63" s="261">
        <v>2017</v>
      </c>
      <c r="I63" s="262"/>
      <c r="J63" s="261"/>
      <c r="K63" s="262"/>
      <c r="L63" s="650" t="s">
        <v>171</v>
      </c>
      <c r="M63" s="650"/>
      <c r="N63" s="651" t="s">
        <v>1071</v>
      </c>
      <c r="O63" s="652"/>
      <c r="P63" s="261" t="s">
        <v>170</v>
      </c>
      <c r="Q63" s="261" t="s">
        <v>13</v>
      </c>
      <c r="R63" s="261"/>
      <c r="S63" s="263"/>
      <c r="T63" s="263"/>
      <c r="U63" s="261" t="s">
        <v>223</v>
      </c>
      <c r="V63" s="367" t="s">
        <v>1069</v>
      </c>
      <c r="W63" s="265" t="s">
        <v>1097</v>
      </c>
      <c r="X63" s="29"/>
      <c r="Y63" s="23"/>
    </row>
    <row r="64" spans="1:25" s="3" customFormat="1" ht="153" customHeight="1" x14ac:dyDescent="0.25">
      <c r="A64" s="13"/>
      <c r="B64" s="14"/>
      <c r="C64" s="259" t="s">
        <v>52</v>
      </c>
      <c r="D64" s="260" t="s">
        <v>185</v>
      </c>
      <c r="E64" s="703" t="s">
        <v>1088</v>
      </c>
      <c r="F64" s="704"/>
      <c r="G64" s="261">
        <v>2014</v>
      </c>
      <c r="H64" s="366">
        <v>2016</v>
      </c>
      <c r="I64" s="262">
        <v>297962</v>
      </c>
      <c r="J64" s="261">
        <v>2014</v>
      </c>
      <c r="K64" s="262">
        <v>5</v>
      </c>
      <c r="L64" s="650" t="s">
        <v>173</v>
      </c>
      <c r="M64" s="650"/>
      <c r="N64" s="651" t="s">
        <v>1066</v>
      </c>
      <c r="O64" s="652"/>
      <c r="P64" s="261" t="s">
        <v>170</v>
      </c>
      <c r="Q64" s="261" t="s">
        <v>13</v>
      </c>
      <c r="R64" s="261"/>
      <c r="S64" s="263">
        <v>800000</v>
      </c>
      <c r="T64" s="263"/>
      <c r="U64" s="261" t="s">
        <v>225</v>
      </c>
      <c r="V64" s="264" t="s">
        <v>1068</v>
      </c>
      <c r="W64" s="265" t="s">
        <v>1098</v>
      </c>
      <c r="X64" s="29"/>
      <c r="Y64" s="23"/>
    </row>
    <row r="65" spans="1:25" s="3" customFormat="1" ht="47.25" customHeight="1" x14ac:dyDescent="0.25">
      <c r="A65" s="13"/>
      <c r="B65" s="14"/>
      <c r="C65" s="259" t="s">
        <v>67</v>
      </c>
      <c r="D65" s="260" t="s">
        <v>143</v>
      </c>
      <c r="E65" s="654" t="s">
        <v>1079</v>
      </c>
      <c r="F65" s="655"/>
      <c r="G65" s="261">
        <v>2013</v>
      </c>
      <c r="H65" s="261">
        <v>2015</v>
      </c>
      <c r="I65" s="262"/>
      <c r="J65" s="261">
        <v>2015</v>
      </c>
      <c r="K65" s="262"/>
      <c r="L65" s="650" t="s">
        <v>173</v>
      </c>
      <c r="M65" s="650"/>
      <c r="N65" s="651" t="s">
        <v>1072</v>
      </c>
      <c r="O65" s="652"/>
      <c r="P65" s="261" t="s">
        <v>59</v>
      </c>
      <c r="Q65" s="261" t="s">
        <v>13</v>
      </c>
      <c r="R65" s="261"/>
      <c r="S65" s="263">
        <v>40000000</v>
      </c>
      <c r="T65" s="263"/>
      <c r="U65" s="261"/>
      <c r="V65" s="264" t="s">
        <v>1080</v>
      </c>
      <c r="W65" s="265"/>
      <c r="X65" s="29"/>
      <c r="Y65" s="23"/>
    </row>
    <row r="66" spans="1:25" s="3" customFormat="1" ht="138" customHeight="1" thickBot="1" x14ac:dyDescent="0.3">
      <c r="A66" s="13"/>
      <c r="B66" s="14"/>
      <c r="C66" s="259" t="s">
        <v>67</v>
      </c>
      <c r="D66" s="369" t="s">
        <v>193</v>
      </c>
      <c r="E66" s="700" t="s">
        <v>1026</v>
      </c>
      <c r="F66" s="700"/>
      <c r="G66" s="261">
        <v>2014</v>
      </c>
      <c r="H66" s="261">
        <v>2016</v>
      </c>
      <c r="I66" s="262"/>
      <c r="J66" s="261"/>
      <c r="K66" s="262"/>
      <c r="L66" s="650" t="s">
        <v>173</v>
      </c>
      <c r="M66" s="650"/>
      <c r="N66" s="651" t="s">
        <v>1074</v>
      </c>
      <c r="O66" s="652"/>
      <c r="P66" s="261" t="s">
        <v>169</v>
      </c>
      <c r="Q66" s="261" t="s">
        <v>69</v>
      </c>
      <c r="R66" s="261" t="s">
        <v>1075</v>
      </c>
      <c r="S66" s="263"/>
      <c r="T66" s="263"/>
      <c r="U66" s="261" t="s">
        <v>167</v>
      </c>
      <c r="V66" s="264" t="s">
        <v>1077</v>
      </c>
      <c r="W66" s="265" t="s">
        <v>1078</v>
      </c>
      <c r="X66" s="29"/>
      <c r="Y66" s="23"/>
    </row>
    <row r="67" spans="1:25" s="3" customFormat="1" ht="105" customHeight="1" x14ac:dyDescent="0.25">
      <c r="A67" s="13"/>
      <c r="B67" s="14"/>
      <c r="C67" s="259" t="s">
        <v>52</v>
      </c>
      <c r="D67" s="260" t="s">
        <v>5</v>
      </c>
      <c r="E67" s="703" t="s">
        <v>1039</v>
      </c>
      <c r="F67" s="704"/>
      <c r="G67" s="261">
        <v>2015</v>
      </c>
      <c r="H67" s="261">
        <v>2017</v>
      </c>
      <c r="I67" s="262"/>
      <c r="J67" s="261"/>
      <c r="K67" s="262"/>
      <c r="L67" s="650" t="s">
        <v>171</v>
      </c>
      <c r="M67" s="650"/>
      <c r="N67" s="651" t="s">
        <v>1066</v>
      </c>
      <c r="O67" s="652"/>
      <c r="P67" s="261" t="s">
        <v>170</v>
      </c>
      <c r="Q67" s="261"/>
      <c r="R67" s="261"/>
      <c r="S67" s="263"/>
      <c r="T67" s="263"/>
      <c r="U67" s="261"/>
      <c r="V67" s="377" t="s">
        <v>1069</v>
      </c>
      <c r="W67" s="265"/>
      <c r="X67" s="29"/>
      <c r="Y67" s="23"/>
    </row>
    <row r="68" spans="1:25" s="3" customFormat="1" ht="162.75" customHeight="1" x14ac:dyDescent="0.25">
      <c r="A68" s="13"/>
      <c r="B68" s="14"/>
      <c r="C68" s="275" t="s">
        <v>52</v>
      </c>
      <c r="D68" s="276" t="s">
        <v>215</v>
      </c>
      <c r="E68" s="701" t="s">
        <v>1040</v>
      </c>
      <c r="F68" s="702"/>
      <c r="G68" s="365">
        <v>2016</v>
      </c>
      <c r="H68" s="372">
        <v>2017</v>
      </c>
      <c r="I68" s="277"/>
      <c r="J68" s="278"/>
      <c r="K68" s="278"/>
      <c r="L68" s="650" t="s">
        <v>171</v>
      </c>
      <c r="M68" s="650"/>
      <c r="N68" s="651" t="s">
        <v>1066</v>
      </c>
      <c r="O68" s="652"/>
      <c r="P68" s="372" t="s">
        <v>59</v>
      </c>
      <c r="Q68" s="375"/>
      <c r="R68" s="375"/>
      <c r="S68" s="263"/>
      <c r="T68" s="263"/>
      <c r="U68" s="375"/>
      <c r="V68" s="264"/>
      <c r="W68" s="265"/>
      <c r="X68" s="94"/>
      <c r="Y68" s="23"/>
    </row>
    <row r="69" spans="1:25" s="3" customFormat="1" ht="47.25" customHeight="1" thickBot="1" x14ac:dyDescent="0.3">
      <c r="A69" s="13"/>
      <c r="B69" s="14"/>
      <c r="C69" s="266"/>
      <c r="D69" s="466"/>
      <c r="E69" s="686"/>
      <c r="F69" s="686"/>
      <c r="G69" s="267"/>
      <c r="H69" s="267"/>
      <c r="I69" s="268"/>
      <c r="J69" s="267"/>
      <c r="K69" s="268"/>
      <c r="L69" s="686"/>
      <c r="M69" s="686"/>
      <c r="N69" s="653"/>
      <c r="O69" s="653"/>
      <c r="P69" s="267"/>
      <c r="Q69" s="267"/>
      <c r="R69" s="267"/>
      <c r="S69" s="269"/>
      <c r="T69" s="269"/>
      <c r="U69" s="267"/>
      <c r="V69" s="270"/>
      <c r="W69" s="271"/>
      <c r="X69" s="29"/>
      <c r="Y69" s="23"/>
    </row>
    <row r="70" spans="1:25" s="472" customFormat="1" ht="42.75" customHeight="1" x14ac:dyDescent="0.25">
      <c r="A70" s="467"/>
      <c r="B70" s="468"/>
      <c r="C70" s="473" t="s">
        <v>1129</v>
      </c>
      <c r="D70" s="469" t="s">
        <v>1128</v>
      </c>
      <c r="E70" s="91"/>
      <c r="F70" s="91"/>
      <c r="G70" s="91"/>
      <c r="H70" s="91"/>
      <c r="I70" s="91"/>
      <c r="J70" s="91"/>
      <c r="K70" s="91"/>
      <c r="L70" s="91"/>
      <c r="M70" s="91"/>
      <c r="N70" s="91"/>
      <c r="O70" s="91"/>
      <c r="P70" s="91"/>
      <c r="Q70" s="91"/>
      <c r="R70" s="91"/>
      <c r="S70" s="91"/>
      <c r="T70" s="91"/>
      <c r="U70" s="91"/>
      <c r="V70" s="91"/>
      <c r="W70" s="91"/>
      <c r="X70" s="470"/>
      <c r="Y70" s="471"/>
    </row>
    <row r="71" spans="1:25" s="16" customFormat="1" ht="18" customHeight="1" x14ac:dyDescent="0.25">
      <c r="B71" s="14"/>
      <c r="C71" s="120" t="s">
        <v>174</v>
      </c>
      <c r="D71" s="18"/>
      <c r="E71" s="18"/>
      <c r="F71" s="18"/>
      <c r="G71" s="18"/>
      <c r="H71" s="18"/>
      <c r="I71" s="18"/>
      <c r="J71" s="18"/>
      <c r="K71" s="18"/>
      <c r="L71" s="18"/>
      <c r="M71" s="18"/>
      <c r="N71" s="18"/>
      <c r="O71" s="18"/>
      <c r="P71" s="18"/>
      <c r="Q71" s="18"/>
      <c r="R71" s="18"/>
      <c r="S71" s="18"/>
      <c r="T71" s="18"/>
      <c r="U71" s="18"/>
      <c r="V71" s="18"/>
      <c r="W71" s="18"/>
      <c r="X71" s="29"/>
    </row>
    <row r="72" spans="1:25" s="16" customFormat="1" ht="18" customHeight="1" thickBot="1" x14ac:dyDescent="0.3">
      <c r="B72" s="14"/>
      <c r="C72" s="11"/>
      <c r="D72" s="18"/>
      <c r="E72" s="18"/>
      <c r="F72" s="18"/>
      <c r="G72" s="18"/>
      <c r="H72" s="18"/>
      <c r="I72" s="18"/>
      <c r="J72" s="18"/>
      <c r="K72" s="18"/>
      <c r="L72" s="18"/>
      <c r="M72" s="18"/>
      <c r="N72" s="18"/>
      <c r="O72" s="18"/>
      <c r="P72" s="18"/>
      <c r="Q72" s="18"/>
      <c r="R72" s="18"/>
      <c r="S72" s="18"/>
      <c r="T72" s="18"/>
      <c r="U72" s="18"/>
      <c r="V72" s="18"/>
      <c r="W72" s="18"/>
      <c r="X72" s="29"/>
    </row>
    <row r="73" spans="1:25" s="16" customFormat="1" ht="18" customHeight="1" x14ac:dyDescent="0.25">
      <c r="B73" s="14"/>
      <c r="C73" s="674" t="s">
        <v>1027</v>
      </c>
      <c r="D73" s="692"/>
      <c r="E73" s="692"/>
      <c r="F73" s="692"/>
      <c r="G73" s="692"/>
      <c r="H73" s="692"/>
      <c r="I73" s="693"/>
      <c r="J73" s="18"/>
      <c r="K73" s="18"/>
      <c r="L73" s="18"/>
      <c r="M73" s="18"/>
      <c r="N73" s="18"/>
      <c r="O73" s="18"/>
      <c r="P73" s="18"/>
      <c r="Q73" s="18"/>
      <c r="R73" s="18"/>
      <c r="S73" s="18"/>
      <c r="T73" s="18"/>
      <c r="U73" s="18"/>
      <c r="V73" s="18"/>
      <c r="W73" s="18"/>
      <c r="X73" s="29"/>
    </row>
    <row r="74" spans="1:25" s="16" customFormat="1" ht="18" customHeight="1" x14ac:dyDescent="0.25">
      <c r="B74" s="14"/>
      <c r="C74" s="694"/>
      <c r="D74" s="695"/>
      <c r="E74" s="695"/>
      <c r="F74" s="695"/>
      <c r="G74" s="695"/>
      <c r="H74" s="695"/>
      <c r="I74" s="696"/>
      <c r="J74" s="18"/>
      <c r="K74" s="18"/>
      <c r="L74" s="18"/>
      <c r="M74" s="18"/>
      <c r="N74" s="18"/>
      <c r="O74" s="18"/>
      <c r="P74" s="18"/>
      <c r="Q74" s="18"/>
      <c r="R74" s="18"/>
      <c r="S74" s="18"/>
      <c r="T74" s="18"/>
      <c r="U74" s="18"/>
      <c r="V74" s="18"/>
      <c r="W74" s="18"/>
      <c r="X74" s="29"/>
    </row>
    <row r="75" spans="1:25" s="16" customFormat="1" ht="18" customHeight="1" x14ac:dyDescent="0.25">
      <c r="B75" s="14"/>
      <c r="C75" s="694"/>
      <c r="D75" s="695"/>
      <c r="E75" s="695"/>
      <c r="F75" s="695"/>
      <c r="G75" s="695"/>
      <c r="H75" s="695"/>
      <c r="I75" s="696"/>
      <c r="J75" s="18"/>
      <c r="K75" s="18"/>
      <c r="L75" s="18"/>
      <c r="M75" s="18"/>
      <c r="N75" s="18"/>
      <c r="O75" s="18"/>
      <c r="P75" s="18"/>
      <c r="Q75" s="18"/>
      <c r="R75" s="18"/>
      <c r="S75" s="18"/>
      <c r="T75" s="18"/>
      <c r="U75" s="18"/>
      <c r="V75" s="18"/>
      <c r="W75" s="18"/>
      <c r="X75" s="29"/>
    </row>
    <row r="76" spans="1:25" s="16" customFormat="1" ht="18" customHeight="1" x14ac:dyDescent="0.25">
      <c r="B76" s="14"/>
      <c r="C76" s="694"/>
      <c r="D76" s="695"/>
      <c r="E76" s="695"/>
      <c r="F76" s="695"/>
      <c r="G76" s="695"/>
      <c r="H76" s="695"/>
      <c r="I76" s="696"/>
      <c r="J76" s="18"/>
      <c r="K76" s="18"/>
      <c r="L76" s="18"/>
      <c r="M76" s="18"/>
      <c r="N76" s="18"/>
      <c r="O76" s="18"/>
      <c r="P76" s="18"/>
      <c r="Q76" s="18"/>
      <c r="R76" s="18"/>
      <c r="S76" s="18"/>
      <c r="T76" s="18"/>
      <c r="U76" s="18"/>
      <c r="V76" s="18"/>
      <c r="W76" s="18"/>
      <c r="X76" s="29"/>
    </row>
    <row r="77" spans="1:25" ht="39" customHeight="1" thickBot="1" x14ac:dyDescent="0.3">
      <c r="A77" s="1"/>
      <c r="B77" s="30"/>
      <c r="C77" s="697"/>
      <c r="D77" s="698"/>
      <c r="E77" s="698"/>
      <c r="F77" s="698"/>
      <c r="G77" s="698"/>
      <c r="H77" s="698"/>
      <c r="I77" s="699"/>
      <c r="J77" s="18"/>
      <c r="K77" s="18"/>
      <c r="L77" s="18"/>
      <c r="M77" s="18"/>
      <c r="N77" s="18"/>
      <c r="O77" s="18"/>
      <c r="P77" s="18"/>
      <c r="Q77" s="18"/>
      <c r="R77" s="18"/>
      <c r="S77" s="18"/>
      <c r="T77" s="18"/>
      <c r="U77" s="18"/>
      <c r="V77" s="18"/>
      <c r="W77" s="18"/>
      <c r="X77" s="29"/>
    </row>
    <row r="78" spans="1:25" ht="18.75" x14ac:dyDescent="0.25">
      <c r="A78" s="1"/>
      <c r="B78" s="30"/>
      <c r="C78" s="92"/>
      <c r="D78" s="18"/>
      <c r="E78" s="18"/>
      <c r="F78" s="18"/>
      <c r="G78" s="18"/>
      <c r="H78" s="18"/>
      <c r="I78" s="18"/>
      <c r="J78" s="18"/>
      <c r="K78" s="18"/>
      <c r="L78" s="18"/>
      <c r="M78" s="18"/>
      <c r="N78" s="18"/>
      <c r="O78" s="18"/>
      <c r="P78" s="18"/>
      <c r="Q78" s="18"/>
      <c r="R78" s="18"/>
      <c r="S78" s="18"/>
      <c r="T78" s="18"/>
      <c r="U78" s="18"/>
      <c r="V78" s="18"/>
      <c r="W78" s="18"/>
      <c r="X78" s="29"/>
    </row>
    <row r="79" spans="1:25" ht="18.75" x14ac:dyDescent="0.25">
      <c r="A79" s="1"/>
      <c r="B79" s="31">
        <v>4</v>
      </c>
      <c r="C79" s="20" t="s">
        <v>19</v>
      </c>
      <c r="D79" s="18"/>
      <c r="E79" s="18"/>
      <c r="F79" s="18"/>
      <c r="G79" s="18"/>
      <c r="H79" s="18"/>
      <c r="I79" s="18"/>
      <c r="J79" s="18"/>
      <c r="K79" s="18"/>
      <c r="L79" s="18"/>
      <c r="M79" s="18"/>
      <c r="N79" s="18"/>
      <c r="O79" s="18"/>
      <c r="P79" s="18"/>
      <c r="Q79" s="18"/>
      <c r="R79" s="18"/>
      <c r="S79" s="18"/>
      <c r="T79" s="18"/>
      <c r="U79" s="18"/>
      <c r="V79" s="18"/>
      <c r="W79" s="18"/>
      <c r="X79" s="29"/>
    </row>
    <row r="80" spans="1:25" ht="18.75" x14ac:dyDescent="0.25">
      <c r="A80" s="1"/>
      <c r="B80" s="31"/>
      <c r="C80" s="20" t="s">
        <v>950</v>
      </c>
      <c r="D80" s="18"/>
      <c r="E80" s="18"/>
      <c r="F80" s="18"/>
      <c r="G80" s="18"/>
      <c r="H80" s="18"/>
      <c r="I80" s="18"/>
      <c r="J80" s="18"/>
      <c r="K80" s="18"/>
      <c r="L80" s="18"/>
      <c r="M80" s="18"/>
      <c r="N80" s="18"/>
      <c r="O80" s="18"/>
      <c r="P80" s="18"/>
      <c r="Q80" s="18"/>
      <c r="R80" s="18"/>
      <c r="S80" s="18"/>
      <c r="T80" s="18"/>
      <c r="U80" s="18"/>
      <c r="V80" s="18"/>
      <c r="W80" s="18"/>
      <c r="X80" s="29"/>
    </row>
    <row r="81" spans="1:24" ht="19.5" thickBot="1" x14ac:dyDescent="0.3">
      <c r="A81" s="1"/>
      <c r="B81" s="31"/>
      <c r="C81" s="20" t="s">
        <v>311</v>
      </c>
      <c r="D81" s="18"/>
      <c r="E81" s="18"/>
      <c r="F81" s="18"/>
      <c r="G81" s="18"/>
      <c r="H81" s="18"/>
      <c r="I81" s="18"/>
      <c r="J81" s="18"/>
      <c r="K81" s="18"/>
      <c r="L81" s="18"/>
      <c r="M81" s="18"/>
      <c r="N81" s="18"/>
      <c r="O81" s="18"/>
      <c r="P81" s="18"/>
      <c r="Q81" s="18"/>
      <c r="R81" s="18"/>
      <c r="S81" s="18"/>
      <c r="T81" s="18"/>
      <c r="U81" s="18"/>
      <c r="V81" s="18"/>
      <c r="W81" s="18"/>
      <c r="X81" s="29"/>
    </row>
    <row r="82" spans="1:24" ht="92.25" customHeight="1" thickBot="1" x14ac:dyDescent="0.3">
      <c r="A82" s="1"/>
      <c r="B82" s="30"/>
      <c r="C82" s="284" t="s">
        <v>87</v>
      </c>
      <c r="D82" s="684" t="s">
        <v>74</v>
      </c>
      <c r="E82" s="684"/>
      <c r="F82" s="684"/>
      <c r="G82" s="684"/>
      <c r="H82" s="684"/>
      <c r="I82" s="252" t="s">
        <v>88</v>
      </c>
      <c r="J82" s="252" t="s">
        <v>175</v>
      </c>
      <c r="K82" s="252" t="s">
        <v>176</v>
      </c>
      <c r="L82" s="252" t="s">
        <v>177</v>
      </c>
      <c r="M82" s="252" t="s">
        <v>178</v>
      </c>
      <c r="N82" s="252" t="s">
        <v>85</v>
      </c>
      <c r="O82" s="251" t="s">
        <v>179</v>
      </c>
      <c r="P82" s="80" t="s">
        <v>180</v>
      </c>
      <c r="Q82" s="80" t="s">
        <v>8</v>
      </c>
      <c r="R82" s="18"/>
      <c r="S82" s="18"/>
      <c r="T82" s="18"/>
      <c r="U82" s="18"/>
      <c r="V82" s="18"/>
      <c r="W82" s="18"/>
      <c r="X82" s="29"/>
    </row>
    <row r="83" spans="1:24" ht="47.25" customHeight="1" x14ac:dyDescent="0.25">
      <c r="A83" s="1"/>
      <c r="B83" s="30"/>
      <c r="C83" s="283" t="s">
        <v>951</v>
      </c>
      <c r="D83" s="685" t="s">
        <v>81</v>
      </c>
      <c r="E83" s="685"/>
      <c r="F83" s="685"/>
      <c r="G83" s="685"/>
      <c r="H83" s="685"/>
      <c r="I83" s="352" t="s">
        <v>72</v>
      </c>
      <c r="J83" s="352" t="s">
        <v>1028</v>
      </c>
      <c r="K83" s="352"/>
      <c r="L83" s="352" t="s">
        <v>1029</v>
      </c>
      <c r="M83" s="352"/>
      <c r="N83" s="352"/>
      <c r="O83" s="352"/>
      <c r="P83" s="258"/>
      <c r="Q83" s="258"/>
      <c r="R83" s="18"/>
      <c r="S83" s="18"/>
      <c r="T83" s="18"/>
      <c r="U83" s="18"/>
      <c r="V83" s="18"/>
      <c r="W83" s="18"/>
      <c r="X83" s="29"/>
    </row>
    <row r="84" spans="1:24" ht="47.25" customHeight="1" x14ac:dyDescent="0.25">
      <c r="A84" s="1"/>
      <c r="B84" s="30"/>
      <c r="C84" s="353" t="s">
        <v>951</v>
      </c>
      <c r="D84" s="650" t="s">
        <v>81</v>
      </c>
      <c r="E84" s="650"/>
      <c r="F84" s="650"/>
      <c r="G84" s="650"/>
      <c r="H84" s="650"/>
      <c r="I84" s="351" t="s">
        <v>71</v>
      </c>
      <c r="J84" s="351" t="s">
        <v>1028</v>
      </c>
      <c r="K84" s="351"/>
      <c r="L84" s="351"/>
      <c r="M84" s="351"/>
      <c r="N84" s="351"/>
      <c r="O84" s="351"/>
      <c r="P84" s="354"/>
      <c r="Q84" s="354"/>
      <c r="R84" s="18"/>
      <c r="S84" s="18"/>
      <c r="T84" s="18"/>
      <c r="U84" s="18"/>
      <c r="V84" s="18"/>
      <c r="W84" s="18"/>
      <c r="X84" s="29"/>
    </row>
    <row r="85" spans="1:24" ht="47.25" customHeight="1" x14ac:dyDescent="0.25">
      <c r="A85" s="1"/>
      <c r="B85" s="30"/>
      <c r="C85" s="353" t="s">
        <v>83</v>
      </c>
      <c r="D85" s="650"/>
      <c r="E85" s="650"/>
      <c r="F85" s="650"/>
      <c r="G85" s="650"/>
      <c r="H85" s="650"/>
      <c r="I85" s="351"/>
      <c r="J85" s="351"/>
      <c r="K85" s="351"/>
      <c r="L85" s="351"/>
      <c r="M85" s="351"/>
      <c r="N85" s="351"/>
      <c r="O85" s="351"/>
      <c r="P85" s="354"/>
      <c r="Q85" s="354"/>
      <c r="R85" s="18"/>
      <c r="S85" s="18"/>
      <c r="T85" s="18"/>
      <c r="U85" s="18"/>
      <c r="V85" s="18"/>
      <c r="W85" s="18"/>
      <c r="X85" s="29"/>
    </row>
    <row r="86" spans="1:24" ht="47.25" customHeight="1" x14ac:dyDescent="0.25">
      <c r="A86" s="1"/>
      <c r="B86" s="30"/>
      <c r="C86" s="353" t="s">
        <v>5</v>
      </c>
      <c r="D86" s="650"/>
      <c r="E86" s="650"/>
      <c r="F86" s="650"/>
      <c r="G86" s="650"/>
      <c r="H86" s="650"/>
      <c r="I86" s="351"/>
      <c r="J86" s="351"/>
      <c r="K86" s="351"/>
      <c r="L86" s="351"/>
      <c r="M86" s="351"/>
      <c r="N86" s="351"/>
      <c r="O86" s="351"/>
      <c r="P86" s="354"/>
      <c r="Q86" s="354"/>
      <c r="R86" s="18"/>
      <c r="S86" s="18"/>
      <c r="T86" s="18"/>
      <c r="U86" s="18"/>
      <c r="V86" s="18"/>
      <c r="W86" s="18"/>
      <c r="X86" s="29"/>
    </row>
    <row r="87" spans="1:24" ht="18.75" x14ac:dyDescent="0.25">
      <c r="B87" s="41"/>
      <c r="C87" s="40"/>
      <c r="D87" s="40"/>
      <c r="E87" s="40"/>
      <c r="F87" s="40"/>
      <c r="G87" s="40"/>
      <c r="H87" s="40"/>
      <c r="I87" s="40"/>
      <c r="J87" s="40"/>
      <c r="K87" s="40"/>
      <c r="L87" s="40"/>
      <c r="M87" s="40"/>
      <c r="N87" s="40"/>
      <c r="O87" s="40"/>
      <c r="P87" s="40"/>
      <c r="Q87" s="40"/>
      <c r="R87" s="40"/>
      <c r="S87" s="40"/>
      <c r="T87" s="40"/>
      <c r="U87" s="40"/>
      <c r="V87" s="40"/>
      <c r="W87" s="40"/>
      <c r="X87" s="78"/>
    </row>
    <row r="89" spans="1:24" ht="15.75" thickBot="1" x14ac:dyDescent="0.3"/>
    <row r="90" spans="1:24" ht="15.75" thickBot="1" x14ac:dyDescent="0.3">
      <c r="B90" s="108"/>
      <c r="C90" s="649" t="s">
        <v>295</v>
      </c>
      <c r="D90" s="649"/>
      <c r="E90" s="649"/>
      <c r="F90" s="649"/>
      <c r="G90" s="649"/>
      <c r="H90" s="109"/>
      <c r="I90" s="109"/>
      <c r="J90" s="649"/>
      <c r="K90" s="649"/>
      <c r="L90" s="649"/>
      <c r="M90" s="649"/>
      <c r="N90" s="649"/>
      <c r="O90" s="109"/>
      <c r="P90" s="109"/>
      <c r="Q90" s="649"/>
      <c r="R90" s="649"/>
      <c r="S90" s="649"/>
      <c r="T90" s="649"/>
      <c r="U90" s="109"/>
      <c r="V90" s="109"/>
      <c r="W90" s="118"/>
      <c r="X90" s="119"/>
    </row>
    <row r="91" spans="1:24" x14ac:dyDescent="0.25">
      <c r="B91" s="110"/>
      <c r="C91" s="111"/>
      <c r="D91" s="112"/>
      <c r="E91" s="112"/>
      <c r="F91" s="112"/>
      <c r="G91" s="112"/>
      <c r="H91" s="112"/>
      <c r="I91" s="112"/>
      <c r="J91" s="112"/>
      <c r="K91" s="112"/>
      <c r="L91" s="112"/>
      <c r="M91" s="112"/>
      <c r="N91" s="112"/>
      <c r="O91" s="112"/>
      <c r="P91" s="112"/>
      <c r="Q91" s="112"/>
      <c r="R91" s="112"/>
      <c r="S91" s="112"/>
      <c r="T91" s="112"/>
      <c r="U91" s="112"/>
      <c r="V91" s="112"/>
      <c r="W91" s="112"/>
      <c r="X91" s="113"/>
    </row>
    <row r="92" spans="1:24" x14ac:dyDescent="0.25">
      <c r="B92" s="110">
        <v>5</v>
      </c>
      <c r="C92" s="111" t="s">
        <v>302</v>
      </c>
      <c r="D92" s="111"/>
      <c r="E92" s="111"/>
      <c r="F92" s="112"/>
      <c r="G92" s="112"/>
      <c r="H92" s="112"/>
      <c r="I92" s="112"/>
      <c r="J92" s="112"/>
      <c r="K92" s="112"/>
      <c r="L92" s="112"/>
      <c r="M92" s="112"/>
      <c r="N92" s="112"/>
      <c r="O92" s="112"/>
      <c r="P92" s="112"/>
      <c r="Q92" s="112"/>
      <c r="R92" s="112"/>
      <c r="S92" s="112"/>
      <c r="T92" s="112"/>
      <c r="U92" s="112"/>
      <c r="V92" s="112"/>
      <c r="W92" s="112"/>
      <c r="X92" s="113"/>
    </row>
    <row r="93" spans="1:24" ht="23.25" customHeight="1" thickBot="1" x14ac:dyDescent="0.3">
      <c r="B93" s="114"/>
      <c r="C93" s="111" t="s">
        <v>312</v>
      </c>
      <c r="D93" s="112"/>
      <c r="E93" s="112"/>
      <c r="F93" s="112"/>
      <c r="G93" s="112"/>
      <c r="H93" s="112"/>
      <c r="I93" s="112"/>
      <c r="J93" s="112"/>
      <c r="K93" s="112"/>
      <c r="L93" s="112"/>
      <c r="M93" s="112"/>
      <c r="N93" s="112"/>
      <c r="O93" s="112"/>
      <c r="P93" s="112"/>
      <c r="Q93" s="112"/>
      <c r="R93" s="112"/>
      <c r="S93" s="112"/>
      <c r="T93" s="112"/>
      <c r="U93" s="112"/>
      <c r="V93" s="112"/>
      <c r="W93" s="112"/>
      <c r="X93" s="113"/>
    </row>
    <row r="94" spans="1:24" ht="51.75" customHeight="1" x14ac:dyDescent="0.25">
      <c r="B94" s="114"/>
      <c r="C94" s="285" t="s">
        <v>87</v>
      </c>
      <c r="D94" s="623" t="s">
        <v>296</v>
      </c>
      <c r="E94" s="623"/>
      <c r="F94" s="623"/>
      <c r="G94" s="623"/>
      <c r="H94" s="623"/>
      <c r="I94" s="623" t="s">
        <v>946</v>
      </c>
      <c r="J94" s="623"/>
      <c r="K94" s="623" t="s">
        <v>945</v>
      </c>
      <c r="L94" s="623"/>
      <c r="M94" s="623" t="s">
        <v>8</v>
      </c>
      <c r="N94" s="624"/>
      <c r="O94" s="112"/>
      <c r="P94" s="112"/>
      <c r="Q94" s="112"/>
      <c r="R94" s="112"/>
      <c r="S94" s="112"/>
      <c r="T94" s="112"/>
      <c r="U94" s="112"/>
      <c r="V94" s="112"/>
      <c r="W94" s="112"/>
      <c r="X94" s="113"/>
    </row>
    <row r="95" spans="1:24" ht="47.25" customHeight="1" x14ac:dyDescent="0.25">
      <c r="B95" s="114"/>
      <c r="C95" s="355"/>
      <c r="D95" s="646"/>
      <c r="E95" s="646"/>
      <c r="F95" s="646"/>
      <c r="G95" s="646"/>
      <c r="H95" s="646"/>
      <c r="I95" s="631"/>
      <c r="J95" s="631"/>
      <c r="K95" s="625"/>
      <c r="L95" s="625"/>
      <c r="M95" s="625"/>
      <c r="N95" s="626"/>
      <c r="O95" s="112"/>
      <c r="P95" s="112"/>
      <c r="Q95" s="112"/>
      <c r="R95" s="112"/>
      <c r="S95" s="112"/>
      <c r="T95" s="112"/>
      <c r="U95" s="112"/>
      <c r="V95" s="112"/>
      <c r="W95" s="112"/>
      <c r="X95" s="113"/>
    </row>
    <row r="96" spans="1:24" ht="47.25" customHeight="1" x14ac:dyDescent="0.25">
      <c r="B96" s="114"/>
      <c r="C96" s="356"/>
      <c r="D96" s="647"/>
      <c r="E96" s="647"/>
      <c r="F96" s="647"/>
      <c r="G96" s="647"/>
      <c r="H96" s="647"/>
      <c r="I96" s="632"/>
      <c r="J96" s="632"/>
      <c r="K96" s="627"/>
      <c r="L96" s="627"/>
      <c r="M96" s="627"/>
      <c r="N96" s="628"/>
      <c r="O96" s="112"/>
      <c r="P96" s="112"/>
      <c r="Q96" s="112"/>
      <c r="R96" s="112"/>
      <c r="S96" s="112"/>
      <c r="T96" s="112"/>
      <c r="U96" s="112"/>
      <c r="V96" s="112"/>
      <c r="W96" s="112"/>
      <c r="X96" s="113"/>
    </row>
    <row r="97" spans="2:24" ht="47.25" customHeight="1" x14ac:dyDescent="0.25">
      <c r="B97" s="114"/>
      <c r="C97" s="356"/>
      <c r="D97" s="647"/>
      <c r="E97" s="647"/>
      <c r="F97" s="647"/>
      <c r="G97" s="647"/>
      <c r="H97" s="647"/>
      <c r="I97" s="632"/>
      <c r="J97" s="632"/>
      <c r="K97" s="627"/>
      <c r="L97" s="627"/>
      <c r="M97" s="627"/>
      <c r="N97" s="628"/>
      <c r="O97" s="112"/>
      <c r="P97" s="112"/>
      <c r="Q97" s="112"/>
      <c r="R97" s="112"/>
      <c r="S97" s="112"/>
      <c r="T97" s="112"/>
      <c r="U97" s="112"/>
      <c r="V97" s="112"/>
      <c r="W97" s="112"/>
      <c r="X97" s="113"/>
    </row>
    <row r="98" spans="2:24" ht="47.25" customHeight="1" x14ac:dyDescent="0.25">
      <c r="B98" s="114"/>
      <c r="C98" s="356"/>
      <c r="D98" s="647"/>
      <c r="E98" s="647"/>
      <c r="F98" s="647"/>
      <c r="G98" s="647"/>
      <c r="H98" s="647"/>
      <c r="I98" s="632"/>
      <c r="J98" s="632"/>
      <c r="K98" s="627"/>
      <c r="L98" s="627"/>
      <c r="M98" s="627"/>
      <c r="N98" s="628"/>
      <c r="O98" s="112"/>
      <c r="P98" s="112"/>
      <c r="Q98" s="112"/>
      <c r="R98" s="112"/>
      <c r="S98" s="112"/>
      <c r="T98" s="112"/>
      <c r="U98" s="112"/>
      <c r="V98" s="112"/>
      <c r="W98" s="112"/>
      <c r="X98" s="113"/>
    </row>
    <row r="99" spans="2:24" ht="47.25" customHeight="1" x14ac:dyDescent="0.25">
      <c r="B99" s="114"/>
      <c r="C99" s="356"/>
      <c r="D99" s="647"/>
      <c r="E99" s="647"/>
      <c r="F99" s="647"/>
      <c r="G99" s="647"/>
      <c r="H99" s="647"/>
      <c r="I99" s="632"/>
      <c r="J99" s="632"/>
      <c r="K99" s="627"/>
      <c r="L99" s="627"/>
      <c r="M99" s="627"/>
      <c r="N99" s="628"/>
      <c r="O99" s="112"/>
      <c r="P99" s="112"/>
      <c r="Q99" s="112"/>
      <c r="R99" s="112"/>
      <c r="S99" s="112"/>
      <c r="T99" s="112"/>
      <c r="U99" s="112"/>
      <c r="V99" s="112"/>
      <c r="W99" s="112"/>
      <c r="X99" s="113"/>
    </row>
    <row r="100" spans="2:24" ht="47.25" customHeight="1" x14ac:dyDescent="0.25">
      <c r="B100" s="114"/>
      <c r="C100" s="356"/>
      <c r="D100" s="647"/>
      <c r="E100" s="647"/>
      <c r="F100" s="647"/>
      <c r="G100" s="647"/>
      <c r="H100" s="647"/>
      <c r="I100" s="632"/>
      <c r="J100" s="632"/>
      <c r="K100" s="627"/>
      <c r="L100" s="627"/>
      <c r="M100" s="627"/>
      <c r="N100" s="628"/>
      <c r="O100" s="112"/>
      <c r="P100" s="112"/>
      <c r="Q100" s="112"/>
      <c r="R100" s="112"/>
      <c r="S100" s="112"/>
      <c r="T100" s="112"/>
      <c r="U100" s="112"/>
      <c r="V100" s="112"/>
      <c r="W100" s="112"/>
      <c r="X100" s="113"/>
    </row>
    <row r="101" spans="2:24" ht="47.25" customHeight="1" x14ac:dyDescent="0.25">
      <c r="B101" s="114"/>
      <c r="C101" s="356"/>
      <c r="D101" s="647"/>
      <c r="E101" s="647"/>
      <c r="F101" s="647"/>
      <c r="G101" s="647"/>
      <c r="H101" s="647"/>
      <c r="I101" s="632"/>
      <c r="J101" s="632"/>
      <c r="K101" s="627"/>
      <c r="L101" s="627"/>
      <c r="M101" s="627"/>
      <c r="N101" s="628"/>
      <c r="O101" s="112"/>
      <c r="P101" s="112"/>
      <c r="Q101" s="112"/>
      <c r="R101" s="112"/>
      <c r="S101" s="112"/>
      <c r="T101" s="112"/>
      <c r="U101" s="112"/>
      <c r="V101" s="112"/>
      <c r="W101" s="112"/>
      <c r="X101" s="113"/>
    </row>
    <row r="102" spans="2:24" ht="47.25" customHeight="1" x14ac:dyDescent="0.25">
      <c r="B102" s="114"/>
      <c r="C102" s="356"/>
      <c r="D102" s="647"/>
      <c r="E102" s="647"/>
      <c r="F102" s="647"/>
      <c r="G102" s="647"/>
      <c r="H102" s="647"/>
      <c r="I102" s="632"/>
      <c r="J102" s="632"/>
      <c r="K102" s="627"/>
      <c r="L102" s="627"/>
      <c r="M102" s="627"/>
      <c r="N102" s="628"/>
      <c r="O102" s="112"/>
      <c r="P102" s="112"/>
      <c r="Q102" s="112"/>
      <c r="R102" s="112"/>
      <c r="S102" s="112"/>
      <c r="T102" s="112"/>
      <c r="U102" s="112"/>
      <c r="V102" s="112"/>
      <c r="W102" s="112"/>
      <c r="X102" s="113"/>
    </row>
    <row r="103" spans="2:24" ht="47.25" customHeight="1" x14ac:dyDescent="0.25">
      <c r="B103" s="114"/>
      <c r="C103" s="356"/>
      <c r="D103" s="647"/>
      <c r="E103" s="647"/>
      <c r="F103" s="647"/>
      <c r="G103" s="647"/>
      <c r="H103" s="647"/>
      <c r="I103" s="632"/>
      <c r="J103" s="632"/>
      <c r="K103" s="627"/>
      <c r="L103" s="627"/>
      <c r="M103" s="627"/>
      <c r="N103" s="628"/>
      <c r="O103" s="112"/>
      <c r="P103" s="112"/>
      <c r="Q103" s="112"/>
      <c r="R103" s="112"/>
      <c r="S103" s="112"/>
      <c r="T103" s="112"/>
      <c r="U103" s="112"/>
      <c r="V103" s="112"/>
      <c r="W103" s="112"/>
      <c r="X103" s="113"/>
    </row>
    <row r="104" spans="2:24" ht="47.25" customHeight="1" x14ac:dyDescent="0.25">
      <c r="B104" s="114"/>
      <c r="C104" s="356"/>
      <c r="D104" s="647"/>
      <c r="E104" s="647"/>
      <c r="F104" s="647"/>
      <c r="G104" s="647"/>
      <c r="H104" s="647"/>
      <c r="I104" s="632"/>
      <c r="J104" s="632"/>
      <c r="K104" s="627"/>
      <c r="L104" s="627"/>
      <c r="M104" s="627"/>
      <c r="N104" s="628"/>
      <c r="O104" s="112"/>
      <c r="P104" s="112"/>
      <c r="Q104" s="112"/>
      <c r="R104" s="112"/>
      <c r="S104" s="112"/>
      <c r="T104" s="112"/>
      <c r="U104" s="112"/>
      <c r="V104" s="112"/>
      <c r="W104" s="112"/>
      <c r="X104" s="113"/>
    </row>
    <row r="105" spans="2:24" ht="47.25" customHeight="1" x14ac:dyDescent="0.25">
      <c r="B105" s="114"/>
      <c r="C105" s="356"/>
      <c r="D105" s="647"/>
      <c r="E105" s="647"/>
      <c r="F105" s="647"/>
      <c r="G105" s="647"/>
      <c r="H105" s="647"/>
      <c r="I105" s="632"/>
      <c r="J105" s="632"/>
      <c r="K105" s="627"/>
      <c r="L105" s="627"/>
      <c r="M105" s="627"/>
      <c r="N105" s="628"/>
      <c r="O105" s="112"/>
      <c r="P105" s="112"/>
      <c r="Q105" s="112"/>
      <c r="R105" s="112"/>
      <c r="S105" s="112"/>
      <c r="T105" s="112"/>
      <c r="U105" s="112"/>
      <c r="V105" s="112"/>
      <c r="W105" s="112"/>
      <c r="X105" s="113"/>
    </row>
    <row r="106" spans="2:24" ht="47.25" customHeight="1" x14ac:dyDescent="0.25">
      <c r="B106" s="114"/>
      <c r="C106" s="356"/>
      <c r="D106" s="647"/>
      <c r="E106" s="647"/>
      <c r="F106" s="647"/>
      <c r="G106" s="647"/>
      <c r="H106" s="647"/>
      <c r="I106" s="632"/>
      <c r="J106" s="632"/>
      <c r="K106" s="627"/>
      <c r="L106" s="627"/>
      <c r="M106" s="627"/>
      <c r="N106" s="628"/>
      <c r="O106" s="112"/>
      <c r="P106" s="112"/>
      <c r="Q106" s="112"/>
      <c r="R106" s="112"/>
      <c r="S106" s="112"/>
      <c r="T106" s="112"/>
      <c r="U106" s="112"/>
      <c r="V106" s="112"/>
      <c r="W106" s="112"/>
      <c r="X106" s="113"/>
    </row>
    <row r="107" spans="2:24" ht="47.25" customHeight="1" x14ac:dyDescent="0.25">
      <c r="B107" s="114"/>
      <c r="C107" s="356"/>
      <c r="D107" s="647"/>
      <c r="E107" s="647"/>
      <c r="F107" s="647"/>
      <c r="G107" s="647"/>
      <c r="H107" s="647"/>
      <c r="I107" s="632"/>
      <c r="J107" s="632"/>
      <c r="K107" s="627"/>
      <c r="L107" s="627"/>
      <c r="M107" s="627"/>
      <c r="N107" s="628"/>
      <c r="O107" s="112"/>
      <c r="P107" s="112"/>
      <c r="Q107" s="112"/>
      <c r="R107" s="112"/>
      <c r="S107" s="112"/>
      <c r="T107" s="112"/>
      <c r="U107" s="112"/>
      <c r="V107" s="112"/>
      <c r="W107" s="112"/>
      <c r="X107" s="113"/>
    </row>
    <row r="108" spans="2:24" ht="47.25" customHeight="1" x14ac:dyDescent="0.25">
      <c r="B108" s="114"/>
      <c r="C108" s="356"/>
      <c r="D108" s="647"/>
      <c r="E108" s="647"/>
      <c r="F108" s="647"/>
      <c r="G108" s="647"/>
      <c r="H108" s="647"/>
      <c r="I108" s="632"/>
      <c r="J108" s="632"/>
      <c r="K108" s="627"/>
      <c r="L108" s="627"/>
      <c r="M108" s="627"/>
      <c r="N108" s="628"/>
      <c r="O108" s="112"/>
      <c r="P108" s="112"/>
      <c r="Q108" s="112"/>
      <c r="R108" s="112"/>
      <c r="S108" s="112"/>
      <c r="T108" s="112"/>
      <c r="U108" s="112"/>
      <c r="V108" s="112"/>
      <c r="W108" s="112"/>
      <c r="X108" s="113"/>
    </row>
    <row r="109" spans="2:24" ht="47.25" customHeight="1" x14ac:dyDescent="0.25">
      <c r="B109" s="114"/>
      <c r="C109" s="356"/>
      <c r="D109" s="647"/>
      <c r="E109" s="647"/>
      <c r="F109" s="647"/>
      <c r="G109" s="647"/>
      <c r="H109" s="647"/>
      <c r="I109" s="632"/>
      <c r="J109" s="632"/>
      <c r="K109" s="627"/>
      <c r="L109" s="627"/>
      <c r="M109" s="627"/>
      <c r="N109" s="628"/>
      <c r="O109" s="112"/>
      <c r="P109" s="112"/>
      <c r="Q109" s="112"/>
      <c r="R109" s="112"/>
      <c r="S109" s="112"/>
      <c r="T109" s="112"/>
      <c r="U109" s="112"/>
      <c r="V109" s="112"/>
      <c r="W109" s="112"/>
      <c r="X109" s="113"/>
    </row>
    <row r="110" spans="2:24" ht="47.25" customHeight="1" x14ac:dyDescent="0.25">
      <c r="B110" s="114"/>
      <c r="C110" s="356"/>
      <c r="D110" s="647"/>
      <c r="E110" s="647"/>
      <c r="F110" s="647"/>
      <c r="G110" s="647"/>
      <c r="H110" s="647"/>
      <c r="I110" s="632"/>
      <c r="J110" s="632"/>
      <c r="K110" s="627"/>
      <c r="L110" s="627"/>
      <c r="M110" s="627"/>
      <c r="N110" s="628"/>
      <c r="O110" s="112"/>
      <c r="P110" s="112"/>
      <c r="Q110" s="112"/>
      <c r="R110" s="112"/>
      <c r="S110" s="112"/>
      <c r="T110" s="112"/>
      <c r="U110" s="112"/>
      <c r="V110" s="112"/>
      <c r="W110" s="112"/>
      <c r="X110" s="113"/>
    </row>
    <row r="111" spans="2:24" ht="47.25" customHeight="1" x14ac:dyDescent="0.25">
      <c r="B111" s="114"/>
      <c r="C111" s="356"/>
      <c r="D111" s="647"/>
      <c r="E111" s="647"/>
      <c r="F111" s="647"/>
      <c r="G111" s="647"/>
      <c r="H111" s="647"/>
      <c r="I111" s="632"/>
      <c r="J111" s="632"/>
      <c r="K111" s="627"/>
      <c r="L111" s="627"/>
      <c r="M111" s="627"/>
      <c r="N111" s="628"/>
      <c r="O111" s="112"/>
      <c r="P111" s="112"/>
      <c r="Q111" s="112"/>
      <c r="R111" s="112"/>
      <c r="S111" s="112"/>
      <c r="T111" s="112"/>
      <c r="U111" s="112"/>
      <c r="V111" s="112"/>
      <c r="W111" s="112"/>
      <c r="X111" s="113"/>
    </row>
    <row r="112" spans="2:24" ht="47.25" customHeight="1" thickBot="1" x14ac:dyDescent="0.3">
      <c r="B112" s="114"/>
      <c r="C112" s="357"/>
      <c r="D112" s="648"/>
      <c r="E112" s="648"/>
      <c r="F112" s="648"/>
      <c r="G112" s="648"/>
      <c r="H112" s="648"/>
      <c r="I112" s="633"/>
      <c r="J112" s="633"/>
      <c r="K112" s="629"/>
      <c r="L112" s="629"/>
      <c r="M112" s="629"/>
      <c r="N112" s="630"/>
      <c r="O112" s="112"/>
      <c r="P112" s="112"/>
      <c r="Q112" s="112"/>
      <c r="R112" s="112"/>
      <c r="S112" s="112"/>
      <c r="T112" s="112"/>
      <c r="U112" s="112"/>
      <c r="V112" s="112"/>
      <c r="W112" s="112"/>
      <c r="X112" s="113"/>
    </row>
    <row r="113" spans="2:24" x14ac:dyDescent="0.25">
      <c r="B113" s="114"/>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3"/>
    </row>
    <row r="114" spans="2:24" x14ac:dyDescent="0.25">
      <c r="B114" s="114"/>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3"/>
    </row>
    <row r="115" spans="2:24" x14ac:dyDescent="0.25">
      <c r="B115" s="110">
        <v>6</v>
      </c>
      <c r="C115" s="111" t="s">
        <v>297</v>
      </c>
      <c r="D115" s="112"/>
      <c r="E115" s="112"/>
      <c r="F115" s="112"/>
      <c r="G115" s="112"/>
      <c r="H115" s="112"/>
      <c r="I115" s="112"/>
      <c r="J115" s="112"/>
      <c r="K115" s="112"/>
      <c r="L115" s="112"/>
      <c r="M115" s="112"/>
      <c r="N115" s="112"/>
      <c r="O115" s="112"/>
      <c r="P115" s="112"/>
      <c r="Q115" s="112"/>
      <c r="R115" s="112"/>
      <c r="S115" s="112"/>
      <c r="T115" s="112"/>
      <c r="U115" s="112"/>
      <c r="V115" s="112"/>
      <c r="W115" s="112"/>
      <c r="X115" s="113"/>
    </row>
    <row r="116" spans="2:24" ht="15.75" thickBot="1" x14ac:dyDescent="0.3">
      <c r="B116" s="114"/>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3"/>
    </row>
    <row r="117" spans="2:24" x14ac:dyDescent="0.25">
      <c r="B117" s="114"/>
      <c r="C117" s="637"/>
      <c r="D117" s="638"/>
      <c r="E117" s="638"/>
      <c r="F117" s="638"/>
      <c r="G117" s="638"/>
      <c r="H117" s="638"/>
      <c r="I117" s="639"/>
      <c r="J117" s="112"/>
      <c r="K117" s="112"/>
      <c r="L117" s="112"/>
      <c r="M117" s="112"/>
      <c r="N117" s="112"/>
      <c r="O117" s="112"/>
      <c r="P117" s="112"/>
      <c r="Q117" s="112"/>
      <c r="R117" s="112"/>
      <c r="S117" s="112"/>
      <c r="T117" s="112"/>
      <c r="U117" s="112"/>
      <c r="V117" s="112"/>
      <c r="W117" s="112"/>
      <c r="X117" s="113"/>
    </row>
    <row r="118" spans="2:24" x14ac:dyDescent="0.25">
      <c r="B118" s="114"/>
      <c r="C118" s="640"/>
      <c r="D118" s="641"/>
      <c r="E118" s="641"/>
      <c r="F118" s="641"/>
      <c r="G118" s="641"/>
      <c r="H118" s="641"/>
      <c r="I118" s="642"/>
      <c r="J118" s="112"/>
      <c r="K118" s="112"/>
      <c r="L118" s="112"/>
      <c r="M118" s="112"/>
      <c r="N118" s="112"/>
      <c r="O118" s="112"/>
      <c r="P118" s="112"/>
      <c r="Q118" s="112"/>
      <c r="R118" s="112"/>
      <c r="S118" s="112"/>
      <c r="T118" s="112"/>
      <c r="U118" s="112"/>
      <c r="V118" s="112"/>
      <c r="W118" s="112"/>
      <c r="X118" s="113"/>
    </row>
    <row r="119" spans="2:24" x14ac:dyDescent="0.25">
      <c r="B119" s="114"/>
      <c r="C119" s="640"/>
      <c r="D119" s="641"/>
      <c r="E119" s="641"/>
      <c r="F119" s="641"/>
      <c r="G119" s="641"/>
      <c r="H119" s="641"/>
      <c r="I119" s="642"/>
      <c r="J119" s="112"/>
      <c r="K119" s="112"/>
      <c r="L119" s="112"/>
      <c r="M119" s="112"/>
      <c r="N119" s="112"/>
      <c r="O119" s="112"/>
      <c r="P119" s="112"/>
      <c r="Q119" s="112"/>
      <c r="R119" s="112"/>
      <c r="S119" s="112"/>
      <c r="T119" s="112"/>
      <c r="U119" s="112"/>
      <c r="V119" s="112"/>
      <c r="W119" s="112"/>
      <c r="X119" s="113"/>
    </row>
    <row r="120" spans="2:24" x14ac:dyDescent="0.25">
      <c r="B120" s="114"/>
      <c r="C120" s="640"/>
      <c r="D120" s="641"/>
      <c r="E120" s="641"/>
      <c r="F120" s="641"/>
      <c r="G120" s="641"/>
      <c r="H120" s="641"/>
      <c r="I120" s="642"/>
      <c r="J120" s="112"/>
      <c r="K120" s="112"/>
      <c r="L120" s="112"/>
      <c r="M120" s="112"/>
      <c r="N120" s="112"/>
      <c r="O120" s="112"/>
      <c r="P120" s="112"/>
      <c r="Q120" s="112"/>
      <c r="R120" s="112"/>
      <c r="S120" s="112"/>
      <c r="T120" s="112"/>
      <c r="U120" s="112"/>
      <c r="V120" s="112"/>
      <c r="W120" s="112"/>
      <c r="X120" s="113"/>
    </row>
    <row r="121" spans="2:24" x14ac:dyDescent="0.25">
      <c r="B121" s="114"/>
      <c r="C121" s="640"/>
      <c r="D121" s="641"/>
      <c r="E121" s="641"/>
      <c r="F121" s="641"/>
      <c r="G121" s="641"/>
      <c r="H121" s="641"/>
      <c r="I121" s="642"/>
      <c r="J121" s="112"/>
      <c r="K121" s="112"/>
      <c r="L121" s="112"/>
      <c r="M121" s="112"/>
      <c r="N121" s="112"/>
      <c r="O121" s="112"/>
      <c r="P121" s="112"/>
      <c r="Q121" s="112"/>
      <c r="R121" s="112"/>
      <c r="S121" s="112"/>
      <c r="T121" s="112"/>
      <c r="U121" s="112"/>
      <c r="V121" s="112"/>
      <c r="W121" s="112"/>
      <c r="X121" s="113"/>
    </row>
    <row r="122" spans="2:24" ht="15.75" thickBot="1" x14ac:dyDescent="0.3">
      <c r="B122" s="114"/>
      <c r="C122" s="643"/>
      <c r="D122" s="644"/>
      <c r="E122" s="644"/>
      <c r="F122" s="644"/>
      <c r="G122" s="644"/>
      <c r="H122" s="644"/>
      <c r="I122" s="645"/>
      <c r="J122" s="112"/>
      <c r="K122" s="112"/>
      <c r="L122" s="112"/>
      <c r="M122" s="112"/>
      <c r="N122" s="112"/>
      <c r="O122" s="112"/>
      <c r="P122" s="112"/>
      <c r="Q122" s="112"/>
      <c r="R122" s="112"/>
      <c r="S122" s="112"/>
      <c r="T122" s="112"/>
      <c r="U122" s="112"/>
      <c r="V122" s="112"/>
      <c r="W122" s="112"/>
      <c r="X122" s="113"/>
    </row>
    <row r="123" spans="2:24" x14ac:dyDescent="0.25">
      <c r="B123" s="115"/>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7"/>
    </row>
    <row r="124" spans="2:24" x14ac:dyDescent="0.25">
      <c r="V124" s="4"/>
    </row>
    <row r="125" spans="2:24" x14ac:dyDescent="0.25">
      <c r="V125" s="4"/>
    </row>
    <row r="126" spans="2:24" x14ac:dyDescent="0.25">
      <c r="V126" s="4"/>
    </row>
    <row r="127" spans="2:24" x14ac:dyDescent="0.25">
      <c r="V127" s="4"/>
    </row>
    <row r="128" spans="2:24" x14ac:dyDescent="0.25">
      <c r="V128" s="4"/>
    </row>
    <row r="129" spans="22:22" x14ac:dyDescent="0.25">
      <c r="V129" s="4"/>
    </row>
    <row r="130" spans="22:22" x14ac:dyDescent="0.25">
      <c r="V130" s="4"/>
    </row>
    <row r="131" spans="22:22" x14ac:dyDescent="0.25">
      <c r="V131" s="4"/>
    </row>
    <row r="132" spans="22:22" x14ac:dyDescent="0.25">
      <c r="V132" s="4"/>
    </row>
    <row r="133" spans="22:22" x14ac:dyDescent="0.25">
      <c r="V133" s="4"/>
    </row>
    <row r="134" spans="22:22" x14ac:dyDescent="0.25">
      <c r="V134" s="4"/>
    </row>
    <row r="135" spans="22:22" x14ac:dyDescent="0.25">
      <c r="V135" s="4"/>
    </row>
    <row r="136" spans="22:22" x14ac:dyDescent="0.25">
      <c r="V136" s="4"/>
    </row>
    <row r="137" spans="22:22" x14ac:dyDescent="0.25">
      <c r="V137" s="4"/>
    </row>
    <row r="138" spans="22:22" x14ac:dyDescent="0.25">
      <c r="V138" s="4"/>
    </row>
    <row r="139" spans="22:22" x14ac:dyDescent="0.25">
      <c r="V139"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157">
    <mergeCell ref="D86:H86"/>
    <mergeCell ref="D82:H82"/>
    <mergeCell ref="D83:H83"/>
    <mergeCell ref="D84:H84"/>
    <mergeCell ref="E69:F69"/>
    <mergeCell ref="L59:M59"/>
    <mergeCell ref="N59:O59"/>
    <mergeCell ref="L60:M60"/>
    <mergeCell ref="N60:O60"/>
    <mergeCell ref="E59:F59"/>
    <mergeCell ref="E60:F60"/>
    <mergeCell ref="L67:M67"/>
    <mergeCell ref="N62:O62"/>
    <mergeCell ref="N67:O67"/>
    <mergeCell ref="N64:O64"/>
    <mergeCell ref="C73:I77"/>
    <mergeCell ref="D85:H85"/>
    <mergeCell ref="L69:M69"/>
    <mergeCell ref="L68:M68"/>
    <mergeCell ref="E66:F66"/>
    <mergeCell ref="E62:F62"/>
    <mergeCell ref="E68:F68"/>
    <mergeCell ref="E64:F64"/>
    <mergeCell ref="E67:F67"/>
    <mergeCell ref="E43:G43"/>
    <mergeCell ref="E44:G44"/>
    <mergeCell ref="E36:G36"/>
    <mergeCell ref="E45:G45"/>
    <mergeCell ref="C50:N54"/>
    <mergeCell ref="N68:O68"/>
    <mergeCell ref="O45:P45"/>
    <mergeCell ref="E40:G40"/>
    <mergeCell ref="O40:P40"/>
    <mergeCell ref="E39:G39"/>
    <mergeCell ref="E41:G41"/>
    <mergeCell ref="O41:P41"/>
    <mergeCell ref="O42:P42"/>
    <mergeCell ref="O37:P37"/>
    <mergeCell ref="O43:P43"/>
    <mergeCell ref="O44:P44"/>
    <mergeCell ref="O46:P46"/>
    <mergeCell ref="D94:H94"/>
    <mergeCell ref="E61:F61"/>
    <mergeCell ref="E63:F63"/>
    <mergeCell ref="C90:G90"/>
    <mergeCell ref="C17:C21"/>
    <mergeCell ref="C22:C24"/>
    <mergeCell ref="O29:P29"/>
    <mergeCell ref="O34:P34"/>
    <mergeCell ref="O38:P38"/>
    <mergeCell ref="O35:P35"/>
    <mergeCell ref="E29:G29"/>
    <mergeCell ref="E34:G34"/>
    <mergeCell ref="E38:G38"/>
    <mergeCell ref="E35:G35"/>
    <mergeCell ref="E30:G30"/>
    <mergeCell ref="O30:P30"/>
    <mergeCell ref="O33:P33"/>
    <mergeCell ref="O31:P31"/>
    <mergeCell ref="O32:P32"/>
    <mergeCell ref="O36:P36"/>
    <mergeCell ref="E42:G42"/>
    <mergeCell ref="E37:G37"/>
    <mergeCell ref="E33:G33"/>
    <mergeCell ref="E65:F65"/>
    <mergeCell ref="Q90:T90"/>
    <mergeCell ref="L61:M61"/>
    <mergeCell ref="L63:M63"/>
    <mergeCell ref="L65:M65"/>
    <mergeCell ref="L66:M66"/>
    <mergeCell ref="L62:M62"/>
    <mergeCell ref="N61:O61"/>
    <mergeCell ref="N63:O63"/>
    <mergeCell ref="N65:O65"/>
    <mergeCell ref="N66:O66"/>
    <mergeCell ref="L64:M64"/>
    <mergeCell ref="N69:O69"/>
    <mergeCell ref="I112:J112"/>
    <mergeCell ref="E46:G46"/>
    <mergeCell ref="E31:G31"/>
    <mergeCell ref="E32:G32"/>
    <mergeCell ref="C117:I122"/>
    <mergeCell ref="D95:H95"/>
    <mergeCell ref="D96:H96"/>
    <mergeCell ref="D97:H97"/>
    <mergeCell ref="D98:H98"/>
    <mergeCell ref="D99:H99"/>
    <mergeCell ref="D109:H109"/>
    <mergeCell ref="D110:H110"/>
    <mergeCell ref="D111:H111"/>
    <mergeCell ref="D112:H112"/>
    <mergeCell ref="D100:H100"/>
    <mergeCell ref="D101:H101"/>
    <mergeCell ref="D102:H102"/>
    <mergeCell ref="D103:H103"/>
    <mergeCell ref="D104:H104"/>
    <mergeCell ref="D105:H105"/>
    <mergeCell ref="D106:H106"/>
    <mergeCell ref="D107:H107"/>
    <mergeCell ref="D108:H108"/>
    <mergeCell ref="J90:N90"/>
    <mergeCell ref="I103:J103"/>
    <mergeCell ref="I104:J104"/>
    <mergeCell ref="I105:J105"/>
    <mergeCell ref="I106:J106"/>
    <mergeCell ref="I107:J107"/>
    <mergeCell ref="I108:J108"/>
    <mergeCell ref="I109:J109"/>
    <mergeCell ref="I110:J110"/>
    <mergeCell ref="I111:J111"/>
    <mergeCell ref="I95:J95"/>
    <mergeCell ref="I94:J94"/>
    <mergeCell ref="I96:J96"/>
    <mergeCell ref="I97:J97"/>
    <mergeCell ref="I98:J98"/>
    <mergeCell ref="I99:J99"/>
    <mergeCell ref="I100:J100"/>
    <mergeCell ref="I101:J101"/>
    <mergeCell ref="I102:J102"/>
    <mergeCell ref="K94:L94"/>
    <mergeCell ref="K95:L95"/>
    <mergeCell ref="K96:L96"/>
    <mergeCell ref="K97:L97"/>
    <mergeCell ref="K98:L98"/>
    <mergeCell ref="K99:L99"/>
    <mergeCell ref="K100:L100"/>
    <mergeCell ref="K101:L101"/>
    <mergeCell ref="K102:L102"/>
    <mergeCell ref="M111:N111"/>
    <mergeCell ref="M112:N112"/>
    <mergeCell ref="K103:L103"/>
    <mergeCell ref="K104:L104"/>
    <mergeCell ref="K105:L105"/>
    <mergeCell ref="K106:L106"/>
    <mergeCell ref="K107:L107"/>
    <mergeCell ref="K108:L108"/>
    <mergeCell ref="K109:L109"/>
    <mergeCell ref="K110:L110"/>
    <mergeCell ref="K111:L111"/>
    <mergeCell ref="K112:L112"/>
    <mergeCell ref="M103:N103"/>
    <mergeCell ref="M104:N104"/>
    <mergeCell ref="M105:N105"/>
    <mergeCell ref="M106:N106"/>
    <mergeCell ref="M107:N107"/>
    <mergeCell ref="M108:N108"/>
    <mergeCell ref="M109:N109"/>
    <mergeCell ref="M110:N110"/>
    <mergeCell ref="M94:N94"/>
    <mergeCell ref="M95:N95"/>
    <mergeCell ref="M96:N96"/>
    <mergeCell ref="M97:N97"/>
    <mergeCell ref="M98:N98"/>
    <mergeCell ref="M99:N99"/>
    <mergeCell ref="M100:N100"/>
    <mergeCell ref="M101:N101"/>
    <mergeCell ref="M102:N102"/>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5">
    <dataValidation allowBlank="1" sqref="Q59 O82:Q86 R59:R69"/>
    <dataValidation sqref="U59 M82:N86 V59:V69"/>
    <dataValidation type="list" allowBlank="1" showInputMessage="1" sqref="I95:I112 I83:I86">
      <formula1>PartnershipRole</formula1>
    </dataValidation>
    <dataValidation type="list" allowBlank="1" sqref="N25:O28 N55:N58 N1:O2 N14:O15 N6:O7 O87:O1048576 N87:N93 N113:N1048576 O50:O58 Q60:Q69">
      <formula1>Behaviour</formula1>
    </dataValidation>
    <dataValidation type="list" sqref="M14:M15 M25:M28 M55:M58 M6:M7 M1:M2 M87:M93 M113:M1048576 L60:L69">
      <formula1>ProjectStatus</formula1>
    </dataValidation>
    <dataValidation type="list" sqref="R6:U7 R1:U2 R88:U89 R140:U1048576 R90:T139">
      <formula1>"FundingStatus"</formula1>
    </dataValidation>
    <dataValidation type="list" sqref="Q6:Q7 Q1:Q2 Q88:Q1048576">
      <formula1>FundingSource</formula1>
    </dataValidation>
    <dataValidation type="decimal" operator="greaterThan" allowBlank="1" showInputMessage="1" showErrorMessage="1" sqref="I30:I46 K68 K30:K46 I60:I69">
      <formula1>0</formula1>
    </dataValidation>
    <dataValidation type="decimal" operator="greaterThanOrEqual" allowBlank="1" showInputMessage="1" showErrorMessage="1" sqref="M30:M46 K60:K67 S60:T69 K69">
      <formula1>0</formula1>
    </dataValidation>
    <dataValidation type="list" allowBlank="1" showInputMessage="1" showErrorMessage="1" sqref="D30:D46 D60:D69">
      <formula1>INDIRECT(C30)</formula1>
    </dataValidation>
    <dataValidation type="list" allowBlank="1" showInputMessage="1" showErrorMessage="1" sqref="C31:C33 C35:C46 C60:C69">
      <formula1>RPPSectors</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 type="list" allowBlank="1" showInputMessage="1" showErrorMessage="1" sqref="D83:H86">
      <formula1>ActionTypePartnership</formula1>
    </dataValidation>
    <dataValidation type="list" allowBlank="1" showInputMessage="1" showErrorMessage="1" sqref="P60:P69">
      <formula1>actiontype</formula1>
    </dataValidation>
  </dataValidations>
  <hyperlinks>
    <hyperlink ref="D70" r:id="rId2"/>
  </hyperlinks>
  <pageMargins left="0.70866141732283472" right="0.70866141732283472" top="0.74803149606299213" bottom="0.74803149606299213" header="0.31496062992125984" footer="0.31496062992125984"/>
  <pageSetup paperSize="8" scale="35" fitToWidth="0" orientation="landscape" r:id="rId3"/>
  <rowBreaks count="1" manualBreakCount="1">
    <brk id="55" max="23" man="1"/>
  </rowBreaks>
  <ignoredErrors>
    <ignoredError sqref="E18:M22 E24:K24 E23:M23 M24" unlocked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ListsRec!$E$37:$E$88</xm:f>
          </x14:formula1>
          <xm:sqref>J60 N37 N30 N34:N35</xm:sqref>
        </x14:dataValidation>
        <x14:dataValidation type="list" allowBlank="1" showInputMessage="1" showErrorMessage="1">
          <x14:formula1>
            <xm:f>ListsRec!$I$18:$O$18</xm:f>
          </x14:formula1>
          <xm:sqref>C31:C33 C35:C46 C60:C69</xm:sqref>
        </x14:dataValidation>
        <x14:dataValidation type="list" allowBlank="1" showInputMessage="1" showErrorMessage="1">
          <x14:formula1>
            <xm:f>ListsRec!$P$3:$P$9</xm:f>
          </x14:formula1>
          <xm:sqref>C95</xm:sqref>
        </x14:dataValidation>
        <x14:dataValidation type="list" allowBlank="1" showInputMessage="1" showErrorMessage="1">
          <x14:formula1>
            <xm:f>[3]Lists!#REF!</xm:f>
          </x14:formula1>
          <xm:sqref>C96:C112</xm:sqref>
        </x14:dataValidation>
        <x14:dataValidation type="list" allowBlank="1" showInputMessage="1" showErrorMessage="1">
          <x14:formula1>
            <xm:f>ListsRec!$E$38:$E$62</xm:f>
          </x14:formula1>
          <xm:sqref>N31:N33 N36 N38:N46 J68 J30:J46</xm:sqref>
        </x14:dataValidation>
        <x14:dataValidation type="list" allowBlank="1" showInputMessage="1" showErrorMessage="1">
          <x14:formula1>
            <xm:f>ListsRec!$E$63:$E$88</xm:f>
          </x14:formula1>
          <xm:sqref>L30:L46</xm:sqref>
        </x14:dataValidation>
        <x14:dataValidation type="list" allowBlank="1" showInputMessage="1" showErrorMessage="1">
          <x14:formula1>
            <xm:f>ListsRec!$E$27:$E$31</xm:f>
          </x14:formula1>
          <xm:sqref>H30:H46</xm:sqref>
        </x14:dataValidation>
        <x14:dataValidation type="list" allowBlank="1" showInputMessage="1" showErrorMessage="1">
          <x14:formula1>
            <xm:f>ListsRec!$E$38:$E$88</xm:f>
          </x14:formula1>
          <xm:sqref>J61:J67 G60:H69 J69</xm:sqref>
        </x14:dataValidation>
        <x14:dataValidation type="list" allowBlank="1" showInputMessage="1" showErrorMessage="1">
          <x14:formula1>
            <xm:f>ListsRec!$I$18:$P$18</xm:f>
          </x14:formula1>
          <xm:sqref>C30 C34</xm:sqref>
        </x14:dataValidation>
        <x14:dataValidation type="list" allowBlank="1" showInputMessage="1" showErrorMessage="1">
          <x14:formula1>
            <xm:f>ListsRec!$I$35:$I$44</xm:f>
          </x14:formula1>
          <xm:sqref>C83:C86</xm:sqref>
        </x14:dataValidation>
        <x14:dataValidation type="list">
          <x14:formula1>
            <xm:f>ListsRec!$I$3:$I$14</xm:f>
          </x14:formula1>
          <xm:sqref>U60:U69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ColWidth="9.140625"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288</v>
      </c>
      <c r="B1" s="107" t="s">
        <v>291</v>
      </c>
      <c r="C1" s="101" t="s">
        <v>230</v>
      </c>
      <c r="D1" s="101" t="s">
        <v>231</v>
      </c>
      <c r="E1" s="102" t="s">
        <v>232</v>
      </c>
      <c r="F1" s="101" t="s">
        <v>233</v>
      </c>
      <c r="G1" s="103" t="s">
        <v>0</v>
      </c>
      <c r="H1" s="104" t="s">
        <v>234</v>
      </c>
      <c r="I1" s="104" t="s">
        <v>235</v>
      </c>
      <c r="J1" s="104" t="s">
        <v>236</v>
      </c>
      <c r="K1" s="104" t="s">
        <v>237</v>
      </c>
      <c r="L1" s="104" t="s">
        <v>238</v>
      </c>
      <c r="M1" s="106" t="s">
        <v>15</v>
      </c>
      <c r="N1" s="104" t="s">
        <v>239</v>
      </c>
      <c r="O1" s="104" t="s">
        <v>240</v>
      </c>
      <c r="P1" s="104" t="s">
        <v>241</v>
      </c>
      <c r="Q1" s="106" t="s">
        <v>16</v>
      </c>
      <c r="R1" s="104" t="s">
        <v>242</v>
      </c>
      <c r="S1" s="104" t="s">
        <v>243</v>
      </c>
      <c r="T1" s="104" t="s">
        <v>244</v>
      </c>
      <c r="U1" s="104" t="s">
        <v>245</v>
      </c>
      <c r="V1" s="104" t="s">
        <v>246</v>
      </c>
      <c r="W1" s="106" t="s">
        <v>17</v>
      </c>
      <c r="X1" s="104" t="s">
        <v>247</v>
      </c>
      <c r="Y1" s="104" t="s">
        <v>292</v>
      </c>
      <c r="Z1" s="105" t="s">
        <v>248</v>
      </c>
      <c r="AA1" s="106" t="s">
        <v>18</v>
      </c>
      <c r="AB1" s="106" t="s">
        <v>314</v>
      </c>
    </row>
    <row r="2" spans="1:28" hidden="1" x14ac:dyDescent="0.25">
      <c r="A2" s="95" t="s">
        <v>290</v>
      </c>
      <c r="B2" s="107" t="str">
        <f t="shared" ref="B2:B65" si="0">E2&amp;G2</f>
        <v>Aberdeen City2005</v>
      </c>
      <c r="C2" s="96" t="s">
        <v>249</v>
      </c>
      <c r="D2" s="96" t="s">
        <v>249</v>
      </c>
      <c r="E2" s="97" t="s">
        <v>96</v>
      </c>
      <c r="F2" s="96" t="s">
        <v>250</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hidden="1" x14ac:dyDescent="0.25">
      <c r="A3" s="95" t="s">
        <v>290</v>
      </c>
      <c r="B3" s="107" t="str">
        <f t="shared" si="0"/>
        <v>Aberdeen City2006</v>
      </c>
      <c r="C3" s="96" t="s">
        <v>249</v>
      </c>
      <c r="D3" s="96" t="s">
        <v>249</v>
      </c>
      <c r="E3" s="97" t="s">
        <v>96</v>
      </c>
      <c r="F3" s="96" t="s">
        <v>250</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hidden="1" x14ac:dyDescent="0.25">
      <c r="A4" s="95" t="s">
        <v>290</v>
      </c>
      <c r="B4" s="107" t="str">
        <f t="shared" si="0"/>
        <v>Aberdeen City2007</v>
      </c>
      <c r="C4" s="96" t="s">
        <v>249</v>
      </c>
      <c r="D4" s="96" t="s">
        <v>249</v>
      </c>
      <c r="E4" s="97" t="s">
        <v>96</v>
      </c>
      <c r="F4" s="96" t="s">
        <v>250</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hidden="1" x14ac:dyDescent="0.25">
      <c r="A5" s="95" t="s">
        <v>290</v>
      </c>
      <c r="B5" s="107" t="str">
        <f t="shared" si="0"/>
        <v>Aberdeen City2008</v>
      </c>
      <c r="C5" s="96" t="s">
        <v>249</v>
      </c>
      <c r="D5" s="96" t="s">
        <v>249</v>
      </c>
      <c r="E5" s="97" t="s">
        <v>96</v>
      </c>
      <c r="F5" s="96" t="s">
        <v>250</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hidden="1" x14ac:dyDescent="0.25">
      <c r="A6" s="95" t="s">
        <v>290</v>
      </c>
      <c r="B6" s="107" t="str">
        <f t="shared" si="0"/>
        <v>Aberdeen City2009</v>
      </c>
      <c r="C6" s="96" t="s">
        <v>249</v>
      </c>
      <c r="D6" s="96" t="s">
        <v>249</v>
      </c>
      <c r="E6" s="97" t="s">
        <v>96</v>
      </c>
      <c r="F6" s="96" t="s">
        <v>250</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hidden="1" x14ac:dyDescent="0.25">
      <c r="A7" s="95" t="s">
        <v>290</v>
      </c>
      <c r="B7" s="107" t="str">
        <f t="shared" si="0"/>
        <v>Aberdeen City2010</v>
      </c>
      <c r="C7" s="96" t="s">
        <v>249</v>
      </c>
      <c r="D7" s="96" t="s">
        <v>249</v>
      </c>
      <c r="E7" s="97" t="s">
        <v>96</v>
      </c>
      <c r="F7" s="96" t="s">
        <v>250</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hidden="1" x14ac:dyDescent="0.25">
      <c r="A8" s="95" t="s">
        <v>290</v>
      </c>
      <c r="B8" s="107" t="str">
        <f t="shared" si="0"/>
        <v>Aberdeen City2011</v>
      </c>
      <c r="C8" s="96" t="s">
        <v>249</v>
      </c>
      <c r="D8" s="96" t="s">
        <v>249</v>
      </c>
      <c r="E8" s="97" t="s">
        <v>96</v>
      </c>
      <c r="F8" s="96" t="s">
        <v>250</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hidden="1" x14ac:dyDescent="0.25">
      <c r="A9" s="95" t="s">
        <v>290</v>
      </c>
      <c r="B9" s="107" t="str">
        <f t="shared" si="0"/>
        <v>Aberdeen City2012</v>
      </c>
      <c r="C9" s="96" t="s">
        <v>249</v>
      </c>
      <c r="D9" s="96" t="s">
        <v>249</v>
      </c>
      <c r="E9" s="97" t="s">
        <v>96</v>
      </c>
      <c r="F9" s="96" t="s">
        <v>250</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hidden="1" x14ac:dyDescent="0.25">
      <c r="A10" s="95" t="s">
        <v>290</v>
      </c>
      <c r="B10" s="107" t="str">
        <f t="shared" si="0"/>
        <v>Aberdeen City2013</v>
      </c>
      <c r="C10" s="96" t="s">
        <v>249</v>
      </c>
      <c r="D10" s="96" t="s">
        <v>249</v>
      </c>
      <c r="E10" s="97" t="s">
        <v>96</v>
      </c>
      <c r="F10" s="96" t="s">
        <v>250</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hidden="1" x14ac:dyDescent="0.25">
      <c r="A11" s="95" t="s">
        <v>290</v>
      </c>
      <c r="B11" s="107" t="str">
        <f t="shared" si="0"/>
        <v>Aberdeenshire2005</v>
      </c>
      <c r="C11" s="96" t="s">
        <v>249</v>
      </c>
      <c r="D11" s="96" t="s">
        <v>249</v>
      </c>
      <c r="E11" s="97" t="s">
        <v>97</v>
      </c>
      <c r="F11" s="96" t="s">
        <v>251</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hidden="1" x14ac:dyDescent="0.25">
      <c r="A12" s="95" t="s">
        <v>290</v>
      </c>
      <c r="B12" s="107" t="str">
        <f t="shared" si="0"/>
        <v>Aberdeenshire2006</v>
      </c>
      <c r="C12" s="96" t="s">
        <v>249</v>
      </c>
      <c r="D12" s="96" t="s">
        <v>249</v>
      </c>
      <c r="E12" s="97" t="s">
        <v>97</v>
      </c>
      <c r="F12" s="96" t="s">
        <v>251</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hidden="1" x14ac:dyDescent="0.25">
      <c r="A13" s="95" t="s">
        <v>290</v>
      </c>
      <c r="B13" s="107" t="str">
        <f t="shared" si="0"/>
        <v>Aberdeenshire2007</v>
      </c>
      <c r="C13" s="96" t="s">
        <v>249</v>
      </c>
      <c r="D13" s="96" t="s">
        <v>249</v>
      </c>
      <c r="E13" s="97" t="s">
        <v>97</v>
      </c>
      <c r="F13" s="96" t="s">
        <v>251</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hidden="1" x14ac:dyDescent="0.25">
      <c r="A14" s="95" t="s">
        <v>290</v>
      </c>
      <c r="B14" s="107" t="str">
        <f t="shared" si="0"/>
        <v>Aberdeenshire2008</v>
      </c>
      <c r="C14" s="96" t="s">
        <v>249</v>
      </c>
      <c r="D14" s="96" t="s">
        <v>249</v>
      </c>
      <c r="E14" s="97" t="s">
        <v>97</v>
      </c>
      <c r="F14" s="96" t="s">
        <v>251</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hidden="1" x14ac:dyDescent="0.25">
      <c r="A15" s="95" t="s">
        <v>290</v>
      </c>
      <c r="B15" s="107" t="str">
        <f t="shared" si="0"/>
        <v>Aberdeenshire2009</v>
      </c>
      <c r="C15" s="96" t="s">
        <v>249</v>
      </c>
      <c r="D15" s="96" t="s">
        <v>249</v>
      </c>
      <c r="E15" s="97" t="s">
        <v>97</v>
      </c>
      <c r="F15" s="96" t="s">
        <v>251</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hidden="1" x14ac:dyDescent="0.25">
      <c r="A16" s="95" t="s">
        <v>290</v>
      </c>
      <c r="B16" s="107" t="str">
        <f t="shared" si="0"/>
        <v>Aberdeenshire2010</v>
      </c>
      <c r="C16" s="96" t="s">
        <v>249</v>
      </c>
      <c r="D16" s="96" t="s">
        <v>249</v>
      </c>
      <c r="E16" s="97" t="s">
        <v>97</v>
      </c>
      <c r="F16" s="96" t="s">
        <v>251</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hidden="1" x14ac:dyDescent="0.25">
      <c r="A17" s="95" t="s">
        <v>290</v>
      </c>
      <c r="B17" s="107" t="str">
        <f t="shared" si="0"/>
        <v>Aberdeenshire2011</v>
      </c>
      <c r="C17" s="96" t="s">
        <v>249</v>
      </c>
      <c r="D17" s="96" t="s">
        <v>249</v>
      </c>
      <c r="E17" s="97" t="s">
        <v>97</v>
      </c>
      <c r="F17" s="96" t="s">
        <v>251</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hidden="1" x14ac:dyDescent="0.25">
      <c r="A18" s="95" t="s">
        <v>290</v>
      </c>
      <c r="B18" s="107" t="str">
        <f t="shared" si="0"/>
        <v>Aberdeenshire2012</v>
      </c>
      <c r="C18" s="96" t="s">
        <v>249</v>
      </c>
      <c r="D18" s="96" t="s">
        <v>249</v>
      </c>
      <c r="E18" s="97" t="s">
        <v>97</v>
      </c>
      <c r="F18" s="96" t="s">
        <v>251</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hidden="1" x14ac:dyDescent="0.25">
      <c r="A19" s="95" t="s">
        <v>290</v>
      </c>
      <c r="B19" s="107" t="str">
        <f t="shared" si="0"/>
        <v>Aberdeenshire2013</v>
      </c>
      <c r="C19" s="96" t="s">
        <v>249</v>
      </c>
      <c r="D19" s="96" t="s">
        <v>249</v>
      </c>
      <c r="E19" s="97" t="s">
        <v>97</v>
      </c>
      <c r="F19" s="96" t="s">
        <v>251</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hidden="1" x14ac:dyDescent="0.25">
      <c r="A20" s="95" t="s">
        <v>290</v>
      </c>
      <c r="B20" s="107" t="str">
        <f t="shared" si="0"/>
        <v>Angus2005</v>
      </c>
      <c r="C20" s="96" t="s">
        <v>249</v>
      </c>
      <c r="D20" s="96" t="s">
        <v>249</v>
      </c>
      <c r="E20" s="97" t="s">
        <v>98</v>
      </c>
      <c r="F20" s="96" t="s">
        <v>252</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hidden="1" x14ac:dyDescent="0.25">
      <c r="A21" s="95" t="s">
        <v>290</v>
      </c>
      <c r="B21" s="107" t="str">
        <f t="shared" si="0"/>
        <v>Angus2006</v>
      </c>
      <c r="C21" s="96" t="s">
        <v>249</v>
      </c>
      <c r="D21" s="96" t="s">
        <v>249</v>
      </c>
      <c r="E21" s="97" t="s">
        <v>98</v>
      </c>
      <c r="F21" s="96" t="s">
        <v>252</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hidden="1" x14ac:dyDescent="0.25">
      <c r="A22" s="95" t="s">
        <v>290</v>
      </c>
      <c r="B22" s="107" t="str">
        <f t="shared" si="0"/>
        <v>Angus2007</v>
      </c>
      <c r="C22" s="96" t="s">
        <v>249</v>
      </c>
      <c r="D22" s="96" t="s">
        <v>249</v>
      </c>
      <c r="E22" s="97" t="s">
        <v>98</v>
      </c>
      <c r="F22" s="96" t="s">
        <v>252</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hidden="1" x14ac:dyDescent="0.25">
      <c r="A23" s="95" t="s">
        <v>290</v>
      </c>
      <c r="B23" s="107" t="str">
        <f t="shared" si="0"/>
        <v>Angus2008</v>
      </c>
      <c r="C23" s="96" t="s">
        <v>249</v>
      </c>
      <c r="D23" s="96" t="s">
        <v>249</v>
      </c>
      <c r="E23" s="97" t="s">
        <v>98</v>
      </c>
      <c r="F23" s="96" t="s">
        <v>252</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hidden="1" x14ac:dyDescent="0.25">
      <c r="A24" s="95" t="s">
        <v>290</v>
      </c>
      <c r="B24" s="107" t="str">
        <f t="shared" si="0"/>
        <v>Angus2009</v>
      </c>
      <c r="C24" s="96" t="s">
        <v>249</v>
      </c>
      <c r="D24" s="96" t="s">
        <v>249</v>
      </c>
      <c r="E24" s="97" t="s">
        <v>98</v>
      </c>
      <c r="F24" s="96" t="s">
        <v>252</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hidden="1" x14ac:dyDescent="0.25">
      <c r="A25" s="95" t="s">
        <v>290</v>
      </c>
      <c r="B25" s="107" t="str">
        <f t="shared" si="0"/>
        <v>Angus2010</v>
      </c>
      <c r="C25" s="96" t="s">
        <v>249</v>
      </c>
      <c r="D25" s="96" t="s">
        <v>249</v>
      </c>
      <c r="E25" s="97" t="s">
        <v>98</v>
      </c>
      <c r="F25" s="96" t="s">
        <v>252</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hidden="1" x14ac:dyDescent="0.25">
      <c r="A26" s="95" t="s">
        <v>290</v>
      </c>
      <c r="B26" s="107" t="str">
        <f t="shared" si="0"/>
        <v>Angus2011</v>
      </c>
      <c r="C26" s="96" t="s">
        <v>249</v>
      </c>
      <c r="D26" s="96" t="s">
        <v>249</v>
      </c>
      <c r="E26" s="97" t="s">
        <v>98</v>
      </c>
      <c r="F26" s="96" t="s">
        <v>252</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hidden="1" x14ac:dyDescent="0.25">
      <c r="A27" s="95" t="s">
        <v>290</v>
      </c>
      <c r="B27" s="107" t="str">
        <f t="shared" si="0"/>
        <v>Angus2012</v>
      </c>
      <c r="C27" s="96" t="s">
        <v>249</v>
      </c>
      <c r="D27" s="96" t="s">
        <v>249</v>
      </c>
      <c r="E27" s="97" t="s">
        <v>98</v>
      </c>
      <c r="F27" s="96" t="s">
        <v>252</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hidden="1" x14ac:dyDescent="0.25">
      <c r="A28" s="95" t="s">
        <v>290</v>
      </c>
      <c r="B28" s="107" t="str">
        <f t="shared" si="0"/>
        <v>Angus2013</v>
      </c>
      <c r="C28" s="96" t="s">
        <v>249</v>
      </c>
      <c r="D28" s="96" t="s">
        <v>249</v>
      </c>
      <c r="E28" s="97" t="s">
        <v>98</v>
      </c>
      <c r="F28" s="96" t="s">
        <v>252</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hidden="1" x14ac:dyDescent="0.25">
      <c r="A29" s="95" t="s">
        <v>290</v>
      </c>
      <c r="B29" s="107" t="str">
        <f t="shared" si="0"/>
        <v>Argyll and Bute2005</v>
      </c>
      <c r="C29" s="96" t="s">
        <v>249</v>
      </c>
      <c r="D29" s="96" t="s">
        <v>249</v>
      </c>
      <c r="E29" s="97" t="s">
        <v>99</v>
      </c>
      <c r="F29" s="96" t="s">
        <v>253</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hidden="1" x14ac:dyDescent="0.25">
      <c r="A30" s="95" t="s">
        <v>290</v>
      </c>
      <c r="B30" s="107" t="str">
        <f t="shared" si="0"/>
        <v>Argyll and Bute2006</v>
      </c>
      <c r="C30" s="96" t="s">
        <v>249</v>
      </c>
      <c r="D30" s="96" t="s">
        <v>249</v>
      </c>
      <c r="E30" s="97" t="s">
        <v>99</v>
      </c>
      <c r="F30" s="96" t="s">
        <v>253</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hidden="1" x14ac:dyDescent="0.25">
      <c r="A31" s="95" t="s">
        <v>290</v>
      </c>
      <c r="B31" s="107" t="str">
        <f t="shared" si="0"/>
        <v>Argyll and Bute2007</v>
      </c>
      <c r="C31" s="96" t="s">
        <v>249</v>
      </c>
      <c r="D31" s="96" t="s">
        <v>249</v>
      </c>
      <c r="E31" s="97" t="s">
        <v>99</v>
      </c>
      <c r="F31" s="96" t="s">
        <v>253</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hidden="1" x14ac:dyDescent="0.25">
      <c r="A32" s="95" t="s">
        <v>290</v>
      </c>
      <c r="B32" s="107" t="str">
        <f t="shared" si="0"/>
        <v>Argyll and Bute2008</v>
      </c>
      <c r="C32" s="96" t="s">
        <v>249</v>
      </c>
      <c r="D32" s="96" t="s">
        <v>249</v>
      </c>
      <c r="E32" s="97" t="s">
        <v>99</v>
      </c>
      <c r="F32" s="96" t="s">
        <v>253</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hidden="1" x14ac:dyDescent="0.25">
      <c r="A33" s="95" t="s">
        <v>290</v>
      </c>
      <c r="B33" s="107" t="str">
        <f t="shared" si="0"/>
        <v>Argyll and Bute2009</v>
      </c>
      <c r="C33" s="96" t="s">
        <v>249</v>
      </c>
      <c r="D33" s="96" t="s">
        <v>249</v>
      </c>
      <c r="E33" s="97" t="s">
        <v>99</v>
      </c>
      <c r="F33" s="96" t="s">
        <v>253</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hidden="1" x14ac:dyDescent="0.25">
      <c r="A34" s="95" t="s">
        <v>290</v>
      </c>
      <c r="B34" s="107" t="str">
        <f t="shared" si="0"/>
        <v>Argyll and Bute2010</v>
      </c>
      <c r="C34" s="96" t="s">
        <v>249</v>
      </c>
      <c r="D34" s="96" t="s">
        <v>249</v>
      </c>
      <c r="E34" s="97" t="s">
        <v>99</v>
      </c>
      <c r="F34" s="96" t="s">
        <v>253</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hidden="1" x14ac:dyDescent="0.25">
      <c r="A35" s="95" t="s">
        <v>290</v>
      </c>
      <c r="B35" s="107" t="str">
        <f t="shared" si="0"/>
        <v>Argyll and Bute2011</v>
      </c>
      <c r="C35" s="96" t="s">
        <v>249</v>
      </c>
      <c r="D35" s="96" t="s">
        <v>249</v>
      </c>
      <c r="E35" s="97" t="s">
        <v>99</v>
      </c>
      <c r="F35" s="96" t="s">
        <v>253</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hidden="1" x14ac:dyDescent="0.25">
      <c r="A36" s="95" t="s">
        <v>290</v>
      </c>
      <c r="B36" s="107" t="str">
        <f t="shared" si="0"/>
        <v>Argyll and Bute2012</v>
      </c>
      <c r="C36" s="96" t="s">
        <v>249</v>
      </c>
      <c r="D36" s="96" t="s">
        <v>249</v>
      </c>
      <c r="E36" s="97" t="s">
        <v>99</v>
      </c>
      <c r="F36" s="96" t="s">
        <v>253</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hidden="1" x14ac:dyDescent="0.25">
      <c r="A37" s="95" t="s">
        <v>290</v>
      </c>
      <c r="B37" s="107" t="str">
        <f t="shared" si="0"/>
        <v>Argyll and Bute2013</v>
      </c>
      <c r="C37" s="96" t="s">
        <v>249</v>
      </c>
      <c r="D37" s="96" t="s">
        <v>249</v>
      </c>
      <c r="E37" s="97" t="s">
        <v>99</v>
      </c>
      <c r="F37" s="96" t="s">
        <v>253</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hidden="1" x14ac:dyDescent="0.25">
      <c r="A38" s="95" t="s">
        <v>290</v>
      </c>
      <c r="B38" s="107" t="str">
        <f t="shared" si="0"/>
        <v>Clackmannanshire2005</v>
      </c>
      <c r="C38" s="96" t="s">
        <v>249</v>
      </c>
      <c r="D38" s="96" t="s">
        <v>249</v>
      </c>
      <c r="E38" s="97" t="s">
        <v>100</v>
      </c>
      <c r="F38" s="96" t="s">
        <v>254</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hidden="1" x14ac:dyDescent="0.25">
      <c r="A39" s="95" t="s">
        <v>290</v>
      </c>
      <c r="B39" s="107" t="str">
        <f t="shared" si="0"/>
        <v>Clackmannanshire2006</v>
      </c>
      <c r="C39" s="96" t="s">
        <v>249</v>
      </c>
      <c r="D39" s="96" t="s">
        <v>249</v>
      </c>
      <c r="E39" s="97" t="s">
        <v>100</v>
      </c>
      <c r="F39" s="96" t="s">
        <v>254</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hidden="1" x14ac:dyDescent="0.25">
      <c r="A40" s="95" t="s">
        <v>290</v>
      </c>
      <c r="B40" s="107" t="str">
        <f t="shared" si="0"/>
        <v>Clackmannanshire2007</v>
      </c>
      <c r="C40" s="96" t="s">
        <v>249</v>
      </c>
      <c r="D40" s="96" t="s">
        <v>249</v>
      </c>
      <c r="E40" s="97" t="s">
        <v>100</v>
      </c>
      <c r="F40" s="96" t="s">
        <v>254</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hidden="1" x14ac:dyDescent="0.25">
      <c r="A41" s="95" t="s">
        <v>290</v>
      </c>
      <c r="B41" s="107" t="str">
        <f t="shared" si="0"/>
        <v>Clackmannanshire2008</v>
      </c>
      <c r="C41" s="96" t="s">
        <v>249</v>
      </c>
      <c r="D41" s="96" t="s">
        <v>249</v>
      </c>
      <c r="E41" s="97" t="s">
        <v>100</v>
      </c>
      <c r="F41" s="96" t="s">
        <v>254</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hidden="1" x14ac:dyDescent="0.25">
      <c r="A42" s="95" t="s">
        <v>290</v>
      </c>
      <c r="B42" s="107" t="str">
        <f t="shared" si="0"/>
        <v>Clackmannanshire2009</v>
      </c>
      <c r="C42" s="96" t="s">
        <v>249</v>
      </c>
      <c r="D42" s="96" t="s">
        <v>249</v>
      </c>
      <c r="E42" s="97" t="s">
        <v>100</v>
      </c>
      <c r="F42" s="96" t="s">
        <v>254</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hidden="1" x14ac:dyDescent="0.25">
      <c r="A43" s="95" t="s">
        <v>290</v>
      </c>
      <c r="B43" s="107" t="str">
        <f t="shared" si="0"/>
        <v>Clackmannanshire2010</v>
      </c>
      <c r="C43" s="96" t="s">
        <v>249</v>
      </c>
      <c r="D43" s="96" t="s">
        <v>249</v>
      </c>
      <c r="E43" s="97" t="s">
        <v>100</v>
      </c>
      <c r="F43" s="96" t="s">
        <v>254</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hidden="1" x14ac:dyDescent="0.25">
      <c r="A44" s="95" t="s">
        <v>290</v>
      </c>
      <c r="B44" s="107" t="str">
        <f t="shared" si="0"/>
        <v>Clackmannanshire2011</v>
      </c>
      <c r="C44" s="96" t="s">
        <v>249</v>
      </c>
      <c r="D44" s="96" t="s">
        <v>249</v>
      </c>
      <c r="E44" s="97" t="s">
        <v>100</v>
      </c>
      <c r="F44" s="96" t="s">
        <v>254</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hidden="1" x14ac:dyDescent="0.25">
      <c r="A45" s="95" t="s">
        <v>290</v>
      </c>
      <c r="B45" s="107" t="str">
        <f t="shared" si="0"/>
        <v>Clackmannanshire2012</v>
      </c>
      <c r="C45" s="96" t="s">
        <v>249</v>
      </c>
      <c r="D45" s="96" t="s">
        <v>249</v>
      </c>
      <c r="E45" s="97" t="s">
        <v>100</v>
      </c>
      <c r="F45" s="96" t="s">
        <v>254</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hidden="1" x14ac:dyDescent="0.25">
      <c r="A46" s="95" t="s">
        <v>290</v>
      </c>
      <c r="B46" s="107" t="str">
        <f t="shared" si="0"/>
        <v>Clackmannanshire2013</v>
      </c>
      <c r="C46" s="96" t="s">
        <v>249</v>
      </c>
      <c r="D46" s="96" t="s">
        <v>249</v>
      </c>
      <c r="E46" s="97" t="s">
        <v>100</v>
      </c>
      <c r="F46" s="96" t="s">
        <v>254</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hidden="1" x14ac:dyDescent="0.25">
      <c r="A47" s="95" t="s">
        <v>290</v>
      </c>
      <c r="B47" s="107" t="str">
        <f t="shared" si="0"/>
        <v>Dumfries and Galloway2005</v>
      </c>
      <c r="C47" s="96" t="s">
        <v>249</v>
      </c>
      <c r="D47" s="96" t="s">
        <v>249</v>
      </c>
      <c r="E47" s="97" t="s">
        <v>101</v>
      </c>
      <c r="F47" s="96" t="s">
        <v>255</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hidden="1" x14ac:dyDescent="0.25">
      <c r="A48" s="95" t="s">
        <v>290</v>
      </c>
      <c r="B48" s="107" t="str">
        <f t="shared" si="0"/>
        <v>Dumfries and Galloway2006</v>
      </c>
      <c r="C48" s="96" t="s">
        <v>249</v>
      </c>
      <c r="D48" s="96" t="s">
        <v>249</v>
      </c>
      <c r="E48" s="97" t="s">
        <v>101</v>
      </c>
      <c r="F48" s="96" t="s">
        <v>255</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hidden="1" x14ac:dyDescent="0.25">
      <c r="A49" s="95" t="s">
        <v>290</v>
      </c>
      <c r="B49" s="107" t="str">
        <f t="shared" si="0"/>
        <v>Dumfries and Galloway2007</v>
      </c>
      <c r="C49" s="96" t="s">
        <v>249</v>
      </c>
      <c r="D49" s="96" t="s">
        <v>249</v>
      </c>
      <c r="E49" s="97" t="s">
        <v>101</v>
      </c>
      <c r="F49" s="96" t="s">
        <v>255</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hidden="1" x14ac:dyDescent="0.25">
      <c r="A50" s="95" t="s">
        <v>290</v>
      </c>
      <c r="B50" s="107" t="str">
        <f t="shared" si="0"/>
        <v>Dumfries and Galloway2008</v>
      </c>
      <c r="C50" s="96" t="s">
        <v>249</v>
      </c>
      <c r="D50" s="96" t="s">
        <v>249</v>
      </c>
      <c r="E50" s="97" t="s">
        <v>101</v>
      </c>
      <c r="F50" s="96" t="s">
        <v>255</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hidden="1" x14ac:dyDescent="0.25">
      <c r="A51" s="95" t="s">
        <v>290</v>
      </c>
      <c r="B51" s="107" t="str">
        <f t="shared" si="0"/>
        <v>Dumfries and Galloway2009</v>
      </c>
      <c r="C51" s="96" t="s">
        <v>249</v>
      </c>
      <c r="D51" s="96" t="s">
        <v>249</v>
      </c>
      <c r="E51" s="97" t="s">
        <v>101</v>
      </c>
      <c r="F51" s="96" t="s">
        <v>255</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hidden="1" x14ac:dyDescent="0.25">
      <c r="A52" s="95" t="s">
        <v>290</v>
      </c>
      <c r="B52" s="107" t="str">
        <f t="shared" si="0"/>
        <v>Dumfries and Galloway2010</v>
      </c>
      <c r="C52" s="96" t="s">
        <v>249</v>
      </c>
      <c r="D52" s="96" t="s">
        <v>249</v>
      </c>
      <c r="E52" s="97" t="s">
        <v>101</v>
      </c>
      <c r="F52" s="96" t="s">
        <v>255</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hidden="1" x14ac:dyDescent="0.25">
      <c r="A53" s="95" t="s">
        <v>290</v>
      </c>
      <c r="B53" s="107" t="str">
        <f t="shared" si="0"/>
        <v>Dumfries and Galloway2011</v>
      </c>
      <c r="C53" s="96" t="s">
        <v>249</v>
      </c>
      <c r="D53" s="96" t="s">
        <v>249</v>
      </c>
      <c r="E53" s="97" t="s">
        <v>101</v>
      </c>
      <c r="F53" s="96" t="s">
        <v>255</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hidden="1" x14ac:dyDescent="0.25">
      <c r="A54" s="95" t="s">
        <v>290</v>
      </c>
      <c r="B54" s="107" t="str">
        <f t="shared" si="0"/>
        <v>Dumfries and Galloway2012</v>
      </c>
      <c r="C54" s="96" t="s">
        <v>249</v>
      </c>
      <c r="D54" s="96" t="s">
        <v>249</v>
      </c>
      <c r="E54" s="97" t="s">
        <v>101</v>
      </c>
      <c r="F54" s="96" t="s">
        <v>255</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hidden="1" x14ac:dyDescent="0.25">
      <c r="A55" s="95" t="s">
        <v>290</v>
      </c>
      <c r="B55" s="107" t="str">
        <f t="shared" si="0"/>
        <v>Dumfries and Galloway2013</v>
      </c>
      <c r="C55" s="96" t="s">
        <v>249</v>
      </c>
      <c r="D55" s="96" t="s">
        <v>249</v>
      </c>
      <c r="E55" s="97" t="s">
        <v>101</v>
      </c>
      <c r="F55" s="96" t="s">
        <v>255</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hidden="1" x14ac:dyDescent="0.25">
      <c r="A56" s="95" t="s">
        <v>290</v>
      </c>
      <c r="B56" s="107" t="str">
        <f t="shared" si="0"/>
        <v>Dundee City2005</v>
      </c>
      <c r="C56" s="96" t="s">
        <v>249</v>
      </c>
      <c r="D56" s="96" t="s">
        <v>249</v>
      </c>
      <c r="E56" s="97" t="s">
        <v>256</v>
      </c>
      <c r="F56" s="96" t="s">
        <v>257</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hidden="1" x14ac:dyDescent="0.25">
      <c r="A57" s="95" t="s">
        <v>290</v>
      </c>
      <c r="B57" s="107" t="str">
        <f t="shared" si="0"/>
        <v>Dundee City2006</v>
      </c>
      <c r="C57" s="96" t="s">
        <v>249</v>
      </c>
      <c r="D57" s="96" t="s">
        <v>249</v>
      </c>
      <c r="E57" s="97" t="s">
        <v>256</v>
      </c>
      <c r="F57" s="96" t="s">
        <v>257</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hidden="1" x14ac:dyDescent="0.25">
      <c r="A58" s="95" t="s">
        <v>290</v>
      </c>
      <c r="B58" s="107" t="str">
        <f t="shared" si="0"/>
        <v>Dundee City2007</v>
      </c>
      <c r="C58" s="96" t="s">
        <v>249</v>
      </c>
      <c r="D58" s="96" t="s">
        <v>249</v>
      </c>
      <c r="E58" s="97" t="s">
        <v>256</v>
      </c>
      <c r="F58" s="96" t="s">
        <v>257</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hidden="1" x14ac:dyDescent="0.25">
      <c r="A59" s="95" t="s">
        <v>290</v>
      </c>
      <c r="B59" s="107" t="str">
        <f t="shared" si="0"/>
        <v>Dundee City2008</v>
      </c>
      <c r="C59" s="96" t="s">
        <v>249</v>
      </c>
      <c r="D59" s="96" t="s">
        <v>249</v>
      </c>
      <c r="E59" s="97" t="s">
        <v>256</v>
      </c>
      <c r="F59" s="96" t="s">
        <v>257</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hidden="1" x14ac:dyDescent="0.25">
      <c r="A60" s="95" t="s">
        <v>290</v>
      </c>
      <c r="B60" s="107" t="str">
        <f t="shared" si="0"/>
        <v>Dundee City2009</v>
      </c>
      <c r="C60" s="96" t="s">
        <v>249</v>
      </c>
      <c r="D60" s="96" t="s">
        <v>249</v>
      </c>
      <c r="E60" s="97" t="s">
        <v>256</v>
      </c>
      <c r="F60" s="96" t="s">
        <v>257</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hidden="1" x14ac:dyDescent="0.25">
      <c r="A61" s="95" t="s">
        <v>290</v>
      </c>
      <c r="B61" s="107" t="str">
        <f t="shared" si="0"/>
        <v>Dundee City2010</v>
      </c>
      <c r="C61" s="96" t="s">
        <v>249</v>
      </c>
      <c r="D61" s="96" t="s">
        <v>249</v>
      </c>
      <c r="E61" s="97" t="s">
        <v>256</v>
      </c>
      <c r="F61" s="96" t="s">
        <v>257</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hidden="1" x14ac:dyDescent="0.25">
      <c r="A62" s="95" t="s">
        <v>290</v>
      </c>
      <c r="B62" s="107" t="str">
        <f t="shared" si="0"/>
        <v>Dundee City2011</v>
      </c>
      <c r="C62" s="96" t="s">
        <v>249</v>
      </c>
      <c r="D62" s="96" t="s">
        <v>249</v>
      </c>
      <c r="E62" s="97" t="s">
        <v>256</v>
      </c>
      <c r="F62" s="96" t="s">
        <v>257</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hidden="1" x14ac:dyDescent="0.25">
      <c r="A63" s="95" t="s">
        <v>290</v>
      </c>
      <c r="B63" s="107" t="str">
        <f t="shared" si="0"/>
        <v>Dundee City2012</v>
      </c>
      <c r="C63" s="96" t="s">
        <v>249</v>
      </c>
      <c r="D63" s="96" t="s">
        <v>249</v>
      </c>
      <c r="E63" s="97" t="s">
        <v>256</v>
      </c>
      <c r="F63" s="96" t="s">
        <v>257</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hidden="1" x14ac:dyDescent="0.25">
      <c r="A64" s="95" t="s">
        <v>290</v>
      </c>
      <c r="B64" s="107" t="str">
        <f t="shared" si="0"/>
        <v>Dundee City2013</v>
      </c>
      <c r="C64" s="96" t="s">
        <v>249</v>
      </c>
      <c r="D64" s="96" t="s">
        <v>249</v>
      </c>
      <c r="E64" s="97" t="s">
        <v>256</v>
      </c>
      <c r="F64" s="96" t="s">
        <v>257</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hidden="1" x14ac:dyDescent="0.25">
      <c r="A65" s="95" t="s">
        <v>290</v>
      </c>
      <c r="B65" s="107" t="str">
        <f t="shared" si="0"/>
        <v>East Ayrshire2005</v>
      </c>
      <c r="C65" s="96" t="s">
        <v>249</v>
      </c>
      <c r="D65" s="96" t="s">
        <v>249</v>
      </c>
      <c r="E65" s="97" t="s">
        <v>102</v>
      </c>
      <c r="F65" s="96" t="s">
        <v>258</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hidden="1" x14ac:dyDescent="0.25">
      <c r="A66" s="95" t="s">
        <v>290</v>
      </c>
      <c r="B66" s="107" t="str">
        <f t="shared" ref="B66:B129" si="2">E66&amp;G66</f>
        <v>East Ayrshire2006</v>
      </c>
      <c r="C66" s="96" t="s">
        <v>249</v>
      </c>
      <c r="D66" s="96" t="s">
        <v>249</v>
      </c>
      <c r="E66" s="97" t="s">
        <v>102</v>
      </c>
      <c r="F66" s="96" t="s">
        <v>258</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hidden="1" x14ac:dyDescent="0.25">
      <c r="A67" s="95" t="s">
        <v>290</v>
      </c>
      <c r="B67" s="107" t="str">
        <f t="shared" si="2"/>
        <v>East Ayrshire2007</v>
      </c>
      <c r="C67" s="96" t="s">
        <v>249</v>
      </c>
      <c r="D67" s="96" t="s">
        <v>249</v>
      </c>
      <c r="E67" s="97" t="s">
        <v>102</v>
      </c>
      <c r="F67" s="96" t="s">
        <v>258</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hidden="1" x14ac:dyDescent="0.25">
      <c r="A68" s="95" t="s">
        <v>290</v>
      </c>
      <c r="B68" s="107" t="str">
        <f t="shared" si="2"/>
        <v>East Ayrshire2008</v>
      </c>
      <c r="C68" s="96" t="s">
        <v>249</v>
      </c>
      <c r="D68" s="96" t="s">
        <v>249</v>
      </c>
      <c r="E68" s="97" t="s">
        <v>102</v>
      </c>
      <c r="F68" s="96" t="s">
        <v>258</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hidden="1" x14ac:dyDescent="0.25">
      <c r="A69" s="95" t="s">
        <v>290</v>
      </c>
      <c r="B69" s="107" t="str">
        <f t="shared" si="2"/>
        <v>East Ayrshire2009</v>
      </c>
      <c r="C69" s="96" t="s">
        <v>249</v>
      </c>
      <c r="D69" s="96" t="s">
        <v>249</v>
      </c>
      <c r="E69" s="97" t="s">
        <v>102</v>
      </c>
      <c r="F69" s="96" t="s">
        <v>258</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hidden="1" x14ac:dyDescent="0.25">
      <c r="A70" s="95" t="s">
        <v>290</v>
      </c>
      <c r="B70" s="107" t="str">
        <f t="shared" si="2"/>
        <v>East Ayrshire2010</v>
      </c>
      <c r="C70" s="96" t="s">
        <v>249</v>
      </c>
      <c r="D70" s="96" t="s">
        <v>249</v>
      </c>
      <c r="E70" s="97" t="s">
        <v>102</v>
      </c>
      <c r="F70" s="96" t="s">
        <v>258</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hidden="1" x14ac:dyDescent="0.25">
      <c r="A71" s="95" t="s">
        <v>290</v>
      </c>
      <c r="B71" s="107" t="str">
        <f t="shared" si="2"/>
        <v>East Ayrshire2011</v>
      </c>
      <c r="C71" s="96" t="s">
        <v>249</v>
      </c>
      <c r="D71" s="96" t="s">
        <v>249</v>
      </c>
      <c r="E71" s="97" t="s">
        <v>102</v>
      </c>
      <c r="F71" s="96" t="s">
        <v>258</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hidden="1" x14ac:dyDescent="0.25">
      <c r="A72" s="95" t="s">
        <v>290</v>
      </c>
      <c r="B72" s="107" t="str">
        <f t="shared" si="2"/>
        <v>East Ayrshire2012</v>
      </c>
      <c r="C72" s="96" t="s">
        <v>249</v>
      </c>
      <c r="D72" s="96" t="s">
        <v>249</v>
      </c>
      <c r="E72" s="97" t="s">
        <v>102</v>
      </c>
      <c r="F72" s="96" t="s">
        <v>258</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hidden="1" x14ac:dyDescent="0.25">
      <c r="A73" s="95" t="s">
        <v>290</v>
      </c>
      <c r="B73" s="107" t="str">
        <f t="shared" si="2"/>
        <v>East Ayrshire2013</v>
      </c>
      <c r="C73" s="96" t="s">
        <v>249</v>
      </c>
      <c r="D73" s="96" t="s">
        <v>249</v>
      </c>
      <c r="E73" s="97" t="s">
        <v>102</v>
      </c>
      <c r="F73" s="96" t="s">
        <v>258</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hidden="1" x14ac:dyDescent="0.25">
      <c r="A74" s="95" t="s">
        <v>290</v>
      </c>
      <c r="B74" s="107" t="str">
        <f t="shared" si="2"/>
        <v>East Dunbartonshire2005</v>
      </c>
      <c r="C74" s="96" t="s">
        <v>249</v>
      </c>
      <c r="D74" s="96" t="s">
        <v>249</v>
      </c>
      <c r="E74" s="97" t="s">
        <v>103</v>
      </c>
      <c r="F74" s="96" t="s">
        <v>259</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hidden="1" x14ac:dyDescent="0.25">
      <c r="A75" s="95" t="s">
        <v>290</v>
      </c>
      <c r="B75" s="107" t="str">
        <f t="shared" si="2"/>
        <v>East Dunbartonshire2006</v>
      </c>
      <c r="C75" s="96" t="s">
        <v>249</v>
      </c>
      <c r="D75" s="96" t="s">
        <v>249</v>
      </c>
      <c r="E75" s="97" t="s">
        <v>103</v>
      </c>
      <c r="F75" s="96" t="s">
        <v>259</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hidden="1" x14ac:dyDescent="0.25">
      <c r="A76" s="95" t="s">
        <v>290</v>
      </c>
      <c r="B76" s="107" t="str">
        <f t="shared" si="2"/>
        <v>East Dunbartonshire2007</v>
      </c>
      <c r="C76" s="96" t="s">
        <v>249</v>
      </c>
      <c r="D76" s="96" t="s">
        <v>249</v>
      </c>
      <c r="E76" s="97" t="s">
        <v>103</v>
      </c>
      <c r="F76" s="96" t="s">
        <v>259</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hidden="1" x14ac:dyDescent="0.25">
      <c r="A77" s="95" t="s">
        <v>290</v>
      </c>
      <c r="B77" s="107" t="str">
        <f t="shared" si="2"/>
        <v>East Dunbartonshire2008</v>
      </c>
      <c r="C77" s="96" t="s">
        <v>249</v>
      </c>
      <c r="D77" s="96" t="s">
        <v>249</v>
      </c>
      <c r="E77" s="97" t="s">
        <v>103</v>
      </c>
      <c r="F77" s="96" t="s">
        <v>259</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hidden="1" x14ac:dyDescent="0.25">
      <c r="A78" s="95" t="s">
        <v>290</v>
      </c>
      <c r="B78" s="107" t="str">
        <f t="shared" si="2"/>
        <v>East Dunbartonshire2009</v>
      </c>
      <c r="C78" s="96" t="s">
        <v>249</v>
      </c>
      <c r="D78" s="96" t="s">
        <v>249</v>
      </c>
      <c r="E78" s="97" t="s">
        <v>103</v>
      </c>
      <c r="F78" s="96" t="s">
        <v>259</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hidden="1" x14ac:dyDescent="0.25">
      <c r="A79" s="95" t="s">
        <v>290</v>
      </c>
      <c r="B79" s="107" t="str">
        <f t="shared" si="2"/>
        <v>East Dunbartonshire2010</v>
      </c>
      <c r="C79" s="96" t="s">
        <v>249</v>
      </c>
      <c r="D79" s="96" t="s">
        <v>249</v>
      </c>
      <c r="E79" s="97" t="s">
        <v>103</v>
      </c>
      <c r="F79" s="96" t="s">
        <v>259</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hidden="1" x14ac:dyDescent="0.25">
      <c r="A80" s="95" t="s">
        <v>290</v>
      </c>
      <c r="B80" s="107" t="str">
        <f t="shared" si="2"/>
        <v>East Dunbartonshire2011</v>
      </c>
      <c r="C80" s="96" t="s">
        <v>249</v>
      </c>
      <c r="D80" s="96" t="s">
        <v>249</v>
      </c>
      <c r="E80" s="97" t="s">
        <v>103</v>
      </c>
      <c r="F80" s="96" t="s">
        <v>259</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hidden="1" x14ac:dyDescent="0.25">
      <c r="A81" s="95" t="s">
        <v>290</v>
      </c>
      <c r="B81" s="107" t="str">
        <f t="shared" si="2"/>
        <v>East Dunbartonshire2012</v>
      </c>
      <c r="C81" s="96" t="s">
        <v>249</v>
      </c>
      <c r="D81" s="96" t="s">
        <v>249</v>
      </c>
      <c r="E81" s="97" t="s">
        <v>103</v>
      </c>
      <c r="F81" s="96" t="s">
        <v>259</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hidden="1" x14ac:dyDescent="0.25">
      <c r="A82" s="95" t="s">
        <v>290</v>
      </c>
      <c r="B82" s="107" t="str">
        <f t="shared" si="2"/>
        <v>East Dunbartonshire2013</v>
      </c>
      <c r="C82" s="96" t="s">
        <v>249</v>
      </c>
      <c r="D82" s="96" t="s">
        <v>249</v>
      </c>
      <c r="E82" s="97" t="s">
        <v>103</v>
      </c>
      <c r="F82" s="96" t="s">
        <v>259</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hidden="1" x14ac:dyDescent="0.25">
      <c r="A83" s="95" t="s">
        <v>290</v>
      </c>
      <c r="B83" s="107" t="str">
        <f t="shared" si="2"/>
        <v>East Lothian2005</v>
      </c>
      <c r="C83" s="96" t="s">
        <v>249</v>
      </c>
      <c r="D83" s="96" t="s">
        <v>249</v>
      </c>
      <c r="E83" s="97" t="s">
        <v>104</v>
      </c>
      <c r="F83" s="96" t="s">
        <v>260</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hidden="1" x14ac:dyDescent="0.25">
      <c r="A84" s="95" t="s">
        <v>290</v>
      </c>
      <c r="B84" s="107" t="str">
        <f t="shared" si="2"/>
        <v>East Lothian2006</v>
      </c>
      <c r="C84" s="96" t="s">
        <v>249</v>
      </c>
      <c r="D84" s="96" t="s">
        <v>249</v>
      </c>
      <c r="E84" s="97" t="s">
        <v>104</v>
      </c>
      <c r="F84" s="96" t="s">
        <v>260</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hidden="1" x14ac:dyDescent="0.25">
      <c r="A85" s="95" t="s">
        <v>290</v>
      </c>
      <c r="B85" s="107" t="str">
        <f t="shared" si="2"/>
        <v>East Lothian2007</v>
      </c>
      <c r="C85" s="96" t="s">
        <v>249</v>
      </c>
      <c r="D85" s="96" t="s">
        <v>249</v>
      </c>
      <c r="E85" s="97" t="s">
        <v>104</v>
      </c>
      <c r="F85" s="96" t="s">
        <v>260</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hidden="1" x14ac:dyDescent="0.25">
      <c r="A86" s="95" t="s">
        <v>290</v>
      </c>
      <c r="B86" s="107" t="str">
        <f t="shared" si="2"/>
        <v>East Lothian2008</v>
      </c>
      <c r="C86" s="96" t="s">
        <v>249</v>
      </c>
      <c r="D86" s="96" t="s">
        <v>249</v>
      </c>
      <c r="E86" s="97" t="s">
        <v>104</v>
      </c>
      <c r="F86" s="96" t="s">
        <v>260</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hidden="1" x14ac:dyDescent="0.25">
      <c r="A87" s="95" t="s">
        <v>290</v>
      </c>
      <c r="B87" s="107" t="str">
        <f t="shared" si="2"/>
        <v>East Lothian2009</v>
      </c>
      <c r="C87" s="96" t="s">
        <v>249</v>
      </c>
      <c r="D87" s="96" t="s">
        <v>249</v>
      </c>
      <c r="E87" s="97" t="s">
        <v>104</v>
      </c>
      <c r="F87" s="96" t="s">
        <v>260</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hidden="1" x14ac:dyDescent="0.25">
      <c r="A88" s="95" t="s">
        <v>290</v>
      </c>
      <c r="B88" s="107" t="str">
        <f t="shared" si="2"/>
        <v>East Lothian2010</v>
      </c>
      <c r="C88" s="96" t="s">
        <v>249</v>
      </c>
      <c r="D88" s="96" t="s">
        <v>249</v>
      </c>
      <c r="E88" s="97" t="s">
        <v>104</v>
      </c>
      <c r="F88" s="96" t="s">
        <v>260</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hidden="1" x14ac:dyDescent="0.25">
      <c r="A89" s="95" t="s">
        <v>290</v>
      </c>
      <c r="B89" s="107" t="str">
        <f t="shared" si="2"/>
        <v>East Lothian2011</v>
      </c>
      <c r="C89" s="96" t="s">
        <v>249</v>
      </c>
      <c r="D89" s="96" t="s">
        <v>249</v>
      </c>
      <c r="E89" s="97" t="s">
        <v>104</v>
      </c>
      <c r="F89" s="96" t="s">
        <v>260</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hidden="1" x14ac:dyDescent="0.25">
      <c r="A90" s="95" t="s">
        <v>290</v>
      </c>
      <c r="B90" s="107" t="str">
        <f t="shared" si="2"/>
        <v>East Lothian2012</v>
      </c>
      <c r="C90" s="96" t="s">
        <v>249</v>
      </c>
      <c r="D90" s="96" t="s">
        <v>249</v>
      </c>
      <c r="E90" s="97" t="s">
        <v>104</v>
      </c>
      <c r="F90" s="96" t="s">
        <v>260</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hidden="1" x14ac:dyDescent="0.25">
      <c r="A91" s="95" t="s">
        <v>290</v>
      </c>
      <c r="B91" s="107" t="str">
        <f t="shared" si="2"/>
        <v>East Lothian2013</v>
      </c>
      <c r="C91" s="96" t="s">
        <v>249</v>
      </c>
      <c r="D91" s="96" t="s">
        <v>249</v>
      </c>
      <c r="E91" s="97" t="s">
        <v>104</v>
      </c>
      <c r="F91" s="96" t="s">
        <v>260</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hidden="1" x14ac:dyDescent="0.25">
      <c r="A92" s="95" t="s">
        <v>290</v>
      </c>
      <c r="B92" s="107" t="str">
        <f t="shared" si="2"/>
        <v>East Renfrewshire2005</v>
      </c>
      <c r="C92" s="96" t="s">
        <v>249</v>
      </c>
      <c r="D92" s="96" t="s">
        <v>249</v>
      </c>
      <c r="E92" s="97" t="s">
        <v>105</v>
      </c>
      <c r="F92" s="96" t="s">
        <v>261</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hidden="1" x14ac:dyDescent="0.25">
      <c r="A93" s="95" t="s">
        <v>290</v>
      </c>
      <c r="B93" s="107" t="str">
        <f t="shared" si="2"/>
        <v>East Renfrewshire2006</v>
      </c>
      <c r="C93" s="96" t="s">
        <v>249</v>
      </c>
      <c r="D93" s="96" t="s">
        <v>249</v>
      </c>
      <c r="E93" s="97" t="s">
        <v>105</v>
      </c>
      <c r="F93" s="96" t="s">
        <v>261</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hidden="1" x14ac:dyDescent="0.25">
      <c r="A94" s="95" t="s">
        <v>290</v>
      </c>
      <c r="B94" s="107" t="str">
        <f t="shared" si="2"/>
        <v>East Renfrewshire2007</v>
      </c>
      <c r="C94" s="96" t="s">
        <v>249</v>
      </c>
      <c r="D94" s="96" t="s">
        <v>249</v>
      </c>
      <c r="E94" s="97" t="s">
        <v>105</v>
      </c>
      <c r="F94" s="96" t="s">
        <v>261</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hidden="1" x14ac:dyDescent="0.25">
      <c r="A95" s="95" t="s">
        <v>290</v>
      </c>
      <c r="B95" s="107" t="str">
        <f t="shared" si="2"/>
        <v>East Renfrewshire2008</v>
      </c>
      <c r="C95" s="96" t="s">
        <v>249</v>
      </c>
      <c r="D95" s="96" t="s">
        <v>249</v>
      </c>
      <c r="E95" s="97" t="s">
        <v>105</v>
      </c>
      <c r="F95" s="96" t="s">
        <v>261</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hidden="1" x14ac:dyDescent="0.25">
      <c r="A96" s="95" t="s">
        <v>290</v>
      </c>
      <c r="B96" s="107" t="str">
        <f t="shared" si="2"/>
        <v>East Renfrewshire2009</v>
      </c>
      <c r="C96" s="96" t="s">
        <v>249</v>
      </c>
      <c r="D96" s="96" t="s">
        <v>249</v>
      </c>
      <c r="E96" s="97" t="s">
        <v>105</v>
      </c>
      <c r="F96" s="96" t="s">
        <v>261</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hidden="1" x14ac:dyDescent="0.25">
      <c r="A97" s="95" t="s">
        <v>290</v>
      </c>
      <c r="B97" s="107" t="str">
        <f t="shared" si="2"/>
        <v>East Renfrewshire2010</v>
      </c>
      <c r="C97" s="96" t="s">
        <v>249</v>
      </c>
      <c r="D97" s="96" t="s">
        <v>249</v>
      </c>
      <c r="E97" s="97" t="s">
        <v>105</v>
      </c>
      <c r="F97" s="96" t="s">
        <v>261</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hidden="1" x14ac:dyDescent="0.25">
      <c r="A98" s="95" t="s">
        <v>290</v>
      </c>
      <c r="B98" s="107" t="str">
        <f t="shared" si="2"/>
        <v>East Renfrewshire2011</v>
      </c>
      <c r="C98" s="96" t="s">
        <v>249</v>
      </c>
      <c r="D98" s="96" t="s">
        <v>249</v>
      </c>
      <c r="E98" s="97" t="s">
        <v>105</v>
      </c>
      <c r="F98" s="96" t="s">
        <v>261</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hidden="1" x14ac:dyDescent="0.25">
      <c r="A99" s="95" t="s">
        <v>290</v>
      </c>
      <c r="B99" s="107" t="str">
        <f t="shared" si="2"/>
        <v>East Renfrewshire2012</v>
      </c>
      <c r="C99" s="96" t="s">
        <v>249</v>
      </c>
      <c r="D99" s="96" t="s">
        <v>249</v>
      </c>
      <c r="E99" s="97" t="s">
        <v>105</v>
      </c>
      <c r="F99" s="96" t="s">
        <v>261</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hidden="1" x14ac:dyDescent="0.25">
      <c r="A100" s="95" t="s">
        <v>290</v>
      </c>
      <c r="B100" s="107" t="str">
        <f t="shared" si="2"/>
        <v>East Renfrewshire2013</v>
      </c>
      <c r="C100" s="96" t="s">
        <v>249</v>
      </c>
      <c r="D100" s="96" t="s">
        <v>249</v>
      </c>
      <c r="E100" s="97" t="s">
        <v>105</v>
      </c>
      <c r="F100" s="96" t="s">
        <v>261</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hidden="1" x14ac:dyDescent="0.25">
      <c r="A101" s="95" t="s">
        <v>290</v>
      </c>
      <c r="B101" s="107" t="str">
        <f t="shared" si="2"/>
        <v>City of Edinburgh2005</v>
      </c>
      <c r="C101" s="96" t="s">
        <v>249</v>
      </c>
      <c r="D101" s="96" t="s">
        <v>249</v>
      </c>
      <c r="E101" s="97" t="s">
        <v>121</v>
      </c>
      <c r="F101" s="96" t="s">
        <v>262</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hidden="1" x14ac:dyDescent="0.25">
      <c r="A102" s="95" t="s">
        <v>290</v>
      </c>
      <c r="B102" s="107" t="str">
        <f t="shared" si="2"/>
        <v>City of Edinburgh2006</v>
      </c>
      <c r="C102" s="96" t="s">
        <v>249</v>
      </c>
      <c r="D102" s="96" t="s">
        <v>249</v>
      </c>
      <c r="E102" s="97" t="s">
        <v>121</v>
      </c>
      <c r="F102" s="96" t="s">
        <v>262</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hidden="1" x14ac:dyDescent="0.25">
      <c r="A103" s="95" t="s">
        <v>290</v>
      </c>
      <c r="B103" s="107" t="str">
        <f t="shared" si="2"/>
        <v>City of Edinburgh2007</v>
      </c>
      <c r="C103" s="96" t="s">
        <v>249</v>
      </c>
      <c r="D103" s="96" t="s">
        <v>249</v>
      </c>
      <c r="E103" s="97" t="s">
        <v>121</v>
      </c>
      <c r="F103" s="96" t="s">
        <v>262</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hidden="1" x14ac:dyDescent="0.25">
      <c r="A104" s="95" t="s">
        <v>290</v>
      </c>
      <c r="B104" s="107" t="str">
        <f t="shared" si="2"/>
        <v>City of Edinburgh2008</v>
      </c>
      <c r="C104" s="96" t="s">
        <v>249</v>
      </c>
      <c r="D104" s="96" t="s">
        <v>249</v>
      </c>
      <c r="E104" s="97" t="s">
        <v>121</v>
      </c>
      <c r="F104" s="96" t="s">
        <v>262</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hidden="1" x14ac:dyDescent="0.25">
      <c r="A105" s="95" t="s">
        <v>290</v>
      </c>
      <c r="B105" s="107" t="str">
        <f t="shared" si="2"/>
        <v>City of Edinburgh2009</v>
      </c>
      <c r="C105" s="96" t="s">
        <v>249</v>
      </c>
      <c r="D105" s="96" t="s">
        <v>249</v>
      </c>
      <c r="E105" s="97" t="s">
        <v>121</v>
      </c>
      <c r="F105" s="96" t="s">
        <v>262</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hidden="1" x14ac:dyDescent="0.25">
      <c r="A106" s="95" t="s">
        <v>290</v>
      </c>
      <c r="B106" s="107" t="str">
        <f t="shared" si="2"/>
        <v>City of Edinburgh2010</v>
      </c>
      <c r="C106" s="96" t="s">
        <v>249</v>
      </c>
      <c r="D106" s="96" t="s">
        <v>249</v>
      </c>
      <c r="E106" s="97" t="s">
        <v>121</v>
      </c>
      <c r="F106" s="96" t="s">
        <v>262</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hidden="1" x14ac:dyDescent="0.25">
      <c r="A107" s="95" t="s">
        <v>290</v>
      </c>
      <c r="B107" s="107" t="str">
        <f t="shared" si="2"/>
        <v>City of Edinburgh2011</v>
      </c>
      <c r="C107" s="96" t="s">
        <v>249</v>
      </c>
      <c r="D107" s="96" t="s">
        <v>249</v>
      </c>
      <c r="E107" s="97" t="s">
        <v>121</v>
      </c>
      <c r="F107" s="96" t="s">
        <v>262</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hidden="1" x14ac:dyDescent="0.25">
      <c r="A108" s="95" t="s">
        <v>290</v>
      </c>
      <c r="B108" s="107" t="str">
        <f t="shared" si="2"/>
        <v>City of Edinburgh2012</v>
      </c>
      <c r="C108" s="96" t="s">
        <v>249</v>
      </c>
      <c r="D108" s="96" t="s">
        <v>249</v>
      </c>
      <c r="E108" s="97" t="s">
        <v>121</v>
      </c>
      <c r="F108" s="96" t="s">
        <v>262</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hidden="1" x14ac:dyDescent="0.25">
      <c r="A109" s="95" t="s">
        <v>290</v>
      </c>
      <c r="B109" s="107" t="str">
        <f t="shared" si="2"/>
        <v>City of Edinburgh2013</v>
      </c>
      <c r="C109" s="96" t="s">
        <v>249</v>
      </c>
      <c r="D109" s="96" t="s">
        <v>249</v>
      </c>
      <c r="E109" s="97" t="s">
        <v>121</v>
      </c>
      <c r="F109" s="96" t="s">
        <v>262</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hidden="1" x14ac:dyDescent="0.25">
      <c r="A110" s="95" t="s">
        <v>290</v>
      </c>
      <c r="B110" s="107" t="str">
        <f t="shared" si="2"/>
        <v>Eilean Siar2005</v>
      </c>
      <c r="C110" s="96" t="s">
        <v>249</v>
      </c>
      <c r="D110" s="96" t="s">
        <v>249</v>
      </c>
      <c r="E110" s="97" t="s">
        <v>106</v>
      </c>
      <c r="F110" s="96" t="s">
        <v>263</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hidden="1" x14ac:dyDescent="0.25">
      <c r="A111" s="95" t="s">
        <v>290</v>
      </c>
      <c r="B111" s="107" t="str">
        <f t="shared" si="2"/>
        <v>Eilean Siar2006</v>
      </c>
      <c r="C111" s="96" t="s">
        <v>249</v>
      </c>
      <c r="D111" s="96" t="s">
        <v>249</v>
      </c>
      <c r="E111" s="97" t="s">
        <v>106</v>
      </c>
      <c r="F111" s="96" t="s">
        <v>263</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hidden="1" x14ac:dyDescent="0.25">
      <c r="A112" s="95" t="s">
        <v>290</v>
      </c>
      <c r="B112" s="107" t="str">
        <f t="shared" si="2"/>
        <v>Eilean Siar2007</v>
      </c>
      <c r="C112" s="96" t="s">
        <v>249</v>
      </c>
      <c r="D112" s="96" t="s">
        <v>249</v>
      </c>
      <c r="E112" s="97" t="s">
        <v>106</v>
      </c>
      <c r="F112" s="96" t="s">
        <v>263</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hidden="1" x14ac:dyDescent="0.25">
      <c r="A113" s="95" t="s">
        <v>290</v>
      </c>
      <c r="B113" s="107" t="str">
        <f t="shared" si="2"/>
        <v>Eilean Siar2008</v>
      </c>
      <c r="C113" s="96" t="s">
        <v>249</v>
      </c>
      <c r="D113" s="96" t="s">
        <v>249</v>
      </c>
      <c r="E113" s="97" t="s">
        <v>106</v>
      </c>
      <c r="F113" s="96" t="s">
        <v>263</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hidden="1" x14ac:dyDescent="0.25">
      <c r="A114" s="95" t="s">
        <v>290</v>
      </c>
      <c r="B114" s="107" t="str">
        <f t="shared" si="2"/>
        <v>Eilean Siar2009</v>
      </c>
      <c r="C114" s="96" t="s">
        <v>249</v>
      </c>
      <c r="D114" s="96" t="s">
        <v>249</v>
      </c>
      <c r="E114" s="97" t="s">
        <v>106</v>
      </c>
      <c r="F114" s="96" t="s">
        <v>263</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hidden="1" x14ac:dyDescent="0.25">
      <c r="A115" s="95" t="s">
        <v>290</v>
      </c>
      <c r="B115" s="107" t="str">
        <f t="shared" si="2"/>
        <v>Eilean Siar2010</v>
      </c>
      <c r="C115" s="96" t="s">
        <v>249</v>
      </c>
      <c r="D115" s="96" t="s">
        <v>249</v>
      </c>
      <c r="E115" s="97" t="s">
        <v>106</v>
      </c>
      <c r="F115" s="96" t="s">
        <v>263</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hidden="1" x14ac:dyDescent="0.25">
      <c r="A116" s="95" t="s">
        <v>290</v>
      </c>
      <c r="B116" s="107" t="str">
        <f t="shared" si="2"/>
        <v>Eilean Siar2011</v>
      </c>
      <c r="C116" s="96" t="s">
        <v>249</v>
      </c>
      <c r="D116" s="96" t="s">
        <v>249</v>
      </c>
      <c r="E116" s="97" t="s">
        <v>106</v>
      </c>
      <c r="F116" s="96" t="s">
        <v>263</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hidden="1" x14ac:dyDescent="0.25">
      <c r="A117" s="95" t="s">
        <v>290</v>
      </c>
      <c r="B117" s="107" t="str">
        <f t="shared" si="2"/>
        <v>Eilean Siar2012</v>
      </c>
      <c r="C117" s="96" t="s">
        <v>249</v>
      </c>
      <c r="D117" s="96" t="s">
        <v>249</v>
      </c>
      <c r="E117" s="97" t="s">
        <v>106</v>
      </c>
      <c r="F117" s="96" t="s">
        <v>263</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hidden="1" x14ac:dyDescent="0.25">
      <c r="A118" s="95" t="s">
        <v>290</v>
      </c>
      <c r="B118" s="107" t="str">
        <f t="shared" si="2"/>
        <v>Eilean Siar2013</v>
      </c>
      <c r="C118" s="96" t="s">
        <v>249</v>
      </c>
      <c r="D118" s="96" t="s">
        <v>249</v>
      </c>
      <c r="E118" s="97" t="s">
        <v>106</v>
      </c>
      <c r="F118" s="96" t="s">
        <v>263</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hidden="1" x14ac:dyDescent="0.25">
      <c r="A119" s="95" t="s">
        <v>290</v>
      </c>
      <c r="B119" s="107" t="str">
        <f t="shared" si="2"/>
        <v>Falkirk2005</v>
      </c>
      <c r="C119" s="96" t="s">
        <v>249</v>
      </c>
      <c r="D119" s="96" t="s">
        <v>249</v>
      </c>
      <c r="E119" s="97" t="s">
        <v>264</v>
      </c>
      <c r="F119" s="96" t="s">
        <v>265</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hidden="1" x14ac:dyDescent="0.25">
      <c r="A120" s="95" t="s">
        <v>290</v>
      </c>
      <c r="B120" s="107" t="str">
        <f t="shared" si="2"/>
        <v>Falkirk2006</v>
      </c>
      <c r="C120" s="96" t="s">
        <v>249</v>
      </c>
      <c r="D120" s="96" t="s">
        <v>249</v>
      </c>
      <c r="E120" s="97" t="s">
        <v>264</v>
      </c>
      <c r="F120" s="96" t="s">
        <v>265</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hidden="1" x14ac:dyDescent="0.25">
      <c r="A121" s="95" t="s">
        <v>290</v>
      </c>
      <c r="B121" s="107" t="str">
        <f t="shared" si="2"/>
        <v>Falkirk2007</v>
      </c>
      <c r="C121" s="96" t="s">
        <v>249</v>
      </c>
      <c r="D121" s="96" t="s">
        <v>249</v>
      </c>
      <c r="E121" s="97" t="s">
        <v>264</v>
      </c>
      <c r="F121" s="96" t="s">
        <v>265</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hidden="1" x14ac:dyDescent="0.25">
      <c r="A122" s="95" t="s">
        <v>290</v>
      </c>
      <c r="B122" s="107" t="str">
        <f t="shared" si="2"/>
        <v>Falkirk2008</v>
      </c>
      <c r="C122" s="96" t="s">
        <v>249</v>
      </c>
      <c r="D122" s="96" t="s">
        <v>249</v>
      </c>
      <c r="E122" s="97" t="s">
        <v>264</v>
      </c>
      <c r="F122" s="96" t="s">
        <v>265</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hidden="1" x14ac:dyDescent="0.25">
      <c r="A123" s="95" t="s">
        <v>290</v>
      </c>
      <c r="B123" s="107" t="str">
        <f t="shared" si="2"/>
        <v>Falkirk2009</v>
      </c>
      <c r="C123" s="96" t="s">
        <v>249</v>
      </c>
      <c r="D123" s="96" t="s">
        <v>249</v>
      </c>
      <c r="E123" s="97" t="s">
        <v>264</v>
      </c>
      <c r="F123" s="96" t="s">
        <v>265</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hidden="1" x14ac:dyDescent="0.25">
      <c r="A124" s="95" t="s">
        <v>290</v>
      </c>
      <c r="B124" s="107" t="str">
        <f t="shared" si="2"/>
        <v>Falkirk2010</v>
      </c>
      <c r="C124" s="96" t="s">
        <v>249</v>
      </c>
      <c r="D124" s="96" t="s">
        <v>249</v>
      </c>
      <c r="E124" s="97" t="s">
        <v>264</v>
      </c>
      <c r="F124" s="96" t="s">
        <v>265</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hidden="1" x14ac:dyDescent="0.25">
      <c r="A125" s="95" t="s">
        <v>290</v>
      </c>
      <c r="B125" s="107" t="str">
        <f t="shared" si="2"/>
        <v>Falkirk2011</v>
      </c>
      <c r="C125" s="96" t="s">
        <v>249</v>
      </c>
      <c r="D125" s="96" t="s">
        <v>249</v>
      </c>
      <c r="E125" s="97" t="s">
        <v>264</v>
      </c>
      <c r="F125" s="96" t="s">
        <v>265</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hidden="1" x14ac:dyDescent="0.25">
      <c r="A126" s="95" t="s">
        <v>290</v>
      </c>
      <c r="B126" s="107" t="str">
        <f t="shared" si="2"/>
        <v>Falkirk2012</v>
      </c>
      <c r="C126" s="96" t="s">
        <v>249</v>
      </c>
      <c r="D126" s="96" t="s">
        <v>249</v>
      </c>
      <c r="E126" s="97" t="s">
        <v>264</v>
      </c>
      <c r="F126" s="96" t="s">
        <v>265</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hidden="1" x14ac:dyDescent="0.25">
      <c r="A127" s="95" t="s">
        <v>290</v>
      </c>
      <c r="B127" s="107" t="str">
        <f t="shared" si="2"/>
        <v>Falkirk2013</v>
      </c>
      <c r="C127" s="96" t="s">
        <v>249</v>
      </c>
      <c r="D127" s="96" t="s">
        <v>249</v>
      </c>
      <c r="E127" s="97" t="s">
        <v>264</v>
      </c>
      <c r="F127" s="96" t="s">
        <v>265</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290</v>
      </c>
      <c r="B128" s="107" t="str">
        <f t="shared" si="2"/>
        <v>Fife2005</v>
      </c>
      <c r="C128" s="96" t="s">
        <v>249</v>
      </c>
      <c r="D128" s="96" t="s">
        <v>249</v>
      </c>
      <c r="E128" s="97" t="s">
        <v>266</v>
      </c>
      <c r="F128" s="96" t="s">
        <v>267</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290</v>
      </c>
      <c r="B129" s="107" t="str">
        <f t="shared" si="2"/>
        <v>Fife2006</v>
      </c>
      <c r="C129" s="96" t="s">
        <v>249</v>
      </c>
      <c r="D129" s="96" t="s">
        <v>249</v>
      </c>
      <c r="E129" s="97" t="s">
        <v>266</v>
      </c>
      <c r="F129" s="96" t="s">
        <v>267</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290</v>
      </c>
      <c r="B130" s="107" t="str">
        <f t="shared" ref="B130:B193" si="4">E130&amp;G130</f>
        <v>Fife2007</v>
      </c>
      <c r="C130" s="96" t="s">
        <v>249</v>
      </c>
      <c r="D130" s="96" t="s">
        <v>249</v>
      </c>
      <c r="E130" s="97" t="s">
        <v>266</v>
      </c>
      <c r="F130" s="96" t="s">
        <v>267</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290</v>
      </c>
      <c r="B131" s="107" t="str">
        <f t="shared" si="4"/>
        <v>Fife2008</v>
      </c>
      <c r="C131" s="96" t="s">
        <v>249</v>
      </c>
      <c r="D131" s="96" t="s">
        <v>249</v>
      </c>
      <c r="E131" s="97" t="s">
        <v>266</v>
      </c>
      <c r="F131" s="96" t="s">
        <v>267</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290</v>
      </c>
      <c r="B132" s="107" t="str">
        <f t="shared" si="4"/>
        <v>Fife2009</v>
      </c>
      <c r="C132" s="96" t="s">
        <v>249</v>
      </c>
      <c r="D132" s="96" t="s">
        <v>249</v>
      </c>
      <c r="E132" s="97" t="s">
        <v>266</v>
      </c>
      <c r="F132" s="96" t="s">
        <v>267</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290</v>
      </c>
      <c r="B133" s="107" t="str">
        <f t="shared" si="4"/>
        <v>Fife2010</v>
      </c>
      <c r="C133" s="96" t="s">
        <v>249</v>
      </c>
      <c r="D133" s="96" t="s">
        <v>249</v>
      </c>
      <c r="E133" s="97" t="s">
        <v>266</v>
      </c>
      <c r="F133" s="96" t="s">
        <v>267</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290</v>
      </c>
      <c r="B134" s="107" t="str">
        <f t="shared" si="4"/>
        <v>Fife2011</v>
      </c>
      <c r="C134" s="96" t="s">
        <v>249</v>
      </c>
      <c r="D134" s="96" t="s">
        <v>249</v>
      </c>
      <c r="E134" s="97" t="s">
        <v>266</v>
      </c>
      <c r="F134" s="96" t="s">
        <v>267</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290</v>
      </c>
      <c r="B135" s="107" t="str">
        <f t="shared" si="4"/>
        <v>Fife2012</v>
      </c>
      <c r="C135" s="96" t="s">
        <v>249</v>
      </c>
      <c r="D135" s="96" t="s">
        <v>249</v>
      </c>
      <c r="E135" s="97" t="s">
        <v>266</v>
      </c>
      <c r="F135" s="96" t="s">
        <v>267</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290</v>
      </c>
      <c r="B136" s="107" t="str">
        <f t="shared" si="4"/>
        <v>Fife2013</v>
      </c>
      <c r="C136" s="96" t="s">
        <v>249</v>
      </c>
      <c r="D136" s="96" t="s">
        <v>249</v>
      </c>
      <c r="E136" s="97" t="s">
        <v>266</v>
      </c>
      <c r="F136" s="96" t="s">
        <v>267</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hidden="1" x14ac:dyDescent="0.25">
      <c r="A137" s="95" t="s">
        <v>290</v>
      </c>
      <c r="B137" s="107" t="str">
        <f t="shared" si="4"/>
        <v>Glasgow City2005</v>
      </c>
      <c r="C137" s="96" t="s">
        <v>249</v>
      </c>
      <c r="D137" s="96" t="s">
        <v>249</v>
      </c>
      <c r="E137" s="97" t="s">
        <v>107</v>
      </c>
      <c r="F137" s="96" t="s">
        <v>268</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hidden="1" x14ac:dyDescent="0.25">
      <c r="A138" s="95" t="s">
        <v>290</v>
      </c>
      <c r="B138" s="107" t="str">
        <f t="shared" si="4"/>
        <v>Glasgow City2006</v>
      </c>
      <c r="C138" s="96" t="s">
        <v>249</v>
      </c>
      <c r="D138" s="96" t="s">
        <v>249</v>
      </c>
      <c r="E138" s="97" t="s">
        <v>107</v>
      </c>
      <c r="F138" s="96" t="s">
        <v>268</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hidden="1" x14ac:dyDescent="0.25">
      <c r="A139" s="95" t="s">
        <v>290</v>
      </c>
      <c r="B139" s="107" t="str">
        <f t="shared" si="4"/>
        <v>Glasgow City2007</v>
      </c>
      <c r="C139" s="96" t="s">
        <v>249</v>
      </c>
      <c r="D139" s="96" t="s">
        <v>249</v>
      </c>
      <c r="E139" s="97" t="s">
        <v>107</v>
      </c>
      <c r="F139" s="96" t="s">
        <v>268</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hidden="1" x14ac:dyDescent="0.25">
      <c r="A140" s="95" t="s">
        <v>290</v>
      </c>
      <c r="B140" s="107" t="str">
        <f t="shared" si="4"/>
        <v>Glasgow City2008</v>
      </c>
      <c r="C140" s="96" t="s">
        <v>249</v>
      </c>
      <c r="D140" s="96" t="s">
        <v>249</v>
      </c>
      <c r="E140" s="97" t="s">
        <v>107</v>
      </c>
      <c r="F140" s="96" t="s">
        <v>268</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hidden="1" x14ac:dyDescent="0.25">
      <c r="A141" s="95" t="s">
        <v>290</v>
      </c>
      <c r="B141" s="107" t="str">
        <f t="shared" si="4"/>
        <v>Glasgow City2009</v>
      </c>
      <c r="C141" s="96" t="s">
        <v>249</v>
      </c>
      <c r="D141" s="96" t="s">
        <v>249</v>
      </c>
      <c r="E141" s="97" t="s">
        <v>107</v>
      </c>
      <c r="F141" s="96" t="s">
        <v>268</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hidden="1" x14ac:dyDescent="0.25">
      <c r="A142" s="95" t="s">
        <v>290</v>
      </c>
      <c r="B142" s="107" t="str">
        <f t="shared" si="4"/>
        <v>Glasgow City2010</v>
      </c>
      <c r="C142" s="96" t="s">
        <v>249</v>
      </c>
      <c r="D142" s="96" t="s">
        <v>249</v>
      </c>
      <c r="E142" s="97" t="s">
        <v>107</v>
      </c>
      <c r="F142" s="96" t="s">
        <v>268</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hidden="1" x14ac:dyDescent="0.25">
      <c r="A143" s="95" t="s">
        <v>290</v>
      </c>
      <c r="B143" s="107" t="str">
        <f t="shared" si="4"/>
        <v>Glasgow City2011</v>
      </c>
      <c r="C143" s="96" t="s">
        <v>249</v>
      </c>
      <c r="D143" s="96" t="s">
        <v>249</v>
      </c>
      <c r="E143" s="97" t="s">
        <v>107</v>
      </c>
      <c r="F143" s="96" t="s">
        <v>268</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hidden="1" x14ac:dyDescent="0.25">
      <c r="A144" s="95" t="s">
        <v>290</v>
      </c>
      <c r="B144" s="107" t="str">
        <f t="shared" si="4"/>
        <v>Glasgow City2012</v>
      </c>
      <c r="C144" s="96" t="s">
        <v>249</v>
      </c>
      <c r="D144" s="96" t="s">
        <v>249</v>
      </c>
      <c r="E144" s="97" t="s">
        <v>107</v>
      </c>
      <c r="F144" s="96" t="s">
        <v>268</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hidden="1" x14ac:dyDescent="0.25">
      <c r="A145" s="95" t="s">
        <v>290</v>
      </c>
      <c r="B145" s="107" t="str">
        <f t="shared" si="4"/>
        <v>Glasgow City2013</v>
      </c>
      <c r="C145" s="96" t="s">
        <v>249</v>
      </c>
      <c r="D145" s="96" t="s">
        <v>249</v>
      </c>
      <c r="E145" s="97" t="s">
        <v>107</v>
      </c>
      <c r="F145" s="96" t="s">
        <v>268</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hidden="1" x14ac:dyDescent="0.25">
      <c r="A146" s="95" t="s">
        <v>290</v>
      </c>
      <c r="B146" s="107" t="str">
        <f t="shared" si="4"/>
        <v>Highland2005</v>
      </c>
      <c r="C146" s="96" t="s">
        <v>249</v>
      </c>
      <c r="D146" s="96" t="s">
        <v>249</v>
      </c>
      <c r="E146" s="97" t="s">
        <v>269</v>
      </c>
      <c r="F146" s="96" t="s">
        <v>270</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hidden="1" x14ac:dyDescent="0.25">
      <c r="A147" s="95" t="s">
        <v>290</v>
      </c>
      <c r="B147" s="107" t="str">
        <f t="shared" si="4"/>
        <v>Highland2006</v>
      </c>
      <c r="C147" s="96" t="s">
        <v>249</v>
      </c>
      <c r="D147" s="96" t="s">
        <v>249</v>
      </c>
      <c r="E147" s="97" t="s">
        <v>269</v>
      </c>
      <c r="F147" s="96" t="s">
        <v>270</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hidden="1" x14ac:dyDescent="0.25">
      <c r="A148" s="95" t="s">
        <v>290</v>
      </c>
      <c r="B148" s="107" t="str">
        <f t="shared" si="4"/>
        <v>Highland2007</v>
      </c>
      <c r="C148" s="96" t="s">
        <v>249</v>
      </c>
      <c r="D148" s="96" t="s">
        <v>249</v>
      </c>
      <c r="E148" s="97" t="s">
        <v>269</v>
      </c>
      <c r="F148" s="96" t="s">
        <v>270</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hidden="1" x14ac:dyDescent="0.25">
      <c r="A149" s="95" t="s">
        <v>290</v>
      </c>
      <c r="B149" s="107" t="str">
        <f t="shared" si="4"/>
        <v>Highland2008</v>
      </c>
      <c r="C149" s="96" t="s">
        <v>249</v>
      </c>
      <c r="D149" s="96" t="s">
        <v>249</v>
      </c>
      <c r="E149" s="97" t="s">
        <v>269</v>
      </c>
      <c r="F149" s="96" t="s">
        <v>270</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hidden="1" x14ac:dyDescent="0.25">
      <c r="A150" s="95" t="s">
        <v>290</v>
      </c>
      <c r="B150" s="107" t="str">
        <f t="shared" si="4"/>
        <v>Highland2009</v>
      </c>
      <c r="C150" s="96" t="s">
        <v>249</v>
      </c>
      <c r="D150" s="96" t="s">
        <v>249</v>
      </c>
      <c r="E150" s="97" t="s">
        <v>269</v>
      </c>
      <c r="F150" s="96" t="s">
        <v>270</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hidden="1" x14ac:dyDescent="0.25">
      <c r="A151" s="95" t="s">
        <v>290</v>
      </c>
      <c r="B151" s="107" t="str">
        <f t="shared" si="4"/>
        <v>Highland2010</v>
      </c>
      <c r="C151" s="96" t="s">
        <v>249</v>
      </c>
      <c r="D151" s="96" t="s">
        <v>249</v>
      </c>
      <c r="E151" s="97" t="s">
        <v>269</v>
      </c>
      <c r="F151" s="96" t="s">
        <v>270</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hidden="1" x14ac:dyDescent="0.25">
      <c r="A152" s="95" t="s">
        <v>290</v>
      </c>
      <c r="B152" s="107" t="str">
        <f t="shared" si="4"/>
        <v>Highland2011</v>
      </c>
      <c r="C152" s="96" t="s">
        <v>249</v>
      </c>
      <c r="D152" s="96" t="s">
        <v>249</v>
      </c>
      <c r="E152" s="97" t="s">
        <v>269</v>
      </c>
      <c r="F152" s="96" t="s">
        <v>270</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hidden="1" x14ac:dyDescent="0.25">
      <c r="A153" s="95" t="s">
        <v>290</v>
      </c>
      <c r="B153" s="107" t="str">
        <f t="shared" si="4"/>
        <v>Highland2012</v>
      </c>
      <c r="C153" s="96" t="s">
        <v>249</v>
      </c>
      <c r="D153" s="96" t="s">
        <v>249</v>
      </c>
      <c r="E153" s="97" t="s">
        <v>269</v>
      </c>
      <c r="F153" s="96" t="s">
        <v>270</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hidden="1" x14ac:dyDescent="0.25">
      <c r="A154" s="95" t="s">
        <v>290</v>
      </c>
      <c r="B154" s="107" t="str">
        <f t="shared" si="4"/>
        <v>Highland2013</v>
      </c>
      <c r="C154" s="96" t="s">
        <v>249</v>
      </c>
      <c r="D154" s="96" t="s">
        <v>249</v>
      </c>
      <c r="E154" s="97" t="s">
        <v>269</v>
      </c>
      <c r="F154" s="96" t="s">
        <v>270</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hidden="1" x14ac:dyDescent="0.25">
      <c r="A155" s="95" t="s">
        <v>290</v>
      </c>
      <c r="B155" s="107" t="str">
        <f t="shared" si="4"/>
        <v>Inverclyde2005</v>
      </c>
      <c r="C155" s="96" t="s">
        <v>249</v>
      </c>
      <c r="D155" s="96" t="s">
        <v>249</v>
      </c>
      <c r="E155" s="97" t="s">
        <v>108</v>
      </c>
      <c r="F155" s="96" t="s">
        <v>271</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hidden="1" x14ac:dyDescent="0.25">
      <c r="A156" s="95" t="s">
        <v>290</v>
      </c>
      <c r="B156" s="107" t="str">
        <f t="shared" si="4"/>
        <v>Inverclyde2006</v>
      </c>
      <c r="C156" s="96" t="s">
        <v>249</v>
      </c>
      <c r="D156" s="96" t="s">
        <v>249</v>
      </c>
      <c r="E156" s="97" t="s">
        <v>108</v>
      </c>
      <c r="F156" s="96" t="s">
        <v>271</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hidden="1" x14ac:dyDescent="0.25">
      <c r="A157" s="95" t="s">
        <v>290</v>
      </c>
      <c r="B157" s="107" t="str">
        <f t="shared" si="4"/>
        <v>Inverclyde2007</v>
      </c>
      <c r="C157" s="96" t="s">
        <v>249</v>
      </c>
      <c r="D157" s="96" t="s">
        <v>249</v>
      </c>
      <c r="E157" s="97" t="s">
        <v>108</v>
      </c>
      <c r="F157" s="96" t="s">
        <v>271</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hidden="1" x14ac:dyDescent="0.25">
      <c r="A158" s="95" t="s">
        <v>290</v>
      </c>
      <c r="B158" s="107" t="str">
        <f t="shared" si="4"/>
        <v>Inverclyde2008</v>
      </c>
      <c r="C158" s="96" t="s">
        <v>249</v>
      </c>
      <c r="D158" s="96" t="s">
        <v>249</v>
      </c>
      <c r="E158" s="97" t="s">
        <v>108</v>
      </c>
      <c r="F158" s="96" t="s">
        <v>271</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hidden="1" x14ac:dyDescent="0.25">
      <c r="A159" s="95" t="s">
        <v>290</v>
      </c>
      <c r="B159" s="107" t="str">
        <f t="shared" si="4"/>
        <v>Inverclyde2009</v>
      </c>
      <c r="C159" s="96" t="s">
        <v>249</v>
      </c>
      <c r="D159" s="96" t="s">
        <v>249</v>
      </c>
      <c r="E159" s="97" t="s">
        <v>108</v>
      </c>
      <c r="F159" s="96" t="s">
        <v>271</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hidden="1" x14ac:dyDescent="0.25">
      <c r="A160" s="95" t="s">
        <v>290</v>
      </c>
      <c r="B160" s="107" t="str">
        <f t="shared" si="4"/>
        <v>Inverclyde2010</v>
      </c>
      <c r="C160" s="96" t="s">
        <v>249</v>
      </c>
      <c r="D160" s="96" t="s">
        <v>249</v>
      </c>
      <c r="E160" s="97" t="s">
        <v>108</v>
      </c>
      <c r="F160" s="96" t="s">
        <v>271</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hidden="1" x14ac:dyDescent="0.25">
      <c r="A161" s="95" t="s">
        <v>290</v>
      </c>
      <c r="B161" s="107" t="str">
        <f t="shared" si="4"/>
        <v>Inverclyde2011</v>
      </c>
      <c r="C161" s="96" t="s">
        <v>249</v>
      </c>
      <c r="D161" s="96" t="s">
        <v>249</v>
      </c>
      <c r="E161" s="97" t="s">
        <v>108</v>
      </c>
      <c r="F161" s="96" t="s">
        <v>271</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hidden="1" x14ac:dyDescent="0.25">
      <c r="A162" s="95" t="s">
        <v>290</v>
      </c>
      <c r="B162" s="107" t="str">
        <f t="shared" si="4"/>
        <v>Inverclyde2012</v>
      </c>
      <c r="C162" s="96" t="s">
        <v>249</v>
      </c>
      <c r="D162" s="96" t="s">
        <v>249</v>
      </c>
      <c r="E162" s="97" t="s">
        <v>108</v>
      </c>
      <c r="F162" s="96" t="s">
        <v>271</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hidden="1" x14ac:dyDescent="0.25">
      <c r="A163" s="95" t="s">
        <v>290</v>
      </c>
      <c r="B163" s="107" t="str">
        <f t="shared" si="4"/>
        <v>Inverclyde2013</v>
      </c>
      <c r="C163" s="96" t="s">
        <v>249</v>
      </c>
      <c r="D163" s="96" t="s">
        <v>249</v>
      </c>
      <c r="E163" s="97" t="s">
        <v>108</v>
      </c>
      <c r="F163" s="96" t="s">
        <v>271</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hidden="1" x14ac:dyDescent="0.25">
      <c r="A164" s="95" t="s">
        <v>290</v>
      </c>
      <c r="B164" s="107" t="str">
        <f t="shared" si="4"/>
        <v>Midlothian2005</v>
      </c>
      <c r="C164" s="96" t="s">
        <v>249</v>
      </c>
      <c r="D164" s="96" t="s">
        <v>249</v>
      </c>
      <c r="E164" s="97" t="s">
        <v>109</v>
      </c>
      <c r="F164" s="96" t="s">
        <v>272</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hidden="1" x14ac:dyDescent="0.25">
      <c r="A165" s="95" t="s">
        <v>290</v>
      </c>
      <c r="B165" s="107" t="str">
        <f t="shared" si="4"/>
        <v>Midlothian2006</v>
      </c>
      <c r="C165" s="96" t="s">
        <v>249</v>
      </c>
      <c r="D165" s="96" t="s">
        <v>249</v>
      </c>
      <c r="E165" s="97" t="s">
        <v>109</v>
      </c>
      <c r="F165" s="96" t="s">
        <v>272</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hidden="1" x14ac:dyDescent="0.25">
      <c r="A166" s="95" t="s">
        <v>290</v>
      </c>
      <c r="B166" s="107" t="str">
        <f t="shared" si="4"/>
        <v>Midlothian2007</v>
      </c>
      <c r="C166" s="96" t="s">
        <v>249</v>
      </c>
      <c r="D166" s="96" t="s">
        <v>249</v>
      </c>
      <c r="E166" s="97" t="s">
        <v>109</v>
      </c>
      <c r="F166" s="96" t="s">
        <v>272</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hidden="1" x14ac:dyDescent="0.25">
      <c r="A167" s="95" t="s">
        <v>290</v>
      </c>
      <c r="B167" s="107" t="str">
        <f t="shared" si="4"/>
        <v>Midlothian2008</v>
      </c>
      <c r="C167" s="96" t="s">
        <v>249</v>
      </c>
      <c r="D167" s="96" t="s">
        <v>249</v>
      </c>
      <c r="E167" s="97" t="s">
        <v>109</v>
      </c>
      <c r="F167" s="96" t="s">
        <v>272</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hidden="1" x14ac:dyDescent="0.25">
      <c r="A168" s="95" t="s">
        <v>290</v>
      </c>
      <c r="B168" s="107" t="str">
        <f t="shared" si="4"/>
        <v>Midlothian2009</v>
      </c>
      <c r="C168" s="96" t="s">
        <v>249</v>
      </c>
      <c r="D168" s="96" t="s">
        <v>249</v>
      </c>
      <c r="E168" s="97" t="s">
        <v>109</v>
      </c>
      <c r="F168" s="96" t="s">
        <v>272</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hidden="1" x14ac:dyDescent="0.25">
      <c r="A169" s="95" t="s">
        <v>290</v>
      </c>
      <c r="B169" s="107" t="str">
        <f t="shared" si="4"/>
        <v>Midlothian2010</v>
      </c>
      <c r="C169" s="96" t="s">
        <v>249</v>
      </c>
      <c r="D169" s="96" t="s">
        <v>249</v>
      </c>
      <c r="E169" s="97" t="s">
        <v>109</v>
      </c>
      <c r="F169" s="96" t="s">
        <v>272</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hidden="1" x14ac:dyDescent="0.25">
      <c r="A170" s="95" t="s">
        <v>290</v>
      </c>
      <c r="B170" s="107" t="str">
        <f t="shared" si="4"/>
        <v>Midlothian2011</v>
      </c>
      <c r="C170" s="96" t="s">
        <v>249</v>
      </c>
      <c r="D170" s="96" t="s">
        <v>249</v>
      </c>
      <c r="E170" s="97" t="s">
        <v>109</v>
      </c>
      <c r="F170" s="96" t="s">
        <v>272</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hidden="1" x14ac:dyDescent="0.25">
      <c r="A171" s="95" t="s">
        <v>290</v>
      </c>
      <c r="B171" s="107" t="str">
        <f t="shared" si="4"/>
        <v>Midlothian2012</v>
      </c>
      <c r="C171" s="96" t="s">
        <v>249</v>
      </c>
      <c r="D171" s="96" t="s">
        <v>249</v>
      </c>
      <c r="E171" s="97" t="s">
        <v>109</v>
      </c>
      <c r="F171" s="96" t="s">
        <v>272</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hidden="1" x14ac:dyDescent="0.25">
      <c r="A172" s="95" t="s">
        <v>290</v>
      </c>
      <c r="B172" s="107" t="str">
        <f t="shared" si="4"/>
        <v>Midlothian2013</v>
      </c>
      <c r="C172" s="96" t="s">
        <v>249</v>
      </c>
      <c r="D172" s="96" t="s">
        <v>249</v>
      </c>
      <c r="E172" s="97" t="s">
        <v>109</v>
      </c>
      <c r="F172" s="96" t="s">
        <v>272</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hidden="1" x14ac:dyDescent="0.25">
      <c r="A173" s="95" t="s">
        <v>290</v>
      </c>
      <c r="B173" s="107" t="str">
        <f t="shared" si="4"/>
        <v>Moray2005</v>
      </c>
      <c r="C173" s="96" t="s">
        <v>249</v>
      </c>
      <c r="D173" s="96" t="s">
        <v>249</v>
      </c>
      <c r="E173" s="97" t="s">
        <v>110</v>
      </c>
      <c r="F173" s="96" t="s">
        <v>273</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hidden="1" x14ac:dyDescent="0.25">
      <c r="A174" s="95" t="s">
        <v>290</v>
      </c>
      <c r="B174" s="107" t="str">
        <f t="shared" si="4"/>
        <v>Moray2006</v>
      </c>
      <c r="C174" s="96" t="s">
        <v>249</v>
      </c>
      <c r="D174" s="96" t="s">
        <v>249</v>
      </c>
      <c r="E174" s="97" t="s">
        <v>110</v>
      </c>
      <c r="F174" s="96" t="s">
        <v>273</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hidden="1" x14ac:dyDescent="0.25">
      <c r="A175" s="95" t="s">
        <v>290</v>
      </c>
      <c r="B175" s="107" t="str">
        <f t="shared" si="4"/>
        <v>Moray2007</v>
      </c>
      <c r="C175" s="96" t="s">
        <v>249</v>
      </c>
      <c r="D175" s="96" t="s">
        <v>249</v>
      </c>
      <c r="E175" s="97" t="s">
        <v>110</v>
      </c>
      <c r="F175" s="96" t="s">
        <v>273</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hidden="1" x14ac:dyDescent="0.25">
      <c r="A176" s="95" t="s">
        <v>290</v>
      </c>
      <c r="B176" s="107" t="str">
        <f t="shared" si="4"/>
        <v>Moray2008</v>
      </c>
      <c r="C176" s="96" t="s">
        <v>249</v>
      </c>
      <c r="D176" s="96" t="s">
        <v>249</v>
      </c>
      <c r="E176" s="97" t="s">
        <v>110</v>
      </c>
      <c r="F176" s="96" t="s">
        <v>273</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hidden="1" x14ac:dyDescent="0.25">
      <c r="A177" s="95" t="s">
        <v>290</v>
      </c>
      <c r="B177" s="107" t="str">
        <f t="shared" si="4"/>
        <v>Moray2009</v>
      </c>
      <c r="C177" s="96" t="s">
        <v>249</v>
      </c>
      <c r="D177" s="96" t="s">
        <v>249</v>
      </c>
      <c r="E177" s="97" t="s">
        <v>110</v>
      </c>
      <c r="F177" s="96" t="s">
        <v>273</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hidden="1" x14ac:dyDescent="0.25">
      <c r="A178" s="95" t="s">
        <v>290</v>
      </c>
      <c r="B178" s="107" t="str">
        <f t="shared" si="4"/>
        <v>Moray2010</v>
      </c>
      <c r="C178" s="96" t="s">
        <v>249</v>
      </c>
      <c r="D178" s="96" t="s">
        <v>249</v>
      </c>
      <c r="E178" s="97" t="s">
        <v>110</v>
      </c>
      <c r="F178" s="96" t="s">
        <v>273</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hidden="1" x14ac:dyDescent="0.25">
      <c r="A179" s="95" t="s">
        <v>290</v>
      </c>
      <c r="B179" s="107" t="str">
        <f t="shared" si="4"/>
        <v>Moray2011</v>
      </c>
      <c r="C179" s="96" t="s">
        <v>249</v>
      </c>
      <c r="D179" s="96" t="s">
        <v>249</v>
      </c>
      <c r="E179" s="97" t="s">
        <v>110</v>
      </c>
      <c r="F179" s="96" t="s">
        <v>273</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hidden="1" x14ac:dyDescent="0.25">
      <c r="A180" s="95" t="s">
        <v>290</v>
      </c>
      <c r="B180" s="107" t="str">
        <f t="shared" si="4"/>
        <v>Moray2012</v>
      </c>
      <c r="C180" s="96" t="s">
        <v>249</v>
      </c>
      <c r="D180" s="96" t="s">
        <v>249</v>
      </c>
      <c r="E180" s="97" t="s">
        <v>110</v>
      </c>
      <c r="F180" s="96" t="s">
        <v>273</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hidden="1" x14ac:dyDescent="0.25">
      <c r="A181" s="95" t="s">
        <v>290</v>
      </c>
      <c r="B181" s="107" t="str">
        <f t="shared" si="4"/>
        <v>Moray2013</v>
      </c>
      <c r="C181" s="96" t="s">
        <v>249</v>
      </c>
      <c r="D181" s="96" t="s">
        <v>249</v>
      </c>
      <c r="E181" s="97" t="s">
        <v>110</v>
      </c>
      <c r="F181" s="96" t="s">
        <v>273</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hidden="1" x14ac:dyDescent="0.25">
      <c r="A182" s="95" t="s">
        <v>290</v>
      </c>
      <c r="B182" s="107" t="str">
        <f t="shared" si="4"/>
        <v>North Ayrshire2005</v>
      </c>
      <c r="C182" s="96" t="s">
        <v>249</v>
      </c>
      <c r="D182" s="96" t="s">
        <v>249</v>
      </c>
      <c r="E182" s="97" t="s">
        <v>111</v>
      </c>
      <c r="F182" s="96" t="s">
        <v>274</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hidden="1" x14ac:dyDescent="0.25">
      <c r="A183" s="95" t="s">
        <v>290</v>
      </c>
      <c r="B183" s="107" t="str">
        <f t="shared" si="4"/>
        <v>North Ayrshire2006</v>
      </c>
      <c r="C183" s="96" t="s">
        <v>249</v>
      </c>
      <c r="D183" s="96" t="s">
        <v>249</v>
      </c>
      <c r="E183" s="97" t="s">
        <v>111</v>
      </c>
      <c r="F183" s="96" t="s">
        <v>274</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hidden="1" x14ac:dyDescent="0.25">
      <c r="A184" s="95" t="s">
        <v>290</v>
      </c>
      <c r="B184" s="107" t="str">
        <f t="shared" si="4"/>
        <v>North Ayrshire2007</v>
      </c>
      <c r="C184" s="96" t="s">
        <v>249</v>
      </c>
      <c r="D184" s="96" t="s">
        <v>249</v>
      </c>
      <c r="E184" s="97" t="s">
        <v>111</v>
      </c>
      <c r="F184" s="96" t="s">
        <v>274</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hidden="1" x14ac:dyDescent="0.25">
      <c r="A185" s="95" t="s">
        <v>290</v>
      </c>
      <c r="B185" s="107" t="str">
        <f t="shared" si="4"/>
        <v>North Ayrshire2008</v>
      </c>
      <c r="C185" s="96" t="s">
        <v>249</v>
      </c>
      <c r="D185" s="96" t="s">
        <v>249</v>
      </c>
      <c r="E185" s="97" t="s">
        <v>111</v>
      </c>
      <c r="F185" s="96" t="s">
        <v>274</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hidden="1" x14ac:dyDescent="0.25">
      <c r="A186" s="95" t="s">
        <v>290</v>
      </c>
      <c r="B186" s="107" t="str">
        <f t="shared" si="4"/>
        <v>North Ayrshire2009</v>
      </c>
      <c r="C186" s="96" t="s">
        <v>249</v>
      </c>
      <c r="D186" s="96" t="s">
        <v>249</v>
      </c>
      <c r="E186" s="97" t="s">
        <v>111</v>
      </c>
      <c r="F186" s="96" t="s">
        <v>274</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hidden="1" x14ac:dyDescent="0.25">
      <c r="A187" s="95" t="s">
        <v>290</v>
      </c>
      <c r="B187" s="107" t="str">
        <f t="shared" si="4"/>
        <v>North Ayrshire2010</v>
      </c>
      <c r="C187" s="96" t="s">
        <v>249</v>
      </c>
      <c r="D187" s="96" t="s">
        <v>249</v>
      </c>
      <c r="E187" s="97" t="s">
        <v>111</v>
      </c>
      <c r="F187" s="96" t="s">
        <v>274</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hidden="1" x14ac:dyDescent="0.25">
      <c r="A188" s="95" t="s">
        <v>290</v>
      </c>
      <c r="B188" s="107" t="str">
        <f t="shared" si="4"/>
        <v>North Ayrshire2011</v>
      </c>
      <c r="C188" s="96" t="s">
        <v>249</v>
      </c>
      <c r="D188" s="96" t="s">
        <v>249</v>
      </c>
      <c r="E188" s="97" t="s">
        <v>111</v>
      </c>
      <c r="F188" s="96" t="s">
        <v>274</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hidden="1" x14ac:dyDescent="0.25">
      <c r="A189" s="95" t="s">
        <v>290</v>
      </c>
      <c r="B189" s="107" t="str">
        <f t="shared" si="4"/>
        <v>North Ayrshire2012</v>
      </c>
      <c r="C189" s="96" t="s">
        <v>249</v>
      </c>
      <c r="D189" s="96" t="s">
        <v>249</v>
      </c>
      <c r="E189" s="97" t="s">
        <v>111</v>
      </c>
      <c r="F189" s="96" t="s">
        <v>274</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hidden="1" x14ac:dyDescent="0.25">
      <c r="A190" s="95" t="s">
        <v>290</v>
      </c>
      <c r="B190" s="107" t="str">
        <f t="shared" si="4"/>
        <v>North Ayrshire2013</v>
      </c>
      <c r="C190" s="96" t="s">
        <v>249</v>
      </c>
      <c r="D190" s="96" t="s">
        <v>249</v>
      </c>
      <c r="E190" s="97" t="s">
        <v>111</v>
      </c>
      <c r="F190" s="96" t="s">
        <v>274</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hidden="1" x14ac:dyDescent="0.25">
      <c r="A191" s="95" t="s">
        <v>290</v>
      </c>
      <c r="B191" s="107" t="str">
        <f t="shared" si="4"/>
        <v>North Lanarkshire2005</v>
      </c>
      <c r="C191" s="96" t="s">
        <v>249</v>
      </c>
      <c r="D191" s="96" t="s">
        <v>249</v>
      </c>
      <c r="E191" s="97" t="s">
        <v>112</v>
      </c>
      <c r="F191" s="96" t="s">
        <v>275</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hidden="1" x14ac:dyDescent="0.25">
      <c r="A192" s="95" t="s">
        <v>290</v>
      </c>
      <c r="B192" s="107" t="str">
        <f t="shared" si="4"/>
        <v>North Lanarkshire2006</v>
      </c>
      <c r="C192" s="96" t="s">
        <v>249</v>
      </c>
      <c r="D192" s="96" t="s">
        <v>249</v>
      </c>
      <c r="E192" s="97" t="s">
        <v>112</v>
      </c>
      <c r="F192" s="96" t="s">
        <v>275</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hidden="1" x14ac:dyDescent="0.25">
      <c r="A193" s="95" t="s">
        <v>290</v>
      </c>
      <c r="B193" s="107" t="str">
        <f t="shared" si="4"/>
        <v>North Lanarkshire2007</v>
      </c>
      <c r="C193" s="96" t="s">
        <v>249</v>
      </c>
      <c r="D193" s="96" t="s">
        <v>249</v>
      </c>
      <c r="E193" s="97" t="s">
        <v>112</v>
      </c>
      <c r="F193" s="96" t="s">
        <v>275</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hidden="1" x14ac:dyDescent="0.25">
      <c r="A194" s="95" t="s">
        <v>290</v>
      </c>
      <c r="B194" s="107" t="str">
        <f t="shared" ref="B194:B257" si="6">E194&amp;G194</f>
        <v>North Lanarkshire2008</v>
      </c>
      <c r="C194" s="96" t="s">
        <v>249</v>
      </c>
      <c r="D194" s="96" t="s">
        <v>249</v>
      </c>
      <c r="E194" s="97" t="s">
        <v>112</v>
      </c>
      <c r="F194" s="96" t="s">
        <v>275</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hidden="1" x14ac:dyDescent="0.25">
      <c r="A195" s="95" t="s">
        <v>290</v>
      </c>
      <c r="B195" s="107" t="str">
        <f t="shared" si="6"/>
        <v>North Lanarkshire2009</v>
      </c>
      <c r="C195" s="96" t="s">
        <v>249</v>
      </c>
      <c r="D195" s="96" t="s">
        <v>249</v>
      </c>
      <c r="E195" s="97" t="s">
        <v>112</v>
      </c>
      <c r="F195" s="96" t="s">
        <v>275</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hidden="1" x14ac:dyDescent="0.25">
      <c r="A196" s="95" t="s">
        <v>290</v>
      </c>
      <c r="B196" s="107" t="str">
        <f t="shared" si="6"/>
        <v>North Lanarkshire2010</v>
      </c>
      <c r="C196" s="96" t="s">
        <v>249</v>
      </c>
      <c r="D196" s="96" t="s">
        <v>249</v>
      </c>
      <c r="E196" s="97" t="s">
        <v>112</v>
      </c>
      <c r="F196" s="96" t="s">
        <v>275</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hidden="1" x14ac:dyDescent="0.25">
      <c r="A197" s="95" t="s">
        <v>290</v>
      </c>
      <c r="B197" s="107" t="str">
        <f t="shared" si="6"/>
        <v>North Lanarkshire2011</v>
      </c>
      <c r="C197" s="96" t="s">
        <v>249</v>
      </c>
      <c r="D197" s="96" t="s">
        <v>249</v>
      </c>
      <c r="E197" s="97" t="s">
        <v>112</v>
      </c>
      <c r="F197" s="96" t="s">
        <v>275</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hidden="1" x14ac:dyDescent="0.25">
      <c r="A198" s="95" t="s">
        <v>290</v>
      </c>
      <c r="B198" s="107" t="str">
        <f t="shared" si="6"/>
        <v>North Lanarkshire2012</v>
      </c>
      <c r="C198" s="96" t="s">
        <v>249</v>
      </c>
      <c r="D198" s="96" t="s">
        <v>249</v>
      </c>
      <c r="E198" s="97" t="s">
        <v>112</v>
      </c>
      <c r="F198" s="96" t="s">
        <v>275</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hidden="1" x14ac:dyDescent="0.25">
      <c r="A199" s="95" t="s">
        <v>290</v>
      </c>
      <c r="B199" s="107" t="str">
        <f t="shared" si="6"/>
        <v>North Lanarkshire2013</v>
      </c>
      <c r="C199" s="96" t="s">
        <v>249</v>
      </c>
      <c r="D199" s="96" t="s">
        <v>249</v>
      </c>
      <c r="E199" s="97" t="s">
        <v>112</v>
      </c>
      <c r="F199" s="96" t="s">
        <v>275</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hidden="1" x14ac:dyDescent="0.25">
      <c r="A200" s="95" t="s">
        <v>290</v>
      </c>
      <c r="B200" s="107" t="str">
        <f t="shared" si="6"/>
        <v>Orkney Islands2005</v>
      </c>
      <c r="C200" s="96" t="s">
        <v>249</v>
      </c>
      <c r="D200" s="96" t="s">
        <v>249</v>
      </c>
      <c r="E200" s="97" t="s">
        <v>276</v>
      </c>
      <c r="F200" s="96" t="s">
        <v>277</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hidden="1" x14ac:dyDescent="0.25">
      <c r="A201" s="95" t="s">
        <v>290</v>
      </c>
      <c r="B201" s="107" t="str">
        <f t="shared" si="6"/>
        <v>Orkney Islands2006</v>
      </c>
      <c r="C201" s="96" t="s">
        <v>249</v>
      </c>
      <c r="D201" s="96" t="s">
        <v>249</v>
      </c>
      <c r="E201" s="97" t="s">
        <v>276</v>
      </c>
      <c r="F201" s="96" t="s">
        <v>277</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hidden="1" x14ac:dyDescent="0.25">
      <c r="A202" s="95" t="s">
        <v>290</v>
      </c>
      <c r="B202" s="107" t="str">
        <f t="shared" si="6"/>
        <v>Orkney Islands2007</v>
      </c>
      <c r="C202" s="96" t="s">
        <v>249</v>
      </c>
      <c r="D202" s="96" t="s">
        <v>249</v>
      </c>
      <c r="E202" s="97" t="s">
        <v>276</v>
      </c>
      <c r="F202" s="96" t="s">
        <v>277</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hidden="1" x14ac:dyDescent="0.25">
      <c r="A203" s="95" t="s">
        <v>290</v>
      </c>
      <c r="B203" s="107" t="str">
        <f t="shared" si="6"/>
        <v>Orkney Islands2008</v>
      </c>
      <c r="C203" s="96" t="s">
        <v>249</v>
      </c>
      <c r="D203" s="96" t="s">
        <v>249</v>
      </c>
      <c r="E203" s="97" t="s">
        <v>276</v>
      </c>
      <c r="F203" s="96" t="s">
        <v>277</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hidden="1" x14ac:dyDescent="0.25">
      <c r="A204" s="95" t="s">
        <v>290</v>
      </c>
      <c r="B204" s="107" t="str">
        <f t="shared" si="6"/>
        <v>Orkney Islands2009</v>
      </c>
      <c r="C204" s="96" t="s">
        <v>249</v>
      </c>
      <c r="D204" s="96" t="s">
        <v>249</v>
      </c>
      <c r="E204" s="97" t="s">
        <v>276</v>
      </c>
      <c r="F204" s="96" t="s">
        <v>277</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hidden="1" x14ac:dyDescent="0.25">
      <c r="A205" s="95" t="s">
        <v>290</v>
      </c>
      <c r="B205" s="107" t="str">
        <f t="shared" si="6"/>
        <v>Orkney Islands2010</v>
      </c>
      <c r="C205" s="96" t="s">
        <v>249</v>
      </c>
      <c r="D205" s="96" t="s">
        <v>249</v>
      </c>
      <c r="E205" s="97" t="s">
        <v>276</v>
      </c>
      <c r="F205" s="96" t="s">
        <v>277</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hidden="1" x14ac:dyDescent="0.25">
      <c r="A206" s="95" t="s">
        <v>290</v>
      </c>
      <c r="B206" s="107" t="str">
        <f t="shared" si="6"/>
        <v>Orkney Islands2011</v>
      </c>
      <c r="C206" s="96" t="s">
        <v>249</v>
      </c>
      <c r="D206" s="96" t="s">
        <v>249</v>
      </c>
      <c r="E206" s="97" t="s">
        <v>276</v>
      </c>
      <c r="F206" s="96" t="s">
        <v>277</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hidden="1" x14ac:dyDescent="0.25">
      <c r="A207" s="95" t="s">
        <v>290</v>
      </c>
      <c r="B207" s="107" t="str">
        <f t="shared" si="6"/>
        <v>Orkney Islands2012</v>
      </c>
      <c r="C207" s="96" t="s">
        <v>249</v>
      </c>
      <c r="D207" s="96" t="s">
        <v>249</v>
      </c>
      <c r="E207" s="97" t="s">
        <v>276</v>
      </c>
      <c r="F207" s="96" t="s">
        <v>277</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hidden="1" x14ac:dyDescent="0.25">
      <c r="A208" s="95" t="s">
        <v>290</v>
      </c>
      <c r="B208" s="107" t="str">
        <f t="shared" si="6"/>
        <v>Orkney Islands2013</v>
      </c>
      <c r="C208" s="96" t="s">
        <v>249</v>
      </c>
      <c r="D208" s="96" t="s">
        <v>249</v>
      </c>
      <c r="E208" s="97" t="s">
        <v>276</v>
      </c>
      <c r="F208" s="96" t="s">
        <v>277</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hidden="1" x14ac:dyDescent="0.25">
      <c r="A209" s="95" t="s">
        <v>290</v>
      </c>
      <c r="B209" s="107" t="str">
        <f t="shared" si="6"/>
        <v>Perth and Kinross2005</v>
      </c>
      <c r="C209" s="96" t="s">
        <v>249</v>
      </c>
      <c r="D209" s="96" t="s">
        <v>249</v>
      </c>
      <c r="E209" s="97" t="s">
        <v>113</v>
      </c>
      <c r="F209" s="96" t="s">
        <v>278</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hidden="1" x14ac:dyDescent="0.25">
      <c r="A210" s="95" t="s">
        <v>290</v>
      </c>
      <c r="B210" s="107" t="str">
        <f t="shared" si="6"/>
        <v>Perth and Kinross2006</v>
      </c>
      <c r="C210" s="96" t="s">
        <v>249</v>
      </c>
      <c r="D210" s="96" t="s">
        <v>249</v>
      </c>
      <c r="E210" s="97" t="s">
        <v>113</v>
      </c>
      <c r="F210" s="96" t="s">
        <v>278</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hidden="1" x14ac:dyDescent="0.25">
      <c r="A211" s="95" t="s">
        <v>290</v>
      </c>
      <c r="B211" s="107" t="str">
        <f t="shared" si="6"/>
        <v>Perth and Kinross2007</v>
      </c>
      <c r="C211" s="96" t="s">
        <v>249</v>
      </c>
      <c r="D211" s="96" t="s">
        <v>249</v>
      </c>
      <c r="E211" s="97" t="s">
        <v>113</v>
      </c>
      <c r="F211" s="96" t="s">
        <v>278</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hidden="1" x14ac:dyDescent="0.25">
      <c r="A212" s="95" t="s">
        <v>290</v>
      </c>
      <c r="B212" s="107" t="str">
        <f t="shared" si="6"/>
        <v>Perth and Kinross2008</v>
      </c>
      <c r="C212" s="96" t="s">
        <v>249</v>
      </c>
      <c r="D212" s="96" t="s">
        <v>249</v>
      </c>
      <c r="E212" s="97" t="s">
        <v>113</v>
      </c>
      <c r="F212" s="96" t="s">
        <v>278</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hidden="1" x14ac:dyDescent="0.25">
      <c r="A213" s="95" t="s">
        <v>290</v>
      </c>
      <c r="B213" s="107" t="str">
        <f t="shared" si="6"/>
        <v>Perth and Kinross2009</v>
      </c>
      <c r="C213" s="96" t="s">
        <v>249</v>
      </c>
      <c r="D213" s="96" t="s">
        <v>249</v>
      </c>
      <c r="E213" s="97" t="s">
        <v>113</v>
      </c>
      <c r="F213" s="96" t="s">
        <v>278</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hidden="1" x14ac:dyDescent="0.25">
      <c r="A214" s="95" t="s">
        <v>290</v>
      </c>
      <c r="B214" s="107" t="str">
        <f t="shared" si="6"/>
        <v>Perth and Kinross2010</v>
      </c>
      <c r="C214" s="96" t="s">
        <v>249</v>
      </c>
      <c r="D214" s="96" t="s">
        <v>249</v>
      </c>
      <c r="E214" s="97" t="s">
        <v>113</v>
      </c>
      <c r="F214" s="96" t="s">
        <v>278</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hidden="1" x14ac:dyDescent="0.25">
      <c r="A215" s="95" t="s">
        <v>290</v>
      </c>
      <c r="B215" s="107" t="str">
        <f t="shared" si="6"/>
        <v>Perth and Kinross2011</v>
      </c>
      <c r="C215" s="96" t="s">
        <v>249</v>
      </c>
      <c r="D215" s="96" t="s">
        <v>249</v>
      </c>
      <c r="E215" s="97" t="s">
        <v>113</v>
      </c>
      <c r="F215" s="96" t="s">
        <v>278</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hidden="1" x14ac:dyDescent="0.25">
      <c r="A216" s="95" t="s">
        <v>290</v>
      </c>
      <c r="B216" s="107" t="str">
        <f t="shared" si="6"/>
        <v>Perth and Kinross2012</v>
      </c>
      <c r="C216" s="96" t="s">
        <v>249</v>
      </c>
      <c r="D216" s="96" t="s">
        <v>249</v>
      </c>
      <c r="E216" s="97" t="s">
        <v>113</v>
      </c>
      <c r="F216" s="96" t="s">
        <v>278</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hidden="1" x14ac:dyDescent="0.25">
      <c r="A217" s="95" t="s">
        <v>290</v>
      </c>
      <c r="B217" s="107" t="str">
        <f t="shared" si="6"/>
        <v>Perth and Kinross2013</v>
      </c>
      <c r="C217" s="96" t="s">
        <v>249</v>
      </c>
      <c r="D217" s="96" t="s">
        <v>249</v>
      </c>
      <c r="E217" s="97" t="s">
        <v>113</v>
      </c>
      <c r="F217" s="96" t="s">
        <v>278</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hidden="1" x14ac:dyDescent="0.25">
      <c r="A218" s="95" t="s">
        <v>290</v>
      </c>
      <c r="B218" s="107" t="str">
        <f t="shared" si="6"/>
        <v>Renfrewshire2005</v>
      </c>
      <c r="C218" s="96" t="s">
        <v>249</v>
      </c>
      <c r="D218" s="96" t="s">
        <v>249</v>
      </c>
      <c r="E218" s="97" t="s">
        <v>114</v>
      </c>
      <c r="F218" s="96" t="s">
        <v>279</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hidden="1" x14ac:dyDescent="0.25">
      <c r="A219" s="95" t="s">
        <v>290</v>
      </c>
      <c r="B219" s="107" t="str">
        <f t="shared" si="6"/>
        <v>Renfrewshire2006</v>
      </c>
      <c r="C219" s="96" t="s">
        <v>249</v>
      </c>
      <c r="D219" s="96" t="s">
        <v>249</v>
      </c>
      <c r="E219" s="97" t="s">
        <v>114</v>
      </c>
      <c r="F219" s="96" t="s">
        <v>279</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hidden="1" x14ac:dyDescent="0.25">
      <c r="A220" s="95" t="s">
        <v>290</v>
      </c>
      <c r="B220" s="107" t="str">
        <f t="shared" si="6"/>
        <v>Renfrewshire2007</v>
      </c>
      <c r="C220" s="96" t="s">
        <v>249</v>
      </c>
      <c r="D220" s="96" t="s">
        <v>249</v>
      </c>
      <c r="E220" s="97" t="s">
        <v>114</v>
      </c>
      <c r="F220" s="96" t="s">
        <v>279</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hidden="1" x14ac:dyDescent="0.25">
      <c r="A221" s="95" t="s">
        <v>290</v>
      </c>
      <c r="B221" s="107" t="str">
        <f t="shared" si="6"/>
        <v>Renfrewshire2008</v>
      </c>
      <c r="C221" s="96" t="s">
        <v>249</v>
      </c>
      <c r="D221" s="96" t="s">
        <v>249</v>
      </c>
      <c r="E221" s="97" t="s">
        <v>114</v>
      </c>
      <c r="F221" s="96" t="s">
        <v>279</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hidden="1" x14ac:dyDescent="0.25">
      <c r="A222" s="95" t="s">
        <v>290</v>
      </c>
      <c r="B222" s="107" t="str">
        <f t="shared" si="6"/>
        <v>Renfrewshire2009</v>
      </c>
      <c r="C222" s="96" t="s">
        <v>249</v>
      </c>
      <c r="D222" s="96" t="s">
        <v>249</v>
      </c>
      <c r="E222" s="97" t="s">
        <v>114</v>
      </c>
      <c r="F222" s="96" t="s">
        <v>279</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hidden="1" x14ac:dyDescent="0.25">
      <c r="A223" s="95" t="s">
        <v>290</v>
      </c>
      <c r="B223" s="107" t="str">
        <f t="shared" si="6"/>
        <v>Renfrewshire2010</v>
      </c>
      <c r="C223" s="96" t="s">
        <v>249</v>
      </c>
      <c r="D223" s="96" t="s">
        <v>249</v>
      </c>
      <c r="E223" s="97" t="s">
        <v>114</v>
      </c>
      <c r="F223" s="96" t="s">
        <v>279</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hidden="1" x14ac:dyDescent="0.25">
      <c r="A224" s="95" t="s">
        <v>290</v>
      </c>
      <c r="B224" s="107" t="str">
        <f t="shared" si="6"/>
        <v>Renfrewshire2011</v>
      </c>
      <c r="C224" s="96" t="s">
        <v>249</v>
      </c>
      <c r="D224" s="96" t="s">
        <v>249</v>
      </c>
      <c r="E224" s="97" t="s">
        <v>114</v>
      </c>
      <c r="F224" s="96" t="s">
        <v>279</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hidden="1" x14ac:dyDescent="0.25">
      <c r="A225" s="95" t="s">
        <v>290</v>
      </c>
      <c r="B225" s="107" t="str">
        <f t="shared" si="6"/>
        <v>Renfrewshire2012</v>
      </c>
      <c r="C225" s="96" t="s">
        <v>249</v>
      </c>
      <c r="D225" s="96" t="s">
        <v>249</v>
      </c>
      <c r="E225" s="97" t="s">
        <v>114</v>
      </c>
      <c r="F225" s="96" t="s">
        <v>279</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hidden="1" x14ac:dyDescent="0.25">
      <c r="A226" s="95" t="s">
        <v>290</v>
      </c>
      <c r="B226" s="107" t="str">
        <f t="shared" si="6"/>
        <v>Renfrewshire2013</v>
      </c>
      <c r="C226" s="96" t="s">
        <v>249</v>
      </c>
      <c r="D226" s="96" t="s">
        <v>249</v>
      </c>
      <c r="E226" s="97" t="s">
        <v>114</v>
      </c>
      <c r="F226" s="96" t="s">
        <v>279</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hidden="1" x14ac:dyDescent="0.25">
      <c r="A227" s="95" t="s">
        <v>290</v>
      </c>
      <c r="B227" s="107" t="str">
        <f t="shared" si="6"/>
        <v>Scottish Borders2005</v>
      </c>
      <c r="C227" s="96" t="s">
        <v>249</v>
      </c>
      <c r="D227" s="96" t="s">
        <v>249</v>
      </c>
      <c r="E227" s="97" t="s">
        <v>115</v>
      </c>
      <c r="F227" s="96" t="s">
        <v>280</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hidden="1" x14ac:dyDescent="0.25">
      <c r="A228" s="95" t="s">
        <v>290</v>
      </c>
      <c r="B228" s="107" t="str">
        <f t="shared" si="6"/>
        <v>Scottish Borders2006</v>
      </c>
      <c r="C228" s="96" t="s">
        <v>249</v>
      </c>
      <c r="D228" s="96" t="s">
        <v>249</v>
      </c>
      <c r="E228" s="97" t="s">
        <v>115</v>
      </c>
      <c r="F228" s="96" t="s">
        <v>280</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hidden="1" x14ac:dyDescent="0.25">
      <c r="A229" s="95" t="s">
        <v>290</v>
      </c>
      <c r="B229" s="107" t="str">
        <f t="shared" si="6"/>
        <v>Scottish Borders2007</v>
      </c>
      <c r="C229" s="96" t="s">
        <v>249</v>
      </c>
      <c r="D229" s="96" t="s">
        <v>249</v>
      </c>
      <c r="E229" s="97" t="s">
        <v>115</v>
      </c>
      <c r="F229" s="96" t="s">
        <v>280</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hidden="1" x14ac:dyDescent="0.25">
      <c r="A230" s="95" t="s">
        <v>290</v>
      </c>
      <c r="B230" s="107" t="str">
        <f t="shared" si="6"/>
        <v>Scottish Borders2008</v>
      </c>
      <c r="C230" s="96" t="s">
        <v>249</v>
      </c>
      <c r="D230" s="96" t="s">
        <v>249</v>
      </c>
      <c r="E230" s="97" t="s">
        <v>115</v>
      </c>
      <c r="F230" s="96" t="s">
        <v>280</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hidden="1" x14ac:dyDescent="0.25">
      <c r="A231" s="95" t="s">
        <v>290</v>
      </c>
      <c r="B231" s="107" t="str">
        <f t="shared" si="6"/>
        <v>Scottish Borders2009</v>
      </c>
      <c r="C231" s="96" t="s">
        <v>249</v>
      </c>
      <c r="D231" s="96" t="s">
        <v>249</v>
      </c>
      <c r="E231" s="97" t="s">
        <v>115</v>
      </c>
      <c r="F231" s="96" t="s">
        <v>280</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hidden="1" x14ac:dyDescent="0.25">
      <c r="A232" s="95" t="s">
        <v>290</v>
      </c>
      <c r="B232" s="107" t="str">
        <f t="shared" si="6"/>
        <v>Scottish Borders2010</v>
      </c>
      <c r="C232" s="96" t="s">
        <v>249</v>
      </c>
      <c r="D232" s="96" t="s">
        <v>249</v>
      </c>
      <c r="E232" s="97" t="s">
        <v>115</v>
      </c>
      <c r="F232" s="96" t="s">
        <v>280</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hidden="1" x14ac:dyDescent="0.25">
      <c r="A233" s="95" t="s">
        <v>290</v>
      </c>
      <c r="B233" s="107" t="str">
        <f t="shared" si="6"/>
        <v>Scottish Borders2011</v>
      </c>
      <c r="C233" s="96" t="s">
        <v>249</v>
      </c>
      <c r="D233" s="96" t="s">
        <v>249</v>
      </c>
      <c r="E233" s="97" t="s">
        <v>115</v>
      </c>
      <c r="F233" s="96" t="s">
        <v>280</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hidden="1" x14ac:dyDescent="0.25">
      <c r="A234" s="95" t="s">
        <v>290</v>
      </c>
      <c r="B234" s="107" t="str">
        <f t="shared" si="6"/>
        <v>Scottish Borders2012</v>
      </c>
      <c r="C234" s="96" t="s">
        <v>249</v>
      </c>
      <c r="D234" s="96" t="s">
        <v>249</v>
      </c>
      <c r="E234" s="97" t="s">
        <v>115</v>
      </c>
      <c r="F234" s="96" t="s">
        <v>280</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hidden="1" x14ac:dyDescent="0.25">
      <c r="A235" s="95" t="s">
        <v>290</v>
      </c>
      <c r="B235" s="107" t="str">
        <f t="shared" si="6"/>
        <v>Scottish Borders2013</v>
      </c>
      <c r="C235" s="96" t="s">
        <v>249</v>
      </c>
      <c r="D235" s="96" t="s">
        <v>249</v>
      </c>
      <c r="E235" s="97" t="s">
        <v>115</v>
      </c>
      <c r="F235" s="96" t="s">
        <v>280</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hidden="1" x14ac:dyDescent="0.25">
      <c r="A236" s="95" t="s">
        <v>290</v>
      </c>
      <c r="B236" s="107" t="str">
        <f t="shared" si="6"/>
        <v>Shetland Islands2005</v>
      </c>
      <c r="C236" s="96" t="s">
        <v>249</v>
      </c>
      <c r="D236" s="96" t="s">
        <v>249</v>
      </c>
      <c r="E236" s="97" t="s">
        <v>281</v>
      </c>
      <c r="F236" s="96" t="s">
        <v>282</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hidden="1" x14ac:dyDescent="0.25">
      <c r="A237" s="95" t="s">
        <v>290</v>
      </c>
      <c r="B237" s="107" t="str">
        <f t="shared" si="6"/>
        <v>Shetland Islands2006</v>
      </c>
      <c r="C237" s="96" t="s">
        <v>249</v>
      </c>
      <c r="D237" s="96" t="s">
        <v>249</v>
      </c>
      <c r="E237" s="97" t="s">
        <v>281</v>
      </c>
      <c r="F237" s="96" t="s">
        <v>282</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hidden="1" x14ac:dyDescent="0.25">
      <c r="A238" s="95" t="s">
        <v>290</v>
      </c>
      <c r="B238" s="107" t="str">
        <f t="shared" si="6"/>
        <v>Shetland Islands2007</v>
      </c>
      <c r="C238" s="96" t="s">
        <v>249</v>
      </c>
      <c r="D238" s="96" t="s">
        <v>249</v>
      </c>
      <c r="E238" s="97" t="s">
        <v>281</v>
      </c>
      <c r="F238" s="96" t="s">
        <v>282</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hidden="1" x14ac:dyDescent="0.25">
      <c r="A239" s="95" t="s">
        <v>290</v>
      </c>
      <c r="B239" s="107" t="str">
        <f t="shared" si="6"/>
        <v>Shetland Islands2008</v>
      </c>
      <c r="C239" s="96" t="s">
        <v>249</v>
      </c>
      <c r="D239" s="96" t="s">
        <v>249</v>
      </c>
      <c r="E239" s="97" t="s">
        <v>281</v>
      </c>
      <c r="F239" s="96" t="s">
        <v>282</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hidden="1" x14ac:dyDescent="0.25">
      <c r="A240" s="95" t="s">
        <v>290</v>
      </c>
      <c r="B240" s="107" t="str">
        <f t="shared" si="6"/>
        <v>Shetland Islands2009</v>
      </c>
      <c r="C240" s="96" t="s">
        <v>249</v>
      </c>
      <c r="D240" s="96" t="s">
        <v>249</v>
      </c>
      <c r="E240" s="97" t="s">
        <v>281</v>
      </c>
      <c r="F240" s="96" t="s">
        <v>282</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hidden="1" x14ac:dyDescent="0.25">
      <c r="A241" s="95" t="s">
        <v>290</v>
      </c>
      <c r="B241" s="107" t="str">
        <f t="shared" si="6"/>
        <v>Shetland Islands2010</v>
      </c>
      <c r="C241" s="96" t="s">
        <v>249</v>
      </c>
      <c r="D241" s="96" t="s">
        <v>249</v>
      </c>
      <c r="E241" s="97" t="s">
        <v>281</v>
      </c>
      <c r="F241" s="96" t="s">
        <v>282</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hidden="1" x14ac:dyDescent="0.25">
      <c r="A242" s="95" t="s">
        <v>290</v>
      </c>
      <c r="B242" s="107" t="str">
        <f t="shared" si="6"/>
        <v>Shetland Islands2011</v>
      </c>
      <c r="C242" s="96" t="s">
        <v>249</v>
      </c>
      <c r="D242" s="96" t="s">
        <v>249</v>
      </c>
      <c r="E242" s="97" t="s">
        <v>281</v>
      </c>
      <c r="F242" s="96" t="s">
        <v>282</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hidden="1" x14ac:dyDescent="0.25">
      <c r="A243" s="95" t="s">
        <v>290</v>
      </c>
      <c r="B243" s="107" t="str">
        <f t="shared" si="6"/>
        <v>Shetland Islands2012</v>
      </c>
      <c r="C243" s="96" t="s">
        <v>249</v>
      </c>
      <c r="D243" s="96" t="s">
        <v>249</v>
      </c>
      <c r="E243" s="97" t="s">
        <v>281</v>
      </c>
      <c r="F243" s="96" t="s">
        <v>282</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hidden="1" x14ac:dyDescent="0.25">
      <c r="A244" s="95" t="s">
        <v>290</v>
      </c>
      <c r="B244" s="107" t="str">
        <f t="shared" si="6"/>
        <v>Shetland Islands2013</v>
      </c>
      <c r="C244" s="96" t="s">
        <v>249</v>
      </c>
      <c r="D244" s="96" t="s">
        <v>249</v>
      </c>
      <c r="E244" s="97" t="s">
        <v>281</v>
      </c>
      <c r="F244" s="96" t="s">
        <v>282</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hidden="1" x14ac:dyDescent="0.25">
      <c r="A245" s="95" t="s">
        <v>290</v>
      </c>
      <c r="B245" s="107" t="str">
        <f t="shared" si="6"/>
        <v>South Ayrshire2005</v>
      </c>
      <c r="C245" s="96" t="s">
        <v>249</v>
      </c>
      <c r="D245" s="96" t="s">
        <v>249</v>
      </c>
      <c r="E245" s="97" t="s">
        <v>116</v>
      </c>
      <c r="F245" s="96" t="s">
        <v>283</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hidden="1" x14ac:dyDescent="0.25">
      <c r="A246" s="95" t="s">
        <v>290</v>
      </c>
      <c r="B246" s="107" t="str">
        <f t="shared" si="6"/>
        <v>South Ayrshire2006</v>
      </c>
      <c r="C246" s="96" t="s">
        <v>249</v>
      </c>
      <c r="D246" s="96" t="s">
        <v>249</v>
      </c>
      <c r="E246" s="97" t="s">
        <v>116</v>
      </c>
      <c r="F246" s="96" t="s">
        <v>283</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hidden="1" x14ac:dyDescent="0.25">
      <c r="A247" s="95" t="s">
        <v>290</v>
      </c>
      <c r="B247" s="107" t="str">
        <f t="shared" si="6"/>
        <v>South Ayrshire2007</v>
      </c>
      <c r="C247" s="96" t="s">
        <v>249</v>
      </c>
      <c r="D247" s="96" t="s">
        <v>249</v>
      </c>
      <c r="E247" s="97" t="s">
        <v>116</v>
      </c>
      <c r="F247" s="96" t="s">
        <v>283</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hidden="1" x14ac:dyDescent="0.25">
      <c r="A248" s="95" t="s">
        <v>290</v>
      </c>
      <c r="B248" s="107" t="str">
        <f t="shared" si="6"/>
        <v>South Ayrshire2008</v>
      </c>
      <c r="C248" s="96" t="s">
        <v>249</v>
      </c>
      <c r="D248" s="96" t="s">
        <v>249</v>
      </c>
      <c r="E248" s="97" t="s">
        <v>116</v>
      </c>
      <c r="F248" s="96" t="s">
        <v>283</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hidden="1" x14ac:dyDescent="0.25">
      <c r="A249" s="95" t="s">
        <v>290</v>
      </c>
      <c r="B249" s="107" t="str">
        <f t="shared" si="6"/>
        <v>South Ayrshire2009</v>
      </c>
      <c r="C249" s="96" t="s">
        <v>249</v>
      </c>
      <c r="D249" s="96" t="s">
        <v>249</v>
      </c>
      <c r="E249" s="97" t="s">
        <v>116</v>
      </c>
      <c r="F249" s="96" t="s">
        <v>283</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hidden="1" x14ac:dyDescent="0.25">
      <c r="A250" s="95" t="s">
        <v>290</v>
      </c>
      <c r="B250" s="107" t="str">
        <f t="shared" si="6"/>
        <v>South Ayrshire2010</v>
      </c>
      <c r="C250" s="96" t="s">
        <v>249</v>
      </c>
      <c r="D250" s="96" t="s">
        <v>249</v>
      </c>
      <c r="E250" s="97" t="s">
        <v>116</v>
      </c>
      <c r="F250" s="96" t="s">
        <v>283</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hidden="1" x14ac:dyDescent="0.25">
      <c r="A251" s="95" t="s">
        <v>290</v>
      </c>
      <c r="B251" s="107" t="str">
        <f t="shared" si="6"/>
        <v>South Ayrshire2011</v>
      </c>
      <c r="C251" s="96" t="s">
        <v>249</v>
      </c>
      <c r="D251" s="96" t="s">
        <v>249</v>
      </c>
      <c r="E251" s="97" t="s">
        <v>116</v>
      </c>
      <c r="F251" s="96" t="s">
        <v>283</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hidden="1" x14ac:dyDescent="0.25">
      <c r="A252" s="95" t="s">
        <v>290</v>
      </c>
      <c r="B252" s="107" t="str">
        <f t="shared" si="6"/>
        <v>South Ayrshire2012</v>
      </c>
      <c r="C252" s="96" t="s">
        <v>249</v>
      </c>
      <c r="D252" s="96" t="s">
        <v>249</v>
      </c>
      <c r="E252" s="97" t="s">
        <v>116</v>
      </c>
      <c r="F252" s="96" t="s">
        <v>283</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hidden="1" x14ac:dyDescent="0.25">
      <c r="A253" s="95" t="s">
        <v>290</v>
      </c>
      <c r="B253" s="107" t="str">
        <f t="shared" si="6"/>
        <v>South Ayrshire2013</v>
      </c>
      <c r="C253" s="96" t="s">
        <v>249</v>
      </c>
      <c r="D253" s="96" t="s">
        <v>249</v>
      </c>
      <c r="E253" s="97" t="s">
        <v>116</v>
      </c>
      <c r="F253" s="96" t="s">
        <v>283</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hidden="1" x14ac:dyDescent="0.25">
      <c r="A254" s="95" t="s">
        <v>290</v>
      </c>
      <c r="B254" s="107" t="str">
        <f t="shared" si="6"/>
        <v>South Lanarkshire2005</v>
      </c>
      <c r="C254" s="96" t="s">
        <v>249</v>
      </c>
      <c r="D254" s="96" t="s">
        <v>249</v>
      </c>
      <c r="E254" s="97" t="s">
        <v>117</v>
      </c>
      <c r="F254" s="96" t="s">
        <v>284</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hidden="1" x14ac:dyDescent="0.25">
      <c r="A255" s="95" t="s">
        <v>290</v>
      </c>
      <c r="B255" s="107" t="str">
        <f t="shared" si="6"/>
        <v>South Lanarkshire2006</v>
      </c>
      <c r="C255" s="96" t="s">
        <v>249</v>
      </c>
      <c r="D255" s="96" t="s">
        <v>249</v>
      </c>
      <c r="E255" s="97" t="s">
        <v>117</v>
      </c>
      <c r="F255" s="96" t="s">
        <v>284</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hidden="1" x14ac:dyDescent="0.25">
      <c r="A256" s="95" t="s">
        <v>290</v>
      </c>
      <c r="B256" s="107" t="str">
        <f t="shared" si="6"/>
        <v>South Lanarkshire2007</v>
      </c>
      <c r="C256" s="96" t="s">
        <v>249</v>
      </c>
      <c r="D256" s="96" t="s">
        <v>249</v>
      </c>
      <c r="E256" s="97" t="s">
        <v>117</v>
      </c>
      <c r="F256" s="96" t="s">
        <v>284</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hidden="1" x14ac:dyDescent="0.25">
      <c r="A257" s="95" t="s">
        <v>290</v>
      </c>
      <c r="B257" s="107" t="str">
        <f t="shared" si="6"/>
        <v>South Lanarkshire2008</v>
      </c>
      <c r="C257" s="96" t="s">
        <v>249</v>
      </c>
      <c r="D257" s="96" t="s">
        <v>249</v>
      </c>
      <c r="E257" s="97" t="s">
        <v>117</v>
      </c>
      <c r="F257" s="96" t="s">
        <v>284</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hidden="1" x14ac:dyDescent="0.25">
      <c r="A258" s="95" t="s">
        <v>290</v>
      </c>
      <c r="B258" s="107" t="str">
        <f t="shared" ref="B258:B289" si="8">E258&amp;G258</f>
        <v>South Lanarkshire2009</v>
      </c>
      <c r="C258" s="96" t="s">
        <v>249</v>
      </c>
      <c r="D258" s="96" t="s">
        <v>249</v>
      </c>
      <c r="E258" s="97" t="s">
        <v>117</v>
      </c>
      <c r="F258" s="96" t="s">
        <v>284</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hidden="1" x14ac:dyDescent="0.25">
      <c r="A259" s="95" t="s">
        <v>290</v>
      </c>
      <c r="B259" s="107" t="str">
        <f t="shared" si="8"/>
        <v>South Lanarkshire2010</v>
      </c>
      <c r="C259" s="96" t="s">
        <v>249</v>
      </c>
      <c r="D259" s="96" t="s">
        <v>249</v>
      </c>
      <c r="E259" s="97" t="s">
        <v>117</v>
      </c>
      <c r="F259" s="96" t="s">
        <v>284</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hidden="1" x14ac:dyDescent="0.25">
      <c r="A260" s="95" t="s">
        <v>290</v>
      </c>
      <c r="B260" s="107" t="str">
        <f t="shared" si="8"/>
        <v>South Lanarkshire2011</v>
      </c>
      <c r="C260" s="96" t="s">
        <v>249</v>
      </c>
      <c r="D260" s="96" t="s">
        <v>249</v>
      </c>
      <c r="E260" s="97" t="s">
        <v>117</v>
      </c>
      <c r="F260" s="96" t="s">
        <v>284</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hidden="1" x14ac:dyDescent="0.25">
      <c r="A261" s="95" t="s">
        <v>290</v>
      </c>
      <c r="B261" s="107" t="str">
        <f t="shared" si="8"/>
        <v>South Lanarkshire2012</v>
      </c>
      <c r="C261" s="96" t="s">
        <v>249</v>
      </c>
      <c r="D261" s="96" t="s">
        <v>249</v>
      </c>
      <c r="E261" s="97" t="s">
        <v>117</v>
      </c>
      <c r="F261" s="96" t="s">
        <v>284</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hidden="1" x14ac:dyDescent="0.25">
      <c r="A262" s="95" t="s">
        <v>290</v>
      </c>
      <c r="B262" s="107" t="str">
        <f t="shared" si="8"/>
        <v>South Lanarkshire2013</v>
      </c>
      <c r="C262" s="96" t="s">
        <v>249</v>
      </c>
      <c r="D262" s="96" t="s">
        <v>249</v>
      </c>
      <c r="E262" s="97" t="s">
        <v>117</v>
      </c>
      <c r="F262" s="96" t="s">
        <v>284</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hidden="1" x14ac:dyDescent="0.25">
      <c r="A263" s="95" t="s">
        <v>290</v>
      </c>
      <c r="B263" s="107" t="str">
        <f t="shared" si="8"/>
        <v>Stirling2005</v>
      </c>
      <c r="C263" s="96" t="s">
        <v>249</v>
      </c>
      <c r="D263" s="96" t="s">
        <v>249</v>
      </c>
      <c r="E263" s="97" t="s">
        <v>118</v>
      </c>
      <c r="F263" s="96" t="s">
        <v>285</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hidden="1" x14ac:dyDescent="0.25">
      <c r="A264" s="95" t="s">
        <v>290</v>
      </c>
      <c r="B264" s="107" t="str">
        <f t="shared" si="8"/>
        <v>Stirling2006</v>
      </c>
      <c r="C264" s="96" t="s">
        <v>249</v>
      </c>
      <c r="D264" s="96" t="s">
        <v>249</v>
      </c>
      <c r="E264" s="97" t="s">
        <v>118</v>
      </c>
      <c r="F264" s="96" t="s">
        <v>285</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hidden="1" x14ac:dyDescent="0.25">
      <c r="A265" s="95" t="s">
        <v>290</v>
      </c>
      <c r="B265" s="107" t="str">
        <f t="shared" si="8"/>
        <v>Stirling2007</v>
      </c>
      <c r="C265" s="96" t="s">
        <v>249</v>
      </c>
      <c r="D265" s="96" t="s">
        <v>249</v>
      </c>
      <c r="E265" s="97" t="s">
        <v>118</v>
      </c>
      <c r="F265" s="96" t="s">
        <v>285</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hidden="1" x14ac:dyDescent="0.25">
      <c r="A266" s="95" t="s">
        <v>290</v>
      </c>
      <c r="B266" s="107" t="str">
        <f t="shared" si="8"/>
        <v>Stirling2008</v>
      </c>
      <c r="C266" s="96" t="s">
        <v>249</v>
      </c>
      <c r="D266" s="96" t="s">
        <v>249</v>
      </c>
      <c r="E266" s="97" t="s">
        <v>118</v>
      </c>
      <c r="F266" s="96" t="s">
        <v>285</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hidden="1" x14ac:dyDescent="0.25">
      <c r="A267" s="95" t="s">
        <v>290</v>
      </c>
      <c r="B267" s="107" t="str">
        <f t="shared" si="8"/>
        <v>Stirling2009</v>
      </c>
      <c r="C267" s="96" t="s">
        <v>249</v>
      </c>
      <c r="D267" s="96" t="s">
        <v>249</v>
      </c>
      <c r="E267" s="97" t="s">
        <v>118</v>
      </c>
      <c r="F267" s="96" t="s">
        <v>285</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hidden="1" x14ac:dyDescent="0.25">
      <c r="A268" s="95" t="s">
        <v>290</v>
      </c>
      <c r="B268" s="107" t="str">
        <f t="shared" si="8"/>
        <v>Stirling2010</v>
      </c>
      <c r="C268" s="96" t="s">
        <v>249</v>
      </c>
      <c r="D268" s="96" t="s">
        <v>249</v>
      </c>
      <c r="E268" s="97" t="s">
        <v>118</v>
      </c>
      <c r="F268" s="96" t="s">
        <v>285</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hidden="1" x14ac:dyDescent="0.25">
      <c r="A269" s="95" t="s">
        <v>290</v>
      </c>
      <c r="B269" s="107" t="str">
        <f t="shared" si="8"/>
        <v>Stirling2011</v>
      </c>
      <c r="C269" s="96" t="s">
        <v>249</v>
      </c>
      <c r="D269" s="96" t="s">
        <v>249</v>
      </c>
      <c r="E269" s="97" t="s">
        <v>118</v>
      </c>
      <c r="F269" s="96" t="s">
        <v>285</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hidden="1" x14ac:dyDescent="0.25">
      <c r="A270" s="95" t="s">
        <v>290</v>
      </c>
      <c r="B270" s="107" t="str">
        <f t="shared" si="8"/>
        <v>Stirling2012</v>
      </c>
      <c r="C270" s="96" t="s">
        <v>249</v>
      </c>
      <c r="D270" s="96" t="s">
        <v>249</v>
      </c>
      <c r="E270" s="97" t="s">
        <v>118</v>
      </c>
      <c r="F270" s="96" t="s">
        <v>285</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hidden="1" x14ac:dyDescent="0.25">
      <c r="A271" s="95" t="s">
        <v>290</v>
      </c>
      <c r="B271" s="107" t="str">
        <f t="shared" si="8"/>
        <v>Stirling2013</v>
      </c>
      <c r="C271" s="96" t="s">
        <v>249</v>
      </c>
      <c r="D271" s="96" t="s">
        <v>249</v>
      </c>
      <c r="E271" s="97" t="s">
        <v>118</v>
      </c>
      <c r="F271" s="96" t="s">
        <v>285</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hidden="1" x14ac:dyDescent="0.25">
      <c r="A272" s="95" t="s">
        <v>290</v>
      </c>
      <c r="B272" s="107" t="str">
        <f t="shared" si="8"/>
        <v>West Dunbartonshire2005</v>
      </c>
      <c r="C272" s="96" t="s">
        <v>249</v>
      </c>
      <c r="D272" s="96" t="s">
        <v>249</v>
      </c>
      <c r="E272" s="97" t="s">
        <v>119</v>
      </c>
      <c r="F272" s="96" t="s">
        <v>286</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hidden="1" x14ac:dyDescent="0.25">
      <c r="A273" s="95" t="s">
        <v>290</v>
      </c>
      <c r="B273" s="107" t="str">
        <f t="shared" si="8"/>
        <v>West Dunbartonshire2006</v>
      </c>
      <c r="C273" s="96" t="s">
        <v>249</v>
      </c>
      <c r="D273" s="96" t="s">
        <v>249</v>
      </c>
      <c r="E273" s="97" t="s">
        <v>119</v>
      </c>
      <c r="F273" s="96" t="s">
        <v>286</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hidden="1" x14ac:dyDescent="0.25">
      <c r="A274" s="95" t="s">
        <v>290</v>
      </c>
      <c r="B274" s="107" t="str">
        <f t="shared" si="8"/>
        <v>West Dunbartonshire2007</v>
      </c>
      <c r="C274" s="96" t="s">
        <v>249</v>
      </c>
      <c r="D274" s="96" t="s">
        <v>249</v>
      </c>
      <c r="E274" s="97" t="s">
        <v>119</v>
      </c>
      <c r="F274" s="96" t="s">
        <v>286</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hidden="1" x14ac:dyDescent="0.25">
      <c r="A275" s="95" t="s">
        <v>290</v>
      </c>
      <c r="B275" s="107" t="str">
        <f t="shared" si="8"/>
        <v>West Dunbartonshire2008</v>
      </c>
      <c r="C275" s="96" t="s">
        <v>249</v>
      </c>
      <c r="D275" s="96" t="s">
        <v>249</v>
      </c>
      <c r="E275" s="97" t="s">
        <v>119</v>
      </c>
      <c r="F275" s="96" t="s">
        <v>286</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hidden="1" x14ac:dyDescent="0.25">
      <c r="A276" s="95" t="s">
        <v>290</v>
      </c>
      <c r="B276" s="107" t="str">
        <f t="shared" si="8"/>
        <v>West Dunbartonshire2009</v>
      </c>
      <c r="C276" s="96" t="s">
        <v>249</v>
      </c>
      <c r="D276" s="96" t="s">
        <v>249</v>
      </c>
      <c r="E276" s="97" t="s">
        <v>119</v>
      </c>
      <c r="F276" s="96" t="s">
        <v>286</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hidden="1" x14ac:dyDescent="0.25">
      <c r="A277" s="95" t="s">
        <v>290</v>
      </c>
      <c r="B277" s="107" t="str">
        <f t="shared" si="8"/>
        <v>West Dunbartonshire2010</v>
      </c>
      <c r="C277" s="96" t="s">
        <v>249</v>
      </c>
      <c r="D277" s="96" t="s">
        <v>249</v>
      </c>
      <c r="E277" s="97" t="s">
        <v>119</v>
      </c>
      <c r="F277" s="96" t="s">
        <v>286</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hidden="1" x14ac:dyDescent="0.25">
      <c r="A278" s="95" t="s">
        <v>290</v>
      </c>
      <c r="B278" s="107" t="str">
        <f t="shared" si="8"/>
        <v>West Dunbartonshire2011</v>
      </c>
      <c r="C278" s="96" t="s">
        <v>249</v>
      </c>
      <c r="D278" s="96" t="s">
        <v>249</v>
      </c>
      <c r="E278" s="97" t="s">
        <v>119</v>
      </c>
      <c r="F278" s="96" t="s">
        <v>286</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hidden="1" x14ac:dyDescent="0.25">
      <c r="A279" s="95" t="s">
        <v>290</v>
      </c>
      <c r="B279" s="107" t="str">
        <f t="shared" si="8"/>
        <v>West Dunbartonshire2012</v>
      </c>
      <c r="C279" s="96" t="s">
        <v>249</v>
      </c>
      <c r="D279" s="96" t="s">
        <v>249</v>
      </c>
      <c r="E279" s="97" t="s">
        <v>119</v>
      </c>
      <c r="F279" s="96" t="s">
        <v>286</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hidden="1" x14ac:dyDescent="0.25">
      <c r="A280" s="95" t="s">
        <v>290</v>
      </c>
      <c r="B280" s="107" t="str">
        <f t="shared" si="8"/>
        <v>West Dunbartonshire2013</v>
      </c>
      <c r="C280" s="96" t="s">
        <v>249</v>
      </c>
      <c r="D280" s="96" t="s">
        <v>249</v>
      </c>
      <c r="E280" s="97" t="s">
        <v>119</v>
      </c>
      <c r="F280" s="96" t="s">
        <v>286</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hidden="1" x14ac:dyDescent="0.25">
      <c r="A281" s="95" t="s">
        <v>290</v>
      </c>
      <c r="B281" s="107" t="str">
        <f t="shared" si="8"/>
        <v>West Lothian2005</v>
      </c>
      <c r="C281" s="96" t="s">
        <v>249</v>
      </c>
      <c r="D281" s="96" t="s">
        <v>249</v>
      </c>
      <c r="E281" s="97" t="s">
        <v>120</v>
      </c>
      <c r="F281" s="96" t="s">
        <v>287</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hidden="1" x14ac:dyDescent="0.25">
      <c r="A282" s="95" t="s">
        <v>290</v>
      </c>
      <c r="B282" s="107" t="str">
        <f t="shared" si="8"/>
        <v>West Lothian2006</v>
      </c>
      <c r="C282" s="96" t="s">
        <v>249</v>
      </c>
      <c r="D282" s="96" t="s">
        <v>249</v>
      </c>
      <c r="E282" s="97" t="s">
        <v>120</v>
      </c>
      <c r="F282" s="96" t="s">
        <v>287</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hidden="1" x14ac:dyDescent="0.25">
      <c r="A283" s="95" t="s">
        <v>290</v>
      </c>
      <c r="B283" s="107" t="str">
        <f t="shared" si="8"/>
        <v>West Lothian2007</v>
      </c>
      <c r="C283" s="96" t="s">
        <v>249</v>
      </c>
      <c r="D283" s="96" t="s">
        <v>249</v>
      </c>
      <c r="E283" s="97" t="s">
        <v>120</v>
      </c>
      <c r="F283" s="96" t="s">
        <v>287</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hidden="1" x14ac:dyDescent="0.25">
      <c r="A284" s="95" t="s">
        <v>290</v>
      </c>
      <c r="B284" s="107" t="str">
        <f t="shared" si="8"/>
        <v>West Lothian2008</v>
      </c>
      <c r="C284" s="96" t="s">
        <v>249</v>
      </c>
      <c r="D284" s="96" t="s">
        <v>249</v>
      </c>
      <c r="E284" s="97" t="s">
        <v>120</v>
      </c>
      <c r="F284" s="96" t="s">
        <v>287</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hidden="1" x14ac:dyDescent="0.25">
      <c r="A285" s="95" t="s">
        <v>290</v>
      </c>
      <c r="B285" s="107" t="str">
        <f t="shared" si="8"/>
        <v>West Lothian2009</v>
      </c>
      <c r="C285" s="96" t="s">
        <v>249</v>
      </c>
      <c r="D285" s="96" t="s">
        <v>249</v>
      </c>
      <c r="E285" s="97" t="s">
        <v>120</v>
      </c>
      <c r="F285" s="96" t="s">
        <v>287</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hidden="1" x14ac:dyDescent="0.25">
      <c r="A286" s="95" t="s">
        <v>290</v>
      </c>
      <c r="B286" s="107" t="str">
        <f t="shared" si="8"/>
        <v>West Lothian2010</v>
      </c>
      <c r="C286" s="96" t="s">
        <v>249</v>
      </c>
      <c r="D286" s="96" t="s">
        <v>249</v>
      </c>
      <c r="E286" s="97" t="s">
        <v>120</v>
      </c>
      <c r="F286" s="96" t="s">
        <v>287</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hidden="1" x14ac:dyDescent="0.25">
      <c r="A287" s="95" t="s">
        <v>290</v>
      </c>
      <c r="B287" s="107" t="str">
        <f t="shared" si="8"/>
        <v>West Lothian2011</v>
      </c>
      <c r="C287" s="96" t="s">
        <v>249</v>
      </c>
      <c r="D287" s="96" t="s">
        <v>249</v>
      </c>
      <c r="E287" s="97" t="s">
        <v>120</v>
      </c>
      <c r="F287" s="96" t="s">
        <v>287</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hidden="1" x14ac:dyDescent="0.25">
      <c r="A288" s="95" t="s">
        <v>290</v>
      </c>
      <c r="B288" s="107" t="str">
        <f t="shared" si="8"/>
        <v>West Lothian2012</v>
      </c>
      <c r="C288" s="96" t="s">
        <v>249</v>
      </c>
      <c r="D288" s="96" t="s">
        <v>249</v>
      </c>
      <c r="E288" s="97" t="s">
        <v>120</v>
      </c>
      <c r="F288" s="96" t="s">
        <v>287</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hidden="1" x14ac:dyDescent="0.25">
      <c r="A289" s="95" t="s">
        <v>290</v>
      </c>
      <c r="B289" s="107" t="str">
        <f t="shared" si="8"/>
        <v>West Lothian2013</v>
      </c>
      <c r="C289" s="96" t="s">
        <v>249</v>
      </c>
      <c r="D289" s="96" t="s">
        <v>249</v>
      </c>
      <c r="E289" s="97" t="s">
        <v>120</v>
      </c>
      <c r="F289" s="96" t="s">
        <v>287</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hidden="1" x14ac:dyDescent="0.25">
      <c r="A290" s="107" t="s">
        <v>289</v>
      </c>
      <c r="B290" s="107" t="str">
        <f>E290&amp;G290</f>
        <v>Aberdeen City2005</v>
      </c>
      <c r="C290" s="95" t="s">
        <v>249</v>
      </c>
      <c r="D290" s="95" t="s">
        <v>249</v>
      </c>
      <c r="E290" s="95" t="s">
        <v>96</v>
      </c>
      <c r="F290" s="95" t="s">
        <v>250</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hidden="1" x14ac:dyDescent="0.25">
      <c r="A291" s="107" t="s">
        <v>289</v>
      </c>
      <c r="B291" s="107" t="str">
        <f t="shared" ref="B291:B354" si="10">E291&amp;G291</f>
        <v>Aberdeen City2006</v>
      </c>
      <c r="C291" s="95" t="s">
        <v>249</v>
      </c>
      <c r="D291" s="95" t="s">
        <v>249</v>
      </c>
      <c r="E291" s="95" t="s">
        <v>96</v>
      </c>
      <c r="F291" s="95" t="s">
        <v>250</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hidden="1" x14ac:dyDescent="0.25">
      <c r="A292" s="107" t="s">
        <v>289</v>
      </c>
      <c r="B292" s="107" t="str">
        <f t="shared" si="10"/>
        <v>Aberdeen City2007</v>
      </c>
      <c r="C292" s="95" t="s">
        <v>249</v>
      </c>
      <c r="D292" s="95" t="s">
        <v>249</v>
      </c>
      <c r="E292" s="95" t="s">
        <v>96</v>
      </c>
      <c r="F292" s="95" t="s">
        <v>250</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hidden="1" x14ac:dyDescent="0.25">
      <c r="A293" s="107" t="s">
        <v>289</v>
      </c>
      <c r="B293" s="107" t="str">
        <f t="shared" si="10"/>
        <v>Aberdeen City2008</v>
      </c>
      <c r="C293" s="95" t="s">
        <v>249</v>
      </c>
      <c r="D293" s="95" t="s">
        <v>249</v>
      </c>
      <c r="E293" s="95" t="s">
        <v>96</v>
      </c>
      <c r="F293" s="95" t="s">
        <v>250</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hidden="1" x14ac:dyDescent="0.25">
      <c r="A294" s="107" t="s">
        <v>289</v>
      </c>
      <c r="B294" s="107" t="str">
        <f t="shared" si="10"/>
        <v>Aberdeen City2009</v>
      </c>
      <c r="C294" s="95" t="s">
        <v>249</v>
      </c>
      <c r="D294" s="95" t="s">
        <v>249</v>
      </c>
      <c r="E294" s="95" t="s">
        <v>96</v>
      </c>
      <c r="F294" s="95" t="s">
        <v>250</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hidden="1" x14ac:dyDescent="0.25">
      <c r="A295" s="107" t="s">
        <v>289</v>
      </c>
      <c r="B295" s="107" t="str">
        <f t="shared" si="10"/>
        <v>Aberdeen City2010</v>
      </c>
      <c r="C295" s="95" t="s">
        <v>249</v>
      </c>
      <c r="D295" s="95" t="s">
        <v>249</v>
      </c>
      <c r="E295" s="95" t="s">
        <v>96</v>
      </c>
      <c r="F295" s="95" t="s">
        <v>250</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hidden="1" x14ac:dyDescent="0.25">
      <c r="A296" s="107" t="s">
        <v>289</v>
      </c>
      <c r="B296" s="107" t="str">
        <f t="shared" si="10"/>
        <v>Aberdeen City2011</v>
      </c>
      <c r="C296" s="95" t="s">
        <v>249</v>
      </c>
      <c r="D296" s="95" t="s">
        <v>249</v>
      </c>
      <c r="E296" s="95" t="s">
        <v>96</v>
      </c>
      <c r="F296" s="95" t="s">
        <v>250</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hidden="1" x14ac:dyDescent="0.25">
      <c r="A297" s="107" t="s">
        <v>289</v>
      </c>
      <c r="B297" s="107" t="str">
        <f t="shared" si="10"/>
        <v>Aberdeen City2012</v>
      </c>
      <c r="C297" s="95" t="s">
        <v>249</v>
      </c>
      <c r="D297" s="95" t="s">
        <v>249</v>
      </c>
      <c r="E297" s="95" t="s">
        <v>96</v>
      </c>
      <c r="F297" s="95" t="s">
        <v>250</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hidden="1" x14ac:dyDescent="0.25">
      <c r="A298" s="107" t="s">
        <v>289</v>
      </c>
      <c r="B298" s="107" t="str">
        <f t="shared" si="10"/>
        <v>Aberdeen City2013</v>
      </c>
      <c r="C298" s="95" t="s">
        <v>249</v>
      </c>
      <c r="D298" s="95" t="s">
        <v>249</v>
      </c>
      <c r="E298" s="95" t="s">
        <v>96</v>
      </c>
      <c r="F298" s="95" t="s">
        <v>250</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hidden="1" x14ac:dyDescent="0.25">
      <c r="A299" s="107" t="s">
        <v>289</v>
      </c>
      <c r="B299" s="107" t="str">
        <f t="shared" si="10"/>
        <v>Aberdeenshire2005</v>
      </c>
      <c r="C299" s="95" t="s">
        <v>249</v>
      </c>
      <c r="D299" s="95" t="s">
        <v>249</v>
      </c>
      <c r="E299" s="95" t="s">
        <v>97</v>
      </c>
      <c r="F299" s="95" t="s">
        <v>251</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hidden="1" x14ac:dyDescent="0.25">
      <c r="A300" s="107" t="s">
        <v>289</v>
      </c>
      <c r="B300" s="107" t="str">
        <f t="shared" si="10"/>
        <v>Aberdeenshire2006</v>
      </c>
      <c r="C300" s="95" t="s">
        <v>249</v>
      </c>
      <c r="D300" s="95" t="s">
        <v>249</v>
      </c>
      <c r="E300" s="95" t="s">
        <v>97</v>
      </c>
      <c r="F300" s="95" t="s">
        <v>251</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hidden="1" x14ac:dyDescent="0.25">
      <c r="A301" s="107" t="s">
        <v>289</v>
      </c>
      <c r="B301" s="107" t="str">
        <f t="shared" si="10"/>
        <v>Aberdeenshire2007</v>
      </c>
      <c r="C301" s="95" t="s">
        <v>249</v>
      </c>
      <c r="D301" s="95" t="s">
        <v>249</v>
      </c>
      <c r="E301" s="95" t="s">
        <v>97</v>
      </c>
      <c r="F301" s="95" t="s">
        <v>251</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hidden="1" x14ac:dyDescent="0.25">
      <c r="A302" s="107" t="s">
        <v>289</v>
      </c>
      <c r="B302" s="107" t="str">
        <f t="shared" si="10"/>
        <v>Aberdeenshire2008</v>
      </c>
      <c r="C302" s="95" t="s">
        <v>249</v>
      </c>
      <c r="D302" s="95" t="s">
        <v>249</v>
      </c>
      <c r="E302" s="95" t="s">
        <v>97</v>
      </c>
      <c r="F302" s="95" t="s">
        <v>251</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hidden="1" x14ac:dyDescent="0.25">
      <c r="A303" s="107" t="s">
        <v>289</v>
      </c>
      <c r="B303" s="107" t="str">
        <f t="shared" si="10"/>
        <v>Aberdeenshire2009</v>
      </c>
      <c r="C303" s="95" t="s">
        <v>249</v>
      </c>
      <c r="D303" s="95" t="s">
        <v>249</v>
      </c>
      <c r="E303" s="95" t="s">
        <v>97</v>
      </c>
      <c r="F303" s="95" t="s">
        <v>251</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hidden="1" x14ac:dyDescent="0.25">
      <c r="A304" s="107" t="s">
        <v>289</v>
      </c>
      <c r="B304" s="107" t="str">
        <f t="shared" si="10"/>
        <v>Aberdeenshire2010</v>
      </c>
      <c r="C304" s="95" t="s">
        <v>249</v>
      </c>
      <c r="D304" s="95" t="s">
        <v>249</v>
      </c>
      <c r="E304" s="95" t="s">
        <v>97</v>
      </c>
      <c r="F304" s="95" t="s">
        <v>251</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hidden="1" x14ac:dyDescent="0.25">
      <c r="A305" s="107" t="s">
        <v>289</v>
      </c>
      <c r="B305" s="107" t="str">
        <f t="shared" si="10"/>
        <v>Aberdeenshire2011</v>
      </c>
      <c r="C305" s="95" t="s">
        <v>249</v>
      </c>
      <c r="D305" s="95" t="s">
        <v>249</v>
      </c>
      <c r="E305" s="95" t="s">
        <v>97</v>
      </c>
      <c r="F305" s="95" t="s">
        <v>251</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hidden="1" x14ac:dyDescent="0.25">
      <c r="A306" s="107" t="s">
        <v>289</v>
      </c>
      <c r="B306" s="107" t="str">
        <f t="shared" si="10"/>
        <v>Aberdeenshire2012</v>
      </c>
      <c r="C306" s="95" t="s">
        <v>249</v>
      </c>
      <c r="D306" s="95" t="s">
        <v>249</v>
      </c>
      <c r="E306" s="95" t="s">
        <v>97</v>
      </c>
      <c r="F306" s="95" t="s">
        <v>251</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hidden="1" x14ac:dyDescent="0.25">
      <c r="A307" s="107" t="s">
        <v>289</v>
      </c>
      <c r="B307" s="107" t="str">
        <f t="shared" si="10"/>
        <v>Aberdeenshire2013</v>
      </c>
      <c r="C307" s="95" t="s">
        <v>249</v>
      </c>
      <c r="D307" s="95" t="s">
        <v>249</v>
      </c>
      <c r="E307" s="95" t="s">
        <v>97</v>
      </c>
      <c r="F307" s="95" t="s">
        <v>251</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hidden="1" x14ac:dyDescent="0.25">
      <c r="A308" s="107" t="s">
        <v>289</v>
      </c>
      <c r="B308" s="107" t="str">
        <f t="shared" si="10"/>
        <v>Angus2005</v>
      </c>
      <c r="C308" s="95" t="s">
        <v>249</v>
      </c>
      <c r="D308" s="95" t="s">
        <v>249</v>
      </c>
      <c r="E308" s="95" t="s">
        <v>98</v>
      </c>
      <c r="F308" s="95" t="s">
        <v>252</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hidden="1" x14ac:dyDescent="0.25">
      <c r="A309" s="107" t="s">
        <v>289</v>
      </c>
      <c r="B309" s="107" t="str">
        <f t="shared" si="10"/>
        <v>Angus2006</v>
      </c>
      <c r="C309" s="95" t="s">
        <v>249</v>
      </c>
      <c r="D309" s="95" t="s">
        <v>249</v>
      </c>
      <c r="E309" s="95" t="s">
        <v>98</v>
      </c>
      <c r="F309" s="95" t="s">
        <v>252</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hidden="1" x14ac:dyDescent="0.25">
      <c r="A310" s="107" t="s">
        <v>289</v>
      </c>
      <c r="B310" s="107" t="str">
        <f t="shared" si="10"/>
        <v>Angus2007</v>
      </c>
      <c r="C310" s="95" t="s">
        <v>249</v>
      </c>
      <c r="D310" s="95" t="s">
        <v>249</v>
      </c>
      <c r="E310" s="95" t="s">
        <v>98</v>
      </c>
      <c r="F310" s="95" t="s">
        <v>252</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hidden="1" x14ac:dyDescent="0.25">
      <c r="A311" s="107" t="s">
        <v>289</v>
      </c>
      <c r="B311" s="107" t="str">
        <f t="shared" si="10"/>
        <v>Angus2008</v>
      </c>
      <c r="C311" s="95" t="s">
        <v>249</v>
      </c>
      <c r="D311" s="95" t="s">
        <v>249</v>
      </c>
      <c r="E311" s="95" t="s">
        <v>98</v>
      </c>
      <c r="F311" s="95" t="s">
        <v>252</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hidden="1" x14ac:dyDescent="0.25">
      <c r="A312" s="107" t="s">
        <v>289</v>
      </c>
      <c r="B312" s="107" t="str">
        <f t="shared" si="10"/>
        <v>Angus2009</v>
      </c>
      <c r="C312" s="95" t="s">
        <v>249</v>
      </c>
      <c r="D312" s="95" t="s">
        <v>249</v>
      </c>
      <c r="E312" s="95" t="s">
        <v>98</v>
      </c>
      <c r="F312" s="95" t="s">
        <v>252</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hidden="1" x14ac:dyDescent="0.25">
      <c r="A313" s="107" t="s">
        <v>289</v>
      </c>
      <c r="B313" s="107" t="str">
        <f t="shared" si="10"/>
        <v>Angus2010</v>
      </c>
      <c r="C313" s="95" t="s">
        <v>249</v>
      </c>
      <c r="D313" s="95" t="s">
        <v>249</v>
      </c>
      <c r="E313" s="95" t="s">
        <v>98</v>
      </c>
      <c r="F313" s="95" t="s">
        <v>252</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hidden="1" x14ac:dyDescent="0.25">
      <c r="A314" s="107" t="s">
        <v>289</v>
      </c>
      <c r="B314" s="107" t="str">
        <f t="shared" si="10"/>
        <v>Angus2011</v>
      </c>
      <c r="C314" s="95" t="s">
        <v>249</v>
      </c>
      <c r="D314" s="95" t="s">
        <v>249</v>
      </c>
      <c r="E314" s="95" t="s">
        <v>98</v>
      </c>
      <c r="F314" s="95" t="s">
        <v>252</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hidden="1" x14ac:dyDescent="0.25">
      <c r="A315" s="107" t="s">
        <v>289</v>
      </c>
      <c r="B315" s="107" t="str">
        <f t="shared" si="10"/>
        <v>Angus2012</v>
      </c>
      <c r="C315" s="95" t="s">
        <v>249</v>
      </c>
      <c r="D315" s="95" t="s">
        <v>249</v>
      </c>
      <c r="E315" s="95" t="s">
        <v>98</v>
      </c>
      <c r="F315" s="95" t="s">
        <v>252</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hidden="1" x14ac:dyDescent="0.25">
      <c r="A316" s="107" t="s">
        <v>289</v>
      </c>
      <c r="B316" s="107" t="str">
        <f t="shared" si="10"/>
        <v>Angus2013</v>
      </c>
      <c r="C316" s="95" t="s">
        <v>249</v>
      </c>
      <c r="D316" s="95" t="s">
        <v>249</v>
      </c>
      <c r="E316" s="95" t="s">
        <v>98</v>
      </c>
      <c r="F316" s="95" t="s">
        <v>252</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hidden="1" x14ac:dyDescent="0.25">
      <c r="A317" s="107" t="s">
        <v>289</v>
      </c>
      <c r="B317" s="107" t="str">
        <f t="shared" si="10"/>
        <v>Argyll and Bute2005</v>
      </c>
      <c r="C317" s="95" t="s">
        <v>249</v>
      </c>
      <c r="D317" s="95" t="s">
        <v>249</v>
      </c>
      <c r="E317" s="95" t="s">
        <v>99</v>
      </c>
      <c r="F317" s="95" t="s">
        <v>253</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hidden="1" x14ac:dyDescent="0.25">
      <c r="A318" s="107" t="s">
        <v>289</v>
      </c>
      <c r="B318" s="107" t="str">
        <f t="shared" si="10"/>
        <v>Argyll and Bute2006</v>
      </c>
      <c r="C318" s="95" t="s">
        <v>249</v>
      </c>
      <c r="D318" s="95" t="s">
        <v>249</v>
      </c>
      <c r="E318" s="95" t="s">
        <v>99</v>
      </c>
      <c r="F318" s="95" t="s">
        <v>253</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hidden="1" x14ac:dyDescent="0.25">
      <c r="A319" s="107" t="s">
        <v>289</v>
      </c>
      <c r="B319" s="107" t="str">
        <f t="shared" si="10"/>
        <v>Argyll and Bute2007</v>
      </c>
      <c r="C319" s="95" t="s">
        <v>249</v>
      </c>
      <c r="D319" s="95" t="s">
        <v>249</v>
      </c>
      <c r="E319" s="95" t="s">
        <v>99</v>
      </c>
      <c r="F319" s="95" t="s">
        <v>253</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hidden="1" x14ac:dyDescent="0.25">
      <c r="A320" s="107" t="s">
        <v>289</v>
      </c>
      <c r="B320" s="107" t="str">
        <f t="shared" si="10"/>
        <v>Argyll and Bute2008</v>
      </c>
      <c r="C320" s="95" t="s">
        <v>249</v>
      </c>
      <c r="D320" s="95" t="s">
        <v>249</v>
      </c>
      <c r="E320" s="95" t="s">
        <v>99</v>
      </c>
      <c r="F320" s="95" t="s">
        <v>253</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hidden="1" x14ac:dyDescent="0.25">
      <c r="A321" s="107" t="s">
        <v>289</v>
      </c>
      <c r="B321" s="107" t="str">
        <f t="shared" si="10"/>
        <v>Argyll and Bute2009</v>
      </c>
      <c r="C321" s="95" t="s">
        <v>249</v>
      </c>
      <c r="D321" s="95" t="s">
        <v>249</v>
      </c>
      <c r="E321" s="95" t="s">
        <v>99</v>
      </c>
      <c r="F321" s="95" t="s">
        <v>253</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hidden="1" x14ac:dyDescent="0.25">
      <c r="A322" s="107" t="s">
        <v>289</v>
      </c>
      <c r="B322" s="107" t="str">
        <f t="shared" si="10"/>
        <v>Argyll and Bute2010</v>
      </c>
      <c r="C322" s="95" t="s">
        <v>249</v>
      </c>
      <c r="D322" s="95" t="s">
        <v>249</v>
      </c>
      <c r="E322" s="95" t="s">
        <v>99</v>
      </c>
      <c r="F322" s="95" t="s">
        <v>253</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hidden="1" x14ac:dyDescent="0.25">
      <c r="A323" s="107" t="s">
        <v>289</v>
      </c>
      <c r="B323" s="107" t="str">
        <f t="shared" si="10"/>
        <v>Argyll and Bute2011</v>
      </c>
      <c r="C323" s="95" t="s">
        <v>249</v>
      </c>
      <c r="D323" s="95" t="s">
        <v>249</v>
      </c>
      <c r="E323" s="95" t="s">
        <v>99</v>
      </c>
      <c r="F323" s="95" t="s">
        <v>253</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hidden="1" x14ac:dyDescent="0.25">
      <c r="A324" s="107" t="s">
        <v>289</v>
      </c>
      <c r="B324" s="107" t="str">
        <f t="shared" si="10"/>
        <v>Argyll and Bute2012</v>
      </c>
      <c r="C324" s="95" t="s">
        <v>249</v>
      </c>
      <c r="D324" s="95" t="s">
        <v>249</v>
      </c>
      <c r="E324" s="95" t="s">
        <v>99</v>
      </c>
      <c r="F324" s="95" t="s">
        <v>253</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hidden="1" x14ac:dyDescent="0.25">
      <c r="A325" s="107" t="s">
        <v>289</v>
      </c>
      <c r="B325" s="107" t="str">
        <f t="shared" si="10"/>
        <v>Argyll and Bute2013</v>
      </c>
      <c r="C325" s="95" t="s">
        <v>249</v>
      </c>
      <c r="D325" s="95" t="s">
        <v>249</v>
      </c>
      <c r="E325" s="95" t="s">
        <v>99</v>
      </c>
      <c r="F325" s="95" t="s">
        <v>253</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hidden="1" x14ac:dyDescent="0.25">
      <c r="A326" s="107" t="s">
        <v>289</v>
      </c>
      <c r="B326" s="107" t="str">
        <f t="shared" si="10"/>
        <v>Clackmannanshire2005</v>
      </c>
      <c r="C326" s="95" t="s">
        <v>249</v>
      </c>
      <c r="D326" s="95" t="s">
        <v>249</v>
      </c>
      <c r="E326" s="95" t="s">
        <v>100</v>
      </c>
      <c r="F326" s="95" t="s">
        <v>254</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hidden="1" x14ac:dyDescent="0.25">
      <c r="A327" s="107" t="s">
        <v>289</v>
      </c>
      <c r="B327" s="107" t="str">
        <f t="shared" si="10"/>
        <v>Clackmannanshire2006</v>
      </c>
      <c r="C327" s="95" t="s">
        <v>249</v>
      </c>
      <c r="D327" s="95" t="s">
        <v>249</v>
      </c>
      <c r="E327" s="95" t="s">
        <v>100</v>
      </c>
      <c r="F327" s="95" t="s">
        <v>254</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hidden="1" x14ac:dyDescent="0.25">
      <c r="A328" s="107" t="s">
        <v>289</v>
      </c>
      <c r="B328" s="107" t="str">
        <f t="shared" si="10"/>
        <v>Clackmannanshire2007</v>
      </c>
      <c r="C328" s="95" t="s">
        <v>249</v>
      </c>
      <c r="D328" s="95" t="s">
        <v>249</v>
      </c>
      <c r="E328" s="95" t="s">
        <v>100</v>
      </c>
      <c r="F328" s="95" t="s">
        <v>254</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hidden="1" x14ac:dyDescent="0.25">
      <c r="A329" s="107" t="s">
        <v>289</v>
      </c>
      <c r="B329" s="107" t="str">
        <f t="shared" si="10"/>
        <v>Clackmannanshire2008</v>
      </c>
      <c r="C329" s="95" t="s">
        <v>249</v>
      </c>
      <c r="D329" s="95" t="s">
        <v>249</v>
      </c>
      <c r="E329" s="95" t="s">
        <v>100</v>
      </c>
      <c r="F329" s="95" t="s">
        <v>254</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hidden="1" x14ac:dyDescent="0.25">
      <c r="A330" s="107" t="s">
        <v>289</v>
      </c>
      <c r="B330" s="107" t="str">
        <f t="shared" si="10"/>
        <v>Clackmannanshire2009</v>
      </c>
      <c r="C330" s="95" t="s">
        <v>249</v>
      </c>
      <c r="D330" s="95" t="s">
        <v>249</v>
      </c>
      <c r="E330" s="95" t="s">
        <v>100</v>
      </c>
      <c r="F330" s="95" t="s">
        <v>254</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hidden="1" x14ac:dyDescent="0.25">
      <c r="A331" s="107" t="s">
        <v>289</v>
      </c>
      <c r="B331" s="107" t="str">
        <f t="shared" si="10"/>
        <v>Clackmannanshire2010</v>
      </c>
      <c r="C331" s="95" t="s">
        <v>249</v>
      </c>
      <c r="D331" s="95" t="s">
        <v>249</v>
      </c>
      <c r="E331" s="95" t="s">
        <v>100</v>
      </c>
      <c r="F331" s="95" t="s">
        <v>254</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hidden="1" x14ac:dyDescent="0.25">
      <c r="A332" s="107" t="s">
        <v>289</v>
      </c>
      <c r="B332" s="107" t="str">
        <f t="shared" si="10"/>
        <v>Clackmannanshire2011</v>
      </c>
      <c r="C332" s="95" t="s">
        <v>249</v>
      </c>
      <c r="D332" s="95" t="s">
        <v>249</v>
      </c>
      <c r="E332" s="95" t="s">
        <v>100</v>
      </c>
      <c r="F332" s="95" t="s">
        <v>254</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hidden="1" x14ac:dyDescent="0.25">
      <c r="A333" s="107" t="s">
        <v>289</v>
      </c>
      <c r="B333" s="107" t="str">
        <f t="shared" si="10"/>
        <v>Clackmannanshire2012</v>
      </c>
      <c r="C333" s="95" t="s">
        <v>249</v>
      </c>
      <c r="D333" s="95" t="s">
        <v>249</v>
      </c>
      <c r="E333" s="95" t="s">
        <v>100</v>
      </c>
      <c r="F333" s="95" t="s">
        <v>254</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hidden="1" x14ac:dyDescent="0.25">
      <c r="A334" s="107" t="s">
        <v>289</v>
      </c>
      <c r="B334" s="107" t="str">
        <f t="shared" si="10"/>
        <v>Clackmannanshire2013</v>
      </c>
      <c r="C334" s="95" t="s">
        <v>249</v>
      </c>
      <c r="D334" s="95" t="s">
        <v>249</v>
      </c>
      <c r="E334" s="95" t="s">
        <v>100</v>
      </c>
      <c r="F334" s="95" t="s">
        <v>254</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hidden="1" x14ac:dyDescent="0.25">
      <c r="A335" s="107" t="s">
        <v>289</v>
      </c>
      <c r="B335" s="107" t="str">
        <f t="shared" si="10"/>
        <v>Dumfries and Galloway2005</v>
      </c>
      <c r="C335" s="95" t="s">
        <v>249</v>
      </c>
      <c r="D335" s="95" t="s">
        <v>249</v>
      </c>
      <c r="E335" s="95" t="s">
        <v>101</v>
      </c>
      <c r="F335" s="95" t="s">
        <v>255</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hidden="1" x14ac:dyDescent="0.25">
      <c r="A336" s="107" t="s">
        <v>289</v>
      </c>
      <c r="B336" s="107" t="str">
        <f t="shared" si="10"/>
        <v>Dumfries and Galloway2006</v>
      </c>
      <c r="C336" s="95" t="s">
        <v>249</v>
      </c>
      <c r="D336" s="95" t="s">
        <v>249</v>
      </c>
      <c r="E336" s="95" t="s">
        <v>101</v>
      </c>
      <c r="F336" s="95" t="s">
        <v>255</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hidden="1" x14ac:dyDescent="0.25">
      <c r="A337" s="107" t="s">
        <v>289</v>
      </c>
      <c r="B337" s="107" t="str">
        <f t="shared" si="10"/>
        <v>Dumfries and Galloway2007</v>
      </c>
      <c r="C337" s="95" t="s">
        <v>249</v>
      </c>
      <c r="D337" s="95" t="s">
        <v>249</v>
      </c>
      <c r="E337" s="95" t="s">
        <v>101</v>
      </c>
      <c r="F337" s="95" t="s">
        <v>255</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hidden="1" x14ac:dyDescent="0.25">
      <c r="A338" s="107" t="s">
        <v>289</v>
      </c>
      <c r="B338" s="107" t="str">
        <f t="shared" si="10"/>
        <v>Dumfries and Galloway2008</v>
      </c>
      <c r="C338" s="95" t="s">
        <v>249</v>
      </c>
      <c r="D338" s="95" t="s">
        <v>249</v>
      </c>
      <c r="E338" s="95" t="s">
        <v>101</v>
      </c>
      <c r="F338" s="95" t="s">
        <v>255</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hidden="1" x14ac:dyDescent="0.25">
      <c r="A339" s="107" t="s">
        <v>289</v>
      </c>
      <c r="B339" s="107" t="str">
        <f t="shared" si="10"/>
        <v>Dumfries and Galloway2009</v>
      </c>
      <c r="C339" s="95" t="s">
        <v>249</v>
      </c>
      <c r="D339" s="95" t="s">
        <v>249</v>
      </c>
      <c r="E339" s="95" t="s">
        <v>101</v>
      </c>
      <c r="F339" s="95" t="s">
        <v>255</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hidden="1" x14ac:dyDescent="0.25">
      <c r="A340" s="107" t="s">
        <v>289</v>
      </c>
      <c r="B340" s="107" t="str">
        <f t="shared" si="10"/>
        <v>Dumfries and Galloway2010</v>
      </c>
      <c r="C340" s="95" t="s">
        <v>249</v>
      </c>
      <c r="D340" s="95" t="s">
        <v>249</v>
      </c>
      <c r="E340" s="95" t="s">
        <v>101</v>
      </c>
      <c r="F340" s="95" t="s">
        <v>255</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hidden="1" x14ac:dyDescent="0.25">
      <c r="A341" s="107" t="s">
        <v>289</v>
      </c>
      <c r="B341" s="107" t="str">
        <f t="shared" si="10"/>
        <v>Dumfries and Galloway2011</v>
      </c>
      <c r="C341" s="95" t="s">
        <v>249</v>
      </c>
      <c r="D341" s="95" t="s">
        <v>249</v>
      </c>
      <c r="E341" s="95" t="s">
        <v>101</v>
      </c>
      <c r="F341" s="95" t="s">
        <v>255</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hidden="1" x14ac:dyDescent="0.25">
      <c r="A342" s="107" t="s">
        <v>289</v>
      </c>
      <c r="B342" s="107" t="str">
        <f t="shared" si="10"/>
        <v>Dumfries and Galloway2012</v>
      </c>
      <c r="C342" s="95" t="s">
        <v>249</v>
      </c>
      <c r="D342" s="95" t="s">
        <v>249</v>
      </c>
      <c r="E342" s="95" t="s">
        <v>101</v>
      </c>
      <c r="F342" s="95" t="s">
        <v>255</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hidden="1" x14ac:dyDescent="0.25">
      <c r="A343" s="107" t="s">
        <v>289</v>
      </c>
      <c r="B343" s="107" t="str">
        <f t="shared" si="10"/>
        <v>Dumfries and Galloway2013</v>
      </c>
      <c r="C343" s="95" t="s">
        <v>249</v>
      </c>
      <c r="D343" s="95" t="s">
        <v>249</v>
      </c>
      <c r="E343" s="95" t="s">
        <v>101</v>
      </c>
      <c r="F343" s="95" t="s">
        <v>255</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hidden="1" x14ac:dyDescent="0.25">
      <c r="A344" s="107" t="s">
        <v>289</v>
      </c>
      <c r="B344" s="107" t="str">
        <f t="shared" si="10"/>
        <v>Dundee City2005</v>
      </c>
      <c r="C344" s="95" t="s">
        <v>249</v>
      </c>
      <c r="D344" s="95" t="s">
        <v>249</v>
      </c>
      <c r="E344" s="95" t="s">
        <v>256</v>
      </c>
      <c r="F344" s="95" t="s">
        <v>257</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hidden="1" x14ac:dyDescent="0.25">
      <c r="A345" s="107" t="s">
        <v>289</v>
      </c>
      <c r="B345" s="107" t="str">
        <f t="shared" si="10"/>
        <v>Dundee City2006</v>
      </c>
      <c r="C345" s="95" t="s">
        <v>249</v>
      </c>
      <c r="D345" s="95" t="s">
        <v>249</v>
      </c>
      <c r="E345" s="95" t="s">
        <v>256</v>
      </c>
      <c r="F345" s="95" t="s">
        <v>257</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hidden="1" x14ac:dyDescent="0.25">
      <c r="A346" s="107" t="s">
        <v>289</v>
      </c>
      <c r="B346" s="107" t="str">
        <f t="shared" si="10"/>
        <v>Dundee City2007</v>
      </c>
      <c r="C346" s="95" t="s">
        <v>249</v>
      </c>
      <c r="D346" s="95" t="s">
        <v>249</v>
      </c>
      <c r="E346" s="95" t="s">
        <v>256</v>
      </c>
      <c r="F346" s="95" t="s">
        <v>257</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hidden="1" x14ac:dyDescent="0.25">
      <c r="A347" s="107" t="s">
        <v>289</v>
      </c>
      <c r="B347" s="107" t="str">
        <f t="shared" si="10"/>
        <v>Dundee City2008</v>
      </c>
      <c r="C347" s="95" t="s">
        <v>249</v>
      </c>
      <c r="D347" s="95" t="s">
        <v>249</v>
      </c>
      <c r="E347" s="95" t="s">
        <v>256</v>
      </c>
      <c r="F347" s="95" t="s">
        <v>257</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hidden="1" x14ac:dyDescent="0.25">
      <c r="A348" s="107" t="s">
        <v>289</v>
      </c>
      <c r="B348" s="107" t="str">
        <f t="shared" si="10"/>
        <v>Dundee City2009</v>
      </c>
      <c r="C348" s="95" t="s">
        <v>249</v>
      </c>
      <c r="D348" s="95" t="s">
        <v>249</v>
      </c>
      <c r="E348" s="95" t="s">
        <v>256</v>
      </c>
      <c r="F348" s="95" t="s">
        <v>257</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hidden="1" x14ac:dyDescent="0.25">
      <c r="A349" s="107" t="s">
        <v>289</v>
      </c>
      <c r="B349" s="107" t="str">
        <f t="shared" si="10"/>
        <v>Dundee City2010</v>
      </c>
      <c r="C349" s="95" t="s">
        <v>249</v>
      </c>
      <c r="D349" s="95" t="s">
        <v>249</v>
      </c>
      <c r="E349" s="95" t="s">
        <v>256</v>
      </c>
      <c r="F349" s="95" t="s">
        <v>257</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hidden="1" x14ac:dyDescent="0.25">
      <c r="A350" s="107" t="s">
        <v>289</v>
      </c>
      <c r="B350" s="107" t="str">
        <f t="shared" si="10"/>
        <v>Dundee City2011</v>
      </c>
      <c r="C350" s="95" t="s">
        <v>249</v>
      </c>
      <c r="D350" s="95" t="s">
        <v>249</v>
      </c>
      <c r="E350" s="95" t="s">
        <v>256</v>
      </c>
      <c r="F350" s="95" t="s">
        <v>257</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hidden="1" x14ac:dyDescent="0.25">
      <c r="A351" s="107" t="s">
        <v>289</v>
      </c>
      <c r="B351" s="107" t="str">
        <f t="shared" si="10"/>
        <v>Dundee City2012</v>
      </c>
      <c r="C351" s="95" t="s">
        <v>249</v>
      </c>
      <c r="D351" s="95" t="s">
        <v>249</v>
      </c>
      <c r="E351" s="95" t="s">
        <v>256</v>
      </c>
      <c r="F351" s="95" t="s">
        <v>257</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hidden="1" x14ac:dyDescent="0.25">
      <c r="A352" s="107" t="s">
        <v>289</v>
      </c>
      <c r="B352" s="107" t="str">
        <f t="shared" si="10"/>
        <v>Dundee City2013</v>
      </c>
      <c r="C352" s="95" t="s">
        <v>249</v>
      </c>
      <c r="D352" s="95" t="s">
        <v>249</v>
      </c>
      <c r="E352" s="95" t="s">
        <v>256</v>
      </c>
      <c r="F352" s="95" t="s">
        <v>257</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hidden="1" x14ac:dyDescent="0.25">
      <c r="A353" s="107" t="s">
        <v>289</v>
      </c>
      <c r="B353" s="107" t="str">
        <f t="shared" si="10"/>
        <v>East Ayrshire2005</v>
      </c>
      <c r="C353" s="95" t="s">
        <v>249</v>
      </c>
      <c r="D353" s="95" t="s">
        <v>249</v>
      </c>
      <c r="E353" s="95" t="s">
        <v>102</v>
      </c>
      <c r="F353" s="95" t="s">
        <v>258</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hidden="1" x14ac:dyDescent="0.25">
      <c r="A354" s="107" t="s">
        <v>289</v>
      </c>
      <c r="B354" s="107" t="str">
        <f t="shared" si="10"/>
        <v>East Ayrshire2006</v>
      </c>
      <c r="C354" s="95" t="s">
        <v>249</v>
      </c>
      <c r="D354" s="95" t="s">
        <v>249</v>
      </c>
      <c r="E354" s="95" t="s">
        <v>102</v>
      </c>
      <c r="F354" s="95" t="s">
        <v>258</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hidden="1" x14ac:dyDescent="0.25">
      <c r="A355" s="107" t="s">
        <v>289</v>
      </c>
      <c r="B355" s="107" t="str">
        <f t="shared" ref="B355:B418" si="12">E355&amp;G355</f>
        <v>East Ayrshire2007</v>
      </c>
      <c r="C355" s="95" t="s">
        <v>249</v>
      </c>
      <c r="D355" s="95" t="s">
        <v>249</v>
      </c>
      <c r="E355" s="95" t="s">
        <v>102</v>
      </c>
      <c r="F355" s="95" t="s">
        <v>258</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hidden="1" x14ac:dyDescent="0.25">
      <c r="A356" s="107" t="s">
        <v>289</v>
      </c>
      <c r="B356" s="107" t="str">
        <f t="shared" si="12"/>
        <v>East Ayrshire2008</v>
      </c>
      <c r="C356" s="95" t="s">
        <v>249</v>
      </c>
      <c r="D356" s="95" t="s">
        <v>249</v>
      </c>
      <c r="E356" s="95" t="s">
        <v>102</v>
      </c>
      <c r="F356" s="95" t="s">
        <v>258</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hidden="1" x14ac:dyDescent="0.25">
      <c r="A357" s="107" t="s">
        <v>289</v>
      </c>
      <c r="B357" s="107" t="str">
        <f t="shared" si="12"/>
        <v>East Ayrshire2009</v>
      </c>
      <c r="C357" s="95" t="s">
        <v>249</v>
      </c>
      <c r="D357" s="95" t="s">
        <v>249</v>
      </c>
      <c r="E357" s="95" t="s">
        <v>102</v>
      </c>
      <c r="F357" s="95" t="s">
        <v>258</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hidden="1" x14ac:dyDescent="0.25">
      <c r="A358" s="107" t="s">
        <v>289</v>
      </c>
      <c r="B358" s="107" t="str">
        <f t="shared" si="12"/>
        <v>East Ayrshire2010</v>
      </c>
      <c r="C358" s="95" t="s">
        <v>249</v>
      </c>
      <c r="D358" s="95" t="s">
        <v>249</v>
      </c>
      <c r="E358" s="95" t="s">
        <v>102</v>
      </c>
      <c r="F358" s="95" t="s">
        <v>258</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hidden="1" x14ac:dyDescent="0.25">
      <c r="A359" s="107" t="s">
        <v>289</v>
      </c>
      <c r="B359" s="107" t="str">
        <f t="shared" si="12"/>
        <v>East Ayrshire2011</v>
      </c>
      <c r="C359" s="95" t="s">
        <v>249</v>
      </c>
      <c r="D359" s="95" t="s">
        <v>249</v>
      </c>
      <c r="E359" s="95" t="s">
        <v>102</v>
      </c>
      <c r="F359" s="95" t="s">
        <v>258</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hidden="1" x14ac:dyDescent="0.25">
      <c r="A360" s="107" t="s">
        <v>289</v>
      </c>
      <c r="B360" s="107" t="str">
        <f t="shared" si="12"/>
        <v>East Ayrshire2012</v>
      </c>
      <c r="C360" s="95" t="s">
        <v>249</v>
      </c>
      <c r="D360" s="95" t="s">
        <v>249</v>
      </c>
      <c r="E360" s="95" t="s">
        <v>102</v>
      </c>
      <c r="F360" s="95" t="s">
        <v>258</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hidden="1" x14ac:dyDescent="0.25">
      <c r="A361" s="107" t="s">
        <v>289</v>
      </c>
      <c r="B361" s="107" t="str">
        <f t="shared" si="12"/>
        <v>East Ayrshire2013</v>
      </c>
      <c r="C361" s="95" t="s">
        <v>249</v>
      </c>
      <c r="D361" s="95" t="s">
        <v>249</v>
      </c>
      <c r="E361" s="95" t="s">
        <v>102</v>
      </c>
      <c r="F361" s="95" t="s">
        <v>258</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hidden="1" x14ac:dyDescent="0.25">
      <c r="A362" s="107" t="s">
        <v>289</v>
      </c>
      <c r="B362" s="107" t="str">
        <f t="shared" si="12"/>
        <v>East Dunbartonshire2005</v>
      </c>
      <c r="C362" s="95" t="s">
        <v>249</v>
      </c>
      <c r="D362" s="95" t="s">
        <v>249</v>
      </c>
      <c r="E362" s="95" t="s">
        <v>103</v>
      </c>
      <c r="F362" s="95" t="s">
        <v>259</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hidden="1" x14ac:dyDescent="0.25">
      <c r="A363" s="107" t="s">
        <v>289</v>
      </c>
      <c r="B363" s="107" t="str">
        <f t="shared" si="12"/>
        <v>East Dunbartonshire2006</v>
      </c>
      <c r="C363" s="95" t="s">
        <v>249</v>
      </c>
      <c r="D363" s="95" t="s">
        <v>249</v>
      </c>
      <c r="E363" s="95" t="s">
        <v>103</v>
      </c>
      <c r="F363" s="95" t="s">
        <v>259</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hidden="1" x14ac:dyDescent="0.25">
      <c r="A364" s="107" t="s">
        <v>289</v>
      </c>
      <c r="B364" s="107" t="str">
        <f t="shared" si="12"/>
        <v>East Dunbartonshire2007</v>
      </c>
      <c r="C364" s="95" t="s">
        <v>249</v>
      </c>
      <c r="D364" s="95" t="s">
        <v>249</v>
      </c>
      <c r="E364" s="95" t="s">
        <v>103</v>
      </c>
      <c r="F364" s="95" t="s">
        <v>259</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hidden="1" x14ac:dyDescent="0.25">
      <c r="A365" s="107" t="s">
        <v>289</v>
      </c>
      <c r="B365" s="107" t="str">
        <f t="shared" si="12"/>
        <v>East Dunbartonshire2008</v>
      </c>
      <c r="C365" s="95" t="s">
        <v>249</v>
      </c>
      <c r="D365" s="95" t="s">
        <v>249</v>
      </c>
      <c r="E365" s="95" t="s">
        <v>103</v>
      </c>
      <c r="F365" s="95" t="s">
        <v>259</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hidden="1" x14ac:dyDescent="0.25">
      <c r="A366" s="107" t="s">
        <v>289</v>
      </c>
      <c r="B366" s="107" t="str">
        <f t="shared" si="12"/>
        <v>East Dunbartonshire2009</v>
      </c>
      <c r="C366" s="95" t="s">
        <v>249</v>
      </c>
      <c r="D366" s="95" t="s">
        <v>249</v>
      </c>
      <c r="E366" s="95" t="s">
        <v>103</v>
      </c>
      <c r="F366" s="95" t="s">
        <v>259</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hidden="1" x14ac:dyDescent="0.25">
      <c r="A367" s="107" t="s">
        <v>289</v>
      </c>
      <c r="B367" s="107" t="str">
        <f t="shared" si="12"/>
        <v>East Dunbartonshire2010</v>
      </c>
      <c r="C367" s="95" t="s">
        <v>249</v>
      </c>
      <c r="D367" s="95" t="s">
        <v>249</v>
      </c>
      <c r="E367" s="95" t="s">
        <v>103</v>
      </c>
      <c r="F367" s="95" t="s">
        <v>259</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hidden="1" x14ac:dyDescent="0.25">
      <c r="A368" s="107" t="s">
        <v>289</v>
      </c>
      <c r="B368" s="107" t="str">
        <f t="shared" si="12"/>
        <v>East Dunbartonshire2011</v>
      </c>
      <c r="C368" s="95" t="s">
        <v>249</v>
      </c>
      <c r="D368" s="95" t="s">
        <v>249</v>
      </c>
      <c r="E368" s="95" t="s">
        <v>103</v>
      </c>
      <c r="F368" s="95" t="s">
        <v>259</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hidden="1" x14ac:dyDescent="0.25">
      <c r="A369" s="107" t="s">
        <v>289</v>
      </c>
      <c r="B369" s="107" t="str">
        <f t="shared" si="12"/>
        <v>East Dunbartonshire2012</v>
      </c>
      <c r="C369" s="95" t="s">
        <v>249</v>
      </c>
      <c r="D369" s="95" t="s">
        <v>249</v>
      </c>
      <c r="E369" s="95" t="s">
        <v>103</v>
      </c>
      <c r="F369" s="95" t="s">
        <v>259</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hidden="1" x14ac:dyDescent="0.25">
      <c r="A370" s="107" t="s">
        <v>289</v>
      </c>
      <c r="B370" s="107" t="str">
        <f t="shared" si="12"/>
        <v>East Dunbartonshire2013</v>
      </c>
      <c r="C370" s="95" t="s">
        <v>249</v>
      </c>
      <c r="D370" s="95" t="s">
        <v>249</v>
      </c>
      <c r="E370" s="95" t="s">
        <v>103</v>
      </c>
      <c r="F370" s="95" t="s">
        <v>259</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hidden="1" x14ac:dyDescent="0.25">
      <c r="A371" s="107" t="s">
        <v>289</v>
      </c>
      <c r="B371" s="107" t="str">
        <f t="shared" si="12"/>
        <v>East Lothian2005</v>
      </c>
      <c r="C371" s="95" t="s">
        <v>249</v>
      </c>
      <c r="D371" s="95" t="s">
        <v>249</v>
      </c>
      <c r="E371" s="95" t="s">
        <v>104</v>
      </c>
      <c r="F371" s="95" t="s">
        <v>260</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hidden="1" x14ac:dyDescent="0.25">
      <c r="A372" s="107" t="s">
        <v>289</v>
      </c>
      <c r="B372" s="107" t="str">
        <f t="shared" si="12"/>
        <v>East Lothian2006</v>
      </c>
      <c r="C372" s="95" t="s">
        <v>249</v>
      </c>
      <c r="D372" s="95" t="s">
        <v>249</v>
      </c>
      <c r="E372" s="95" t="s">
        <v>104</v>
      </c>
      <c r="F372" s="95" t="s">
        <v>260</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hidden="1" x14ac:dyDescent="0.25">
      <c r="A373" s="107" t="s">
        <v>289</v>
      </c>
      <c r="B373" s="107" t="str">
        <f t="shared" si="12"/>
        <v>East Lothian2007</v>
      </c>
      <c r="C373" s="95" t="s">
        <v>249</v>
      </c>
      <c r="D373" s="95" t="s">
        <v>249</v>
      </c>
      <c r="E373" s="95" t="s">
        <v>104</v>
      </c>
      <c r="F373" s="95" t="s">
        <v>260</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hidden="1" x14ac:dyDescent="0.25">
      <c r="A374" s="107" t="s">
        <v>289</v>
      </c>
      <c r="B374" s="107" t="str">
        <f t="shared" si="12"/>
        <v>East Lothian2008</v>
      </c>
      <c r="C374" s="95" t="s">
        <v>249</v>
      </c>
      <c r="D374" s="95" t="s">
        <v>249</v>
      </c>
      <c r="E374" s="95" t="s">
        <v>104</v>
      </c>
      <c r="F374" s="95" t="s">
        <v>260</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hidden="1" x14ac:dyDescent="0.25">
      <c r="A375" s="107" t="s">
        <v>289</v>
      </c>
      <c r="B375" s="107" t="str">
        <f t="shared" si="12"/>
        <v>East Lothian2009</v>
      </c>
      <c r="C375" s="95" t="s">
        <v>249</v>
      </c>
      <c r="D375" s="95" t="s">
        <v>249</v>
      </c>
      <c r="E375" s="95" t="s">
        <v>104</v>
      </c>
      <c r="F375" s="95" t="s">
        <v>260</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hidden="1" x14ac:dyDescent="0.25">
      <c r="A376" s="107" t="s">
        <v>289</v>
      </c>
      <c r="B376" s="107" t="str">
        <f t="shared" si="12"/>
        <v>East Lothian2010</v>
      </c>
      <c r="C376" s="95" t="s">
        <v>249</v>
      </c>
      <c r="D376" s="95" t="s">
        <v>249</v>
      </c>
      <c r="E376" s="95" t="s">
        <v>104</v>
      </c>
      <c r="F376" s="95" t="s">
        <v>260</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hidden="1" x14ac:dyDescent="0.25">
      <c r="A377" s="107" t="s">
        <v>289</v>
      </c>
      <c r="B377" s="107" t="str">
        <f t="shared" si="12"/>
        <v>East Lothian2011</v>
      </c>
      <c r="C377" s="95" t="s">
        <v>249</v>
      </c>
      <c r="D377" s="95" t="s">
        <v>249</v>
      </c>
      <c r="E377" s="95" t="s">
        <v>104</v>
      </c>
      <c r="F377" s="95" t="s">
        <v>260</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hidden="1" x14ac:dyDescent="0.25">
      <c r="A378" s="107" t="s">
        <v>289</v>
      </c>
      <c r="B378" s="107" t="str">
        <f t="shared" si="12"/>
        <v>East Lothian2012</v>
      </c>
      <c r="C378" s="95" t="s">
        <v>249</v>
      </c>
      <c r="D378" s="95" t="s">
        <v>249</v>
      </c>
      <c r="E378" s="95" t="s">
        <v>104</v>
      </c>
      <c r="F378" s="95" t="s">
        <v>260</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hidden="1" x14ac:dyDescent="0.25">
      <c r="A379" s="107" t="s">
        <v>289</v>
      </c>
      <c r="B379" s="107" t="str">
        <f t="shared" si="12"/>
        <v>East Lothian2013</v>
      </c>
      <c r="C379" s="95" t="s">
        <v>249</v>
      </c>
      <c r="D379" s="95" t="s">
        <v>249</v>
      </c>
      <c r="E379" s="95" t="s">
        <v>104</v>
      </c>
      <c r="F379" s="95" t="s">
        <v>260</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hidden="1" x14ac:dyDescent="0.25">
      <c r="A380" s="107" t="s">
        <v>289</v>
      </c>
      <c r="B380" s="107" t="str">
        <f t="shared" si="12"/>
        <v>East Renfrewshire2005</v>
      </c>
      <c r="C380" s="95" t="s">
        <v>249</v>
      </c>
      <c r="D380" s="95" t="s">
        <v>249</v>
      </c>
      <c r="E380" s="95" t="s">
        <v>105</v>
      </c>
      <c r="F380" s="95" t="s">
        <v>261</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hidden="1" x14ac:dyDescent="0.25">
      <c r="A381" s="107" t="s">
        <v>289</v>
      </c>
      <c r="B381" s="107" t="str">
        <f t="shared" si="12"/>
        <v>East Renfrewshire2006</v>
      </c>
      <c r="C381" s="95" t="s">
        <v>249</v>
      </c>
      <c r="D381" s="95" t="s">
        <v>249</v>
      </c>
      <c r="E381" s="95" t="s">
        <v>105</v>
      </c>
      <c r="F381" s="95" t="s">
        <v>261</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hidden="1" x14ac:dyDescent="0.25">
      <c r="A382" s="107" t="s">
        <v>289</v>
      </c>
      <c r="B382" s="107" t="str">
        <f t="shared" si="12"/>
        <v>East Renfrewshire2007</v>
      </c>
      <c r="C382" s="95" t="s">
        <v>249</v>
      </c>
      <c r="D382" s="95" t="s">
        <v>249</v>
      </c>
      <c r="E382" s="95" t="s">
        <v>105</v>
      </c>
      <c r="F382" s="95" t="s">
        <v>261</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hidden="1" x14ac:dyDescent="0.25">
      <c r="A383" s="107" t="s">
        <v>289</v>
      </c>
      <c r="B383" s="107" t="str">
        <f t="shared" si="12"/>
        <v>East Renfrewshire2008</v>
      </c>
      <c r="C383" s="95" t="s">
        <v>249</v>
      </c>
      <c r="D383" s="95" t="s">
        <v>249</v>
      </c>
      <c r="E383" s="95" t="s">
        <v>105</v>
      </c>
      <c r="F383" s="95" t="s">
        <v>261</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hidden="1" x14ac:dyDescent="0.25">
      <c r="A384" s="107" t="s">
        <v>289</v>
      </c>
      <c r="B384" s="107" t="str">
        <f t="shared" si="12"/>
        <v>East Renfrewshire2009</v>
      </c>
      <c r="C384" s="95" t="s">
        <v>249</v>
      </c>
      <c r="D384" s="95" t="s">
        <v>249</v>
      </c>
      <c r="E384" s="95" t="s">
        <v>105</v>
      </c>
      <c r="F384" s="95" t="s">
        <v>261</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hidden="1" x14ac:dyDescent="0.25">
      <c r="A385" s="107" t="s">
        <v>289</v>
      </c>
      <c r="B385" s="107" t="str">
        <f t="shared" si="12"/>
        <v>East Renfrewshire2010</v>
      </c>
      <c r="C385" s="95" t="s">
        <v>249</v>
      </c>
      <c r="D385" s="95" t="s">
        <v>249</v>
      </c>
      <c r="E385" s="95" t="s">
        <v>105</v>
      </c>
      <c r="F385" s="95" t="s">
        <v>261</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hidden="1" x14ac:dyDescent="0.25">
      <c r="A386" s="107" t="s">
        <v>289</v>
      </c>
      <c r="B386" s="107" t="str">
        <f t="shared" si="12"/>
        <v>East Renfrewshire2011</v>
      </c>
      <c r="C386" s="95" t="s">
        <v>249</v>
      </c>
      <c r="D386" s="95" t="s">
        <v>249</v>
      </c>
      <c r="E386" s="95" t="s">
        <v>105</v>
      </c>
      <c r="F386" s="95" t="s">
        <v>261</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hidden="1" x14ac:dyDescent="0.25">
      <c r="A387" s="107" t="s">
        <v>289</v>
      </c>
      <c r="B387" s="107" t="str">
        <f t="shared" si="12"/>
        <v>East Renfrewshire2012</v>
      </c>
      <c r="C387" s="95" t="s">
        <v>249</v>
      </c>
      <c r="D387" s="95" t="s">
        <v>249</v>
      </c>
      <c r="E387" s="95" t="s">
        <v>105</v>
      </c>
      <c r="F387" s="95" t="s">
        <v>261</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hidden="1" x14ac:dyDescent="0.25">
      <c r="A388" s="107" t="s">
        <v>289</v>
      </c>
      <c r="B388" s="107" t="str">
        <f t="shared" si="12"/>
        <v>East Renfrewshire2013</v>
      </c>
      <c r="C388" s="95" t="s">
        <v>249</v>
      </c>
      <c r="D388" s="95" t="s">
        <v>249</v>
      </c>
      <c r="E388" s="95" t="s">
        <v>105</v>
      </c>
      <c r="F388" s="95" t="s">
        <v>261</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hidden="1" x14ac:dyDescent="0.25">
      <c r="A389" s="107" t="s">
        <v>289</v>
      </c>
      <c r="B389" s="107" t="str">
        <f t="shared" si="12"/>
        <v>City of Edinburgh2005</v>
      </c>
      <c r="C389" s="95" t="s">
        <v>249</v>
      </c>
      <c r="D389" s="95" t="s">
        <v>249</v>
      </c>
      <c r="E389" s="95" t="s">
        <v>121</v>
      </c>
      <c r="F389" s="95" t="s">
        <v>262</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hidden="1" x14ac:dyDescent="0.25">
      <c r="A390" s="107" t="s">
        <v>289</v>
      </c>
      <c r="B390" s="107" t="str">
        <f t="shared" si="12"/>
        <v>City of Edinburgh2006</v>
      </c>
      <c r="C390" s="95" t="s">
        <v>249</v>
      </c>
      <c r="D390" s="95" t="s">
        <v>249</v>
      </c>
      <c r="E390" s="95" t="s">
        <v>121</v>
      </c>
      <c r="F390" s="95" t="s">
        <v>262</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hidden="1" x14ac:dyDescent="0.25">
      <c r="A391" s="107" t="s">
        <v>289</v>
      </c>
      <c r="B391" s="107" t="str">
        <f t="shared" si="12"/>
        <v>City of Edinburgh2007</v>
      </c>
      <c r="C391" s="95" t="s">
        <v>249</v>
      </c>
      <c r="D391" s="95" t="s">
        <v>249</v>
      </c>
      <c r="E391" s="95" t="s">
        <v>121</v>
      </c>
      <c r="F391" s="95" t="s">
        <v>262</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hidden="1" x14ac:dyDescent="0.25">
      <c r="A392" s="107" t="s">
        <v>289</v>
      </c>
      <c r="B392" s="107" t="str">
        <f t="shared" si="12"/>
        <v>City of Edinburgh2008</v>
      </c>
      <c r="C392" s="95" t="s">
        <v>249</v>
      </c>
      <c r="D392" s="95" t="s">
        <v>249</v>
      </c>
      <c r="E392" s="95" t="s">
        <v>121</v>
      </c>
      <c r="F392" s="95" t="s">
        <v>262</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hidden="1" x14ac:dyDescent="0.25">
      <c r="A393" s="107" t="s">
        <v>289</v>
      </c>
      <c r="B393" s="107" t="str">
        <f t="shared" si="12"/>
        <v>City of Edinburgh2009</v>
      </c>
      <c r="C393" s="95" t="s">
        <v>249</v>
      </c>
      <c r="D393" s="95" t="s">
        <v>249</v>
      </c>
      <c r="E393" s="95" t="s">
        <v>121</v>
      </c>
      <c r="F393" s="95" t="s">
        <v>262</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hidden="1" x14ac:dyDescent="0.25">
      <c r="A394" s="107" t="s">
        <v>289</v>
      </c>
      <c r="B394" s="107" t="str">
        <f t="shared" si="12"/>
        <v>City of Edinburgh2010</v>
      </c>
      <c r="C394" s="95" t="s">
        <v>249</v>
      </c>
      <c r="D394" s="95" t="s">
        <v>249</v>
      </c>
      <c r="E394" s="95" t="s">
        <v>121</v>
      </c>
      <c r="F394" s="95" t="s">
        <v>262</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hidden="1" x14ac:dyDescent="0.25">
      <c r="A395" s="107" t="s">
        <v>289</v>
      </c>
      <c r="B395" s="107" t="str">
        <f t="shared" si="12"/>
        <v>City of Edinburgh2011</v>
      </c>
      <c r="C395" s="95" t="s">
        <v>249</v>
      </c>
      <c r="D395" s="95" t="s">
        <v>249</v>
      </c>
      <c r="E395" s="95" t="s">
        <v>121</v>
      </c>
      <c r="F395" s="95" t="s">
        <v>262</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hidden="1" x14ac:dyDescent="0.25">
      <c r="A396" s="107" t="s">
        <v>289</v>
      </c>
      <c r="B396" s="107" t="str">
        <f t="shared" si="12"/>
        <v>City of Edinburgh2012</v>
      </c>
      <c r="C396" s="95" t="s">
        <v>249</v>
      </c>
      <c r="D396" s="95" t="s">
        <v>249</v>
      </c>
      <c r="E396" s="95" t="s">
        <v>121</v>
      </c>
      <c r="F396" s="95" t="s">
        <v>262</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hidden="1" x14ac:dyDescent="0.25">
      <c r="A397" s="107" t="s">
        <v>289</v>
      </c>
      <c r="B397" s="107" t="str">
        <f t="shared" si="12"/>
        <v>City of Edinburgh2013</v>
      </c>
      <c r="C397" s="95" t="s">
        <v>249</v>
      </c>
      <c r="D397" s="95" t="s">
        <v>249</v>
      </c>
      <c r="E397" s="95" t="s">
        <v>121</v>
      </c>
      <c r="F397" s="95" t="s">
        <v>262</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hidden="1" x14ac:dyDescent="0.25">
      <c r="A398" s="107" t="s">
        <v>289</v>
      </c>
      <c r="B398" s="107" t="str">
        <f t="shared" si="12"/>
        <v>Eilean Siar2005</v>
      </c>
      <c r="C398" s="95" t="s">
        <v>249</v>
      </c>
      <c r="D398" s="95" t="s">
        <v>249</v>
      </c>
      <c r="E398" s="95" t="s">
        <v>106</v>
      </c>
      <c r="F398" s="95" t="s">
        <v>263</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hidden="1" x14ac:dyDescent="0.25">
      <c r="A399" s="107" t="s">
        <v>289</v>
      </c>
      <c r="B399" s="107" t="str">
        <f t="shared" si="12"/>
        <v>Eilean Siar2006</v>
      </c>
      <c r="C399" s="95" t="s">
        <v>249</v>
      </c>
      <c r="D399" s="95" t="s">
        <v>249</v>
      </c>
      <c r="E399" s="95" t="s">
        <v>106</v>
      </c>
      <c r="F399" s="95" t="s">
        <v>263</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hidden="1" x14ac:dyDescent="0.25">
      <c r="A400" s="107" t="s">
        <v>289</v>
      </c>
      <c r="B400" s="107" t="str">
        <f t="shared" si="12"/>
        <v>Eilean Siar2007</v>
      </c>
      <c r="C400" s="95" t="s">
        <v>249</v>
      </c>
      <c r="D400" s="95" t="s">
        <v>249</v>
      </c>
      <c r="E400" s="95" t="s">
        <v>106</v>
      </c>
      <c r="F400" s="95" t="s">
        <v>263</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hidden="1" x14ac:dyDescent="0.25">
      <c r="A401" s="107" t="s">
        <v>289</v>
      </c>
      <c r="B401" s="107" t="str">
        <f t="shared" si="12"/>
        <v>Eilean Siar2008</v>
      </c>
      <c r="C401" s="95" t="s">
        <v>249</v>
      </c>
      <c r="D401" s="95" t="s">
        <v>249</v>
      </c>
      <c r="E401" s="95" t="s">
        <v>106</v>
      </c>
      <c r="F401" s="95" t="s">
        <v>263</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hidden="1" x14ac:dyDescent="0.25">
      <c r="A402" s="107" t="s">
        <v>289</v>
      </c>
      <c r="B402" s="107" t="str">
        <f t="shared" si="12"/>
        <v>Eilean Siar2009</v>
      </c>
      <c r="C402" s="95" t="s">
        <v>249</v>
      </c>
      <c r="D402" s="95" t="s">
        <v>249</v>
      </c>
      <c r="E402" s="95" t="s">
        <v>106</v>
      </c>
      <c r="F402" s="95" t="s">
        <v>263</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hidden="1" x14ac:dyDescent="0.25">
      <c r="A403" s="107" t="s">
        <v>289</v>
      </c>
      <c r="B403" s="107" t="str">
        <f t="shared" si="12"/>
        <v>Eilean Siar2010</v>
      </c>
      <c r="C403" s="95" t="s">
        <v>249</v>
      </c>
      <c r="D403" s="95" t="s">
        <v>249</v>
      </c>
      <c r="E403" s="95" t="s">
        <v>106</v>
      </c>
      <c r="F403" s="95" t="s">
        <v>263</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hidden="1" x14ac:dyDescent="0.25">
      <c r="A404" s="107" t="s">
        <v>289</v>
      </c>
      <c r="B404" s="107" t="str">
        <f t="shared" si="12"/>
        <v>Eilean Siar2011</v>
      </c>
      <c r="C404" s="95" t="s">
        <v>249</v>
      </c>
      <c r="D404" s="95" t="s">
        <v>249</v>
      </c>
      <c r="E404" s="95" t="s">
        <v>106</v>
      </c>
      <c r="F404" s="95" t="s">
        <v>263</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hidden="1" x14ac:dyDescent="0.25">
      <c r="A405" s="107" t="s">
        <v>289</v>
      </c>
      <c r="B405" s="107" t="str">
        <f t="shared" si="12"/>
        <v>Eilean Siar2012</v>
      </c>
      <c r="C405" s="95" t="s">
        <v>249</v>
      </c>
      <c r="D405" s="95" t="s">
        <v>249</v>
      </c>
      <c r="E405" s="95" t="s">
        <v>106</v>
      </c>
      <c r="F405" s="95" t="s">
        <v>263</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hidden="1" x14ac:dyDescent="0.25">
      <c r="A406" s="107" t="s">
        <v>289</v>
      </c>
      <c r="B406" s="107" t="str">
        <f t="shared" si="12"/>
        <v>Eilean Siar2013</v>
      </c>
      <c r="C406" s="95" t="s">
        <v>249</v>
      </c>
      <c r="D406" s="95" t="s">
        <v>249</v>
      </c>
      <c r="E406" s="95" t="s">
        <v>106</v>
      </c>
      <c r="F406" s="95" t="s">
        <v>263</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hidden="1" x14ac:dyDescent="0.25">
      <c r="A407" s="107" t="s">
        <v>289</v>
      </c>
      <c r="B407" s="107" t="str">
        <f t="shared" si="12"/>
        <v>Falkirk2005</v>
      </c>
      <c r="C407" s="95" t="s">
        <v>249</v>
      </c>
      <c r="D407" s="95" t="s">
        <v>249</v>
      </c>
      <c r="E407" s="95" t="s">
        <v>264</v>
      </c>
      <c r="F407" s="95" t="s">
        <v>265</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hidden="1" x14ac:dyDescent="0.25">
      <c r="A408" s="107" t="s">
        <v>289</v>
      </c>
      <c r="B408" s="107" t="str">
        <f t="shared" si="12"/>
        <v>Falkirk2006</v>
      </c>
      <c r="C408" s="95" t="s">
        <v>249</v>
      </c>
      <c r="D408" s="95" t="s">
        <v>249</v>
      </c>
      <c r="E408" s="95" t="s">
        <v>264</v>
      </c>
      <c r="F408" s="95" t="s">
        <v>265</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hidden="1" x14ac:dyDescent="0.25">
      <c r="A409" s="107" t="s">
        <v>289</v>
      </c>
      <c r="B409" s="107" t="str">
        <f t="shared" si="12"/>
        <v>Falkirk2007</v>
      </c>
      <c r="C409" s="95" t="s">
        <v>249</v>
      </c>
      <c r="D409" s="95" t="s">
        <v>249</v>
      </c>
      <c r="E409" s="95" t="s">
        <v>264</v>
      </c>
      <c r="F409" s="95" t="s">
        <v>265</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hidden="1" x14ac:dyDescent="0.25">
      <c r="A410" s="107" t="s">
        <v>289</v>
      </c>
      <c r="B410" s="107" t="str">
        <f t="shared" si="12"/>
        <v>Falkirk2008</v>
      </c>
      <c r="C410" s="95" t="s">
        <v>249</v>
      </c>
      <c r="D410" s="95" t="s">
        <v>249</v>
      </c>
      <c r="E410" s="95" t="s">
        <v>264</v>
      </c>
      <c r="F410" s="95" t="s">
        <v>265</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hidden="1" x14ac:dyDescent="0.25">
      <c r="A411" s="107" t="s">
        <v>289</v>
      </c>
      <c r="B411" s="107" t="str">
        <f t="shared" si="12"/>
        <v>Falkirk2009</v>
      </c>
      <c r="C411" s="95" t="s">
        <v>249</v>
      </c>
      <c r="D411" s="95" t="s">
        <v>249</v>
      </c>
      <c r="E411" s="95" t="s">
        <v>264</v>
      </c>
      <c r="F411" s="95" t="s">
        <v>265</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hidden="1" x14ac:dyDescent="0.25">
      <c r="A412" s="107" t="s">
        <v>289</v>
      </c>
      <c r="B412" s="107" t="str">
        <f t="shared" si="12"/>
        <v>Falkirk2010</v>
      </c>
      <c r="C412" s="95" t="s">
        <v>249</v>
      </c>
      <c r="D412" s="95" t="s">
        <v>249</v>
      </c>
      <c r="E412" s="95" t="s">
        <v>264</v>
      </c>
      <c r="F412" s="95" t="s">
        <v>265</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hidden="1" x14ac:dyDescent="0.25">
      <c r="A413" s="107" t="s">
        <v>289</v>
      </c>
      <c r="B413" s="107" t="str">
        <f t="shared" si="12"/>
        <v>Falkirk2011</v>
      </c>
      <c r="C413" s="95" t="s">
        <v>249</v>
      </c>
      <c r="D413" s="95" t="s">
        <v>249</v>
      </c>
      <c r="E413" s="95" t="s">
        <v>264</v>
      </c>
      <c r="F413" s="95" t="s">
        <v>265</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hidden="1" x14ac:dyDescent="0.25">
      <c r="A414" s="107" t="s">
        <v>289</v>
      </c>
      <c r="B414" s="107" t="str">
        <f t="shared" si="12"/>
        <v>Falkirk2012</v>
      </c>
      <c r="C414" s="95" t="s">
        <v>249</v>
      </c>
      <c r="D414" s="95" t="s">
        <v>249</v>
      </c>
      <c r="E414" s="95" t="s">
        <v>264</v>
      </c>
      <c r="F414" s="95" t="s">
        <v>265</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hidden="1" x14ac:dyDescent="0.25">
      <c r="A415" s="107" t="s">
        <v>289</v>
      </c>
      <c r="B415" s="107" t="str">
        <f t="shared" si="12"/>
        <v>Falkirk2013</v>
      </c>
      <c r="C415" s="95" t="s">
        <v>249</v>
      </c>
      <c r="D415" s="95" t="s">
        <v>249</v>
      </c>
      <c r="E415" s="95" t="s">
        <v>264</v>
      </c>
      <c r="F415" s="95" t="s">
        <v>265</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289</v>
      </c>
      <c r="B416" s="107" t="str">
        <f t="shared" si="12"/>
        <v>Fife2005</v>
      </c>
      <c r="C416" s="95" t="s">
        <v>249</v>
      </c>
      <c r="D416" s="95" t="s">
        <v>249</v>
      </c>
      <c r="E416" s="95" t="s">
        <v>266</v>
      </c>
      <c r="F416" s="95" t="s">
        <v>267</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289</v>
      </c>
      <c r="B417" s="107" t="str">
        <f t="shared" si="12"/>
        <v>Fife2006</v>
      </c>
      <c r="C417" s="95" t="s">
        <v>249</v>
      </c>
      <c r="D417" s="95" t="s">
        <v>249</v>
      </c>
      <c r="E417" s="95" t="s">
        <v>266</v>
      </c>
      <c r="F417" s="95" t="s">
        <v>267</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289</v>
      </c>
      <c r="B418" s="107" t="str">
        <f t="shared" si="12"/>
        <v>Fife2007</v>
      </c>
      <c r="C418" s="95" t="s">
        <v>249</v>
      </c>
      <c r="D418" s="95" t="s">
        <v>249</v>
      </c>
      <c r="E418" s="95" t="s">
        <v>266</v>
      </c>
      <c r="F418" s="95" t="s">
        <v>267</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289</v>
      </c>
      <c r="B419" s="107" t="str">
        <f t="shared" ref="B419:B482" si="14">E419&amp;G419</f>
        <v>Fife2008</v>
      </c>
      <c r="C419" s="95" t="s">
        <v>249</v>
      </c>
      <c r="D419" s="95" t="s">
        <v>249</v>
      </c>
      <c r="E419" s="95" t="s">
        <v>266</v>
      </c>
      <c r="F419" s="95" t="s">
        <v>267</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289</v>
      </c>
      <c r="B420" s="107" t="str">
        <f t="shared" si="14"/>
        <v>Fife2009</v>
      </c>
      <c r="C420" s="95" t="s">
        <v>249</v>
      </c>
      <c r="D420" s="95" t="s">
        <v>249</v>
      </c>
      <c r="E420" s="95" t="s">
        <v>266</v>
      </c>
      <c r="F420" s="95" t="s">
        <v>267</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289</v>
      </c>
      <c r="B421" s="107" t="str">
        <f t="shared" si="14"/>
        <v>Fife2010</v>
      </c>
      <c r="C421" s="95" t="s">
        <v>249</v>
      </c>
      <c r="D421" s="95" t="s">
        <v>249</v>
      </c>
      <c r="E421" s="95" t="s">
        <v>266</v>
      </c>
      <c r="F421" s="95" t="s">
        <v>267</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289</v>
      </c>
      <c r="B422" s="107" t="str">
        <f t="shared" si="14"/>
        <v>Fife2011</v>
      </c>
      <c r="C422" s="95" t="s">
        <v>249</v>
      </c>
      <c r="D422" s="95" t="s">
        <v>249</v>
      </c>
      <c r="E422" s="95" t="s">
        <v>266</v>
      </c>
      <c r="F422" s="95" t="s">
        <v>267</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289</v>
      </c>
      <c r="B423" s="107" t="str">
        <f t="shared" si="14"/>
        <v>Fife2012</v>
      </c>
      <c r="C423" s="95" t="s">
        <v>249</v>
      </c>
      <c r="D423" s="95" t="s">
        <v>249</v>
      </c>
      <c r="E423" s="95" t="s">
        <v>266</v>
      </c>
      <c r="F423" s="95" t="s">
        <v>267</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289</v>
      </c>
      <c r="B424" s="107" t="str">
        <f t="shared" si="14"/>
        <v>Fife2013</v>
      </c>
      <c r="C424" s="95" t="s">
        <v>249</v>
      </c>
      <c r="D424" s="95" t="s">
        <v>249</v>
      </c>
      <c r="E424" s="95" t="s">
        <v>266</v>
      </c>
      <c r="F424" s="95" t="s">
        <v>267</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hidden="1" x14ac:dyDescent="0.25">
      <c r="A425" s="107" t="s">
        <v>289</v>
      </c>
      <c r="B425" s="107" t="str">
        <f t="shared" si="14"/>
        <v>Glasgow City2005</v>
      </c>
      <c r="C425" s="95" t="s">
        <v>249</v>
      </c>
      <c r="D425" s="95" t="s">
        <v>249</v>
      </c>
      <c r="E425" s="95" t="s">
        <v>107</v>
      </c>
      <c r="F425" s="95" t="s">
        <v>268</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hidden="1" x14ac:dyDescent="0.25">
      <c r="A426" s="107" t="s">
        <v>289</v>
      </c>
      <c r="B426" s="107" t="str">
        <f t="shared" si="14"/>
        <v>Glasgow City2006</v>
      </c>
      <c r="C426" s="95" t="s">
        <v>249</v>
      </c>
      <c r="D426" s="95" t="s">
        <v>249</v>
      </c>
      <c r="E426" s="95" t="s">
        <v>107</v>
      </c>
      <c r="F426" s="95" t="s">
        <v>268</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hidden="1" x14ac:dyDescent="0.25">
      <c r="A427" s="107" t="s">
        <v>289</v>
      </c>
      <c r="B427" s="107" t="str">
        <f t="shared" si="14"/>
        <v>Glasgow City2007</v>
      </c>
      <c r="C427" s="95" t="s">
        <v>249</v>
      </c>
      <c r="D427" s="95" t="s">
        <v>249</v>
      </c>
      <c r="E427" s="95" t="s">
        <v>107</v>
      </c>
      <c r="F427" s="95" t="s">
        <v>268</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hidden="1" x14ac:dyDescent="0.25">
      <c r="A428" s="107" t="s">
        <v>289</v>
      </c>
      <c r="B428" s="107" t="str">
        <f t="shared" si="14"/>
        <v>Glasgow City2008</v>
      </c>
      <c r="C428" s="95" t="s">
        <v>249</v>
      </c>
      <c r="D428" s="95" t="s">
        <v>249</v>
      </c>
      <c r="E428" s="95" t="s">
        <v>107</v>
      </c>
      <c r="F428" s="95" t="s">
        <v>268</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hidden="1" x14ac:dyDescent="0.25">
      <c r="A429" s="107" t="s">
        <v>289</v>
      </c>
      <c r="B429" s="107" t="str">
        <f t="shared" si="14"/>
        <v>Glasgow City2009</v>
      </c>
      <c r="C429" s="95" t="s">
        <v>249</v>
      </c>
      <c r="D429" s="95" t="s">
        <v>249</v>
      </c>
      <c r="E429" s="95" t="s">
        <v>107</v>
      </c>
      <c r="F429" s="95" t="s">
        <v>268</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hidden="1" x14ac:dyDescent="0.25">
      <c r="A430" s="107" t="s">
        <v>289</v>
      </c>
      <c r="B430" s="107" t="str">
        <f t="shared" si="14"/>
        <v>Glasgow City2010</v>
      </c>
      <c r="C430" s="95" t="s">
        <v>249</v>
      </c>
      <c r="D430" s="95" t="s">
        <v>249</v>
      </c>
      <c r="E430" s="95" t="s">
        <v>107</v>
      </c>
      <c r="F430" s="95" t="s">
        <v>268</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hidden="1" x14ac:dyDescent="0.25">
      <c r="A431" s="107" t="s">
        <v>289</v>
      </c>
      <c r="B431" s="107" t="str">
        <f t="shared" si="14"/>
        <v>Glasgow City2011</v>
      </c>
      <c r="C431" s="95" t="s">
        <v>249</v>
      </c>
      <c r="D431" s="95" t="s">
        <v>249</v>
      </c>
      <c r="E431" s="95" t="s">
        <v>107</v>
      </c>
      <c r="F431" s="95" t="s">
        <v>268</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hidden="1" x14ac:dyDescent="0.25">
      <c r="A432" s="107" t="s">
        <v>289</v>
      </c>
      <c r="B432" s="107" t="str">
        <f t="shared" si="14"/>
        <v>Glasgow City2012</v>
      </c>
      <c r="C432" s="95" t="s">
        <v>249</v>
      </c>
      <c r="D432" s="95" t="s">
        <v>249</v>
      </c>
      <c r="E432" s="95" t="s">
        <v>107</v>
      </c>
      <c r="F432" s="95" t="s">
        <v>268</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hidden="1" x14ac:dyDescent="0.25">
      <c r="A433" s="107" t="s">
        <v>289</v>
      </c>
      <c r="B433" s="107" t="str">
        <f t="shared" si="14"/>
        <v>Glasgow City2013</v>
      </c>
      <c r="C433" s="95" t="s">
        <v>249</v>
      </c>
      <c r="D433" s="95" t="s">
        <v>249</v>
      </c>
      <c r="E433" s="95" t="s">
        <v>107</v>
      </c>
      <c r="F433" s="95" t="s">
        <v>268</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hidden="1" x14ac:dyDescent="0.25">
      <c r="A434" s="107" t="s">
        <v>289</v>
      </c>
      <c r="B434" s="107" t="str">
        <f t="shared" si="14"/>
        <v>Highland2005</v>
      </c>
      <c r="C434" s="95" t="s">
        <v>249</v>
      </c>
      <c r="D434" s="95" t="s">
        <v>249</v>
      </c>
      <c r="E434" s="95" t="s">
        <v>269</v>
      </c>
      <c r="F434" s="95" t="s">
        <v>270</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hidden="1" x14ac:dyDescent="0.25">
      <c r="A435" s="107" t="s">
        <v>289</v>
      </c>
      <c r="B435" s="107" t="str">
        <f t="shared" si="14"/>
        <v>Highland2006</v>
      </c>
      <c r="C435" s="95" t="s">
        <v>249</v>
      </c>
      <c r="D435" s="95" t="s">
        <v>249</v>
      </c>
      <c r="E435" s="95" t="s">
        <v>269</v>
      </c>
      <c r="F435" s="95" t="s">
        <v>270</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hidden="1" x14ac:dyDescent="0.25">
      <c r="A436" s="107" t="s">
        <v>289</v>
      </c>
      <c r="B436" s="107" t="str">
        <f t="shared" si="14"/>
        <v>Highland2007</v>
      </c>
      <c r="C436" s="95" t="s">
        <v>249</v>
      </c>
      <c r="D436" s="95" t="s">
        <v>249</v>
      </c>
      <c r="E436" s="95" t="s">
        <v>269</v>
      </c>
      <c r="F436" s="95" t="s">
        <v>270</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hidden="1" x14ac:dyDescent="0.25">
      <c r="A437" s="107" t="s">
        <v>289</v>
      </c>
      <c r="B437" s="107" t="str">
        <f t="shared" si="14"/>
        <v>Highland2008</v>
      </c>
      <c r="C437" s="95" t="s">
        <v>249</v>
      </c>
      <c r="D437" s="95" t="s">
        <v>249</v>
      </c>
      <c r="E437" s="95" t="s">
        <v>269</v>
      </c>
      <c r="F437" s="95" t="s">
        <v>270</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hidden="1" x14ac:dyDescent="0.25">
      <c r="A438" s="107" t="s">
        <v>289</v>
      </c>
      <c r="B438" s="107" t="str">
        <f t="shared" si="14"/>
        <v>Highland2009</v>
      </c>
      <c r="C438" s="95" t="s">
        <v>249</v>
      </c>
      <c r="D438" s="95" t="s">
        <v>249</v>
      </c>
      <c r="E438" s="95" t="s">
        <v>269</v>
      </c>
      <c r="F438" s="95" t="s">
        <v>270</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hidden="1" x14ac:dyDescent="0.25">
      <c r="A439" s="107" t="s">
        <v>289</v>
      </c>
      <c r="B439" s="107" t="str">
        <f t="shared" si="14"/>
        <v>Highland2010</v>
      </c>
      <c r="C439" s="95" t="s">
        <v>249</v>
      </c>
      <c r="D439" s="95" t="s">
        <v>249</v>
      </c>
      <c r="E439" s="95" t="s">
        <v>269</v>
      </c>
      <c r="F439" s="95" t="s">
        <v>270</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hidden="1" x14ac:dyDescent="0.25">
      <c r="A440" s="107" t="s">
        <v>289</v>
      </c>
      <c r="B440" s="107" t="str">
        <f t="shared" si="14"/>
        <v>Highland2011</v>
      </c>
      <c r="C440" s="95" t="s">
        <v>249</v>
      </c>
      <c r="D440" s="95" t="s">
        <v>249</v>
      </c>
      <c r="E440" s="95" t="s">
        <v>269</v>
      </c>
      <c r="F440" s="95" t="s">
        <v>270</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hidden="1" x14ac:dyDescent="0.25">
      <c r="A441" s="107" t="s">
        <v>289</v>
      </c>
      <c r="B441" s="107" t="str">
        <f t="shared" si="14"/>
        <v>Highland2012</v>
      </c>
      <c r="C441" s="95" t="s">
        <v>249</v>
      </c>
      <c r="D441" s="95" t="s">
        <v>249</v>
      </c>
      <c r="E441" s="95" t="s">
        <v>269</v>
      </c>
      <c r="F441" s="95" t="s">
        <v>270</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hidden="1" x14ac:dyDescent="0.25">
      <c r="A442" s="107" t="s">
        <v>289</v>
      </c>
      <c r="B442" s="107" t="str">
        <f t="shared" si="14"/>
        <v>Highland2013</v>
      </c>
      <c r="C442" s="95" t="s">
        <v>249</v>
      </c>
      <c r="D442" s="95" t="s">
        <v>249</v>
      </c>
      <c r="E442" s="95" t="s">
        <v>269</v>
      </c>
      <c r="F442" s="95" t="s">
        <v>270</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hidden="1" x14ac:dyDescent="0.25">
      <c r="A443" s="107" t="s">
        <v>289</v>
      </c>
      <c r="B443" s="107" t="str">
        <f t="shared" si="14"/>
        <v>Inverclyde2005</v>
      </c>
      <c r="C443" s="95" t="s">
        <v>249</v>
      </c>
      <c r="D443" s="95" t="s">
        <v>249</v>
      </c>
      <c r="E443" s="95" t="s">
        <v>108</v>
      </c>
      <c r="F443" s="95" t="s">
        <v>271</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hidden="1" x14ac:dyDescent="0.25">
      <c r="A444" s="107" t="s">
        <v>289</v>
      </c>
      <c r="B444" s="107" t="str">
        <f t="shared" si="14"/>
        <v>Inverclyde2006</v>
      </c>
      <c r="C444" s="95" t="s">
        <v>249</v>
      </c>
      <c r="D444" s="95" t="s">
        <v>249</v>
      </c>
      <c r="E444" s="95" t="s">
        <v>108</v>
      </c>
      <c r="F444" s="95" t="s">
        <v>271</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hidden="1" x14ac:dyDescent="0.25">
      <c r="A445" s="107" t="s">
        <v>289</v>
      </c>
      <c r="B445" s="107" t="str">
        <f t="shared" si="14"/>
        <v>Inverclyde2007</v>
      </c>
      <c r="C445" s="95" t="s">
        <v>249</v>
      </c>
      <c r="D445" s="95" t="s">
        <v>249</v>
      </c>
      <c r="E445" s="95" t="s">
        <v>108</v>
      </c>
      <c r="F445" s="95" t="s">
        <v>271</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hidden="1" x14ac:dyDescent="0.25">
      <c r="A446" s="107" t="s">
        <v>289</v>
      </c>
      <c r="B446" s="107" t="str">
        <f t="shared" si="14"/>
        <v>Inverclyde2008</v>
      </c>
      <c r="C446" s="95" t="s">
        <v>249</v>
      </c>
      <c r="D446" s="95" t="s">
        <v>249</v>
      </c>
      <c r="E446" s="95" t="s">
        <v>108</v>
      </c>
      <c r="F446" s="95" t="s">
        <v>271</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hidden="1" x14ac:dyDescent="0.25">
      <c r="A447" s="107" t="s">
        <v>289</v>
      </c>
      <c r="B447" s="107" t="str">
        <f t="shared" si="14"/>
        <v>Inverclyde2009</v>
      </c>
      <c r="C447" s="95" t="s">
        <v>249</v>
      </c>
      <c r="D447" s="95" t="s">
        <v>249</v>
      </c>
      <c r="E447" s="95" t="s">
        <v>108</v>
      </c>
      <c r="F447" s="95" t="s">
        <v>271</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hidden="1" x14ac:dyDescent="0.25">
      <c r="A448" s="107" t="s">
        <v>289</v>
      </c>
      <c r="B448" s="107" t="str">
        <f t="shared" si="14"/>
        <v>Inverclyde2010</v>
      </c>
      <c r="C448" s="95" t="s">
        <v>249</v>
      </c>
      <c r="D448" s="95" t="s">
        <v>249</v>
      </c>
      <c r="E448" s="95" t="s">
        <v>108</v>
      </c>
      <c r="F448" s="95" t="s">
        <v>271</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hidden="1" x14ac:dyDescent="0.25">
      <c r="A449" s="107" t="s">
        <v>289</v>
      </c>
      <c r="B449" s="107" t="str">
        <f t="shared" si="14"/>
        <v>Inverclyde2011</v>
      </c>
      <c r="C449" s="95" t="s">
        <v>249</v>
      </c>
      <c r="D449" s="95" t="s">
        <v>249</v>
      </c>
      <c r="E449" s="95" t="s">
        <v>108</v>
      </c>
      <c r="F449" s="95" t="s">
        <v>271</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hidden="1" x14ac:dyDescent="0.25">
      <c r="A450" s="107" t="s">
        <v>289</v>
      </c>
      <c r="B450" s="107" t="str">
        <f t="shared" si="14"/>
        <v>Inverclyde2012</v>
      </c>
      <c r="C450" s="95" t="s">
        <v>249</v>
      </c>
      <c r="D450" s="95" t="s">
        <v>249</v>
      </c>
      <c r="E450" s="95" t="s">
        <v>108</v>
      </c>
      <c r="F450" s="95" t="s">
        <v>271</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hidden="1" x14ac:dyDescent="0.25">
      <c r="A451" s="107" t="s">
        <v>289</v>
      </c>
      <c r="B451" s="107" t="str">
        <f t="shared" si="14"/>
        <v>Inverclyde2013</v>
      </c>
      <c r="C451" s="95" t="s">
        <v>249</v>
      </c>
      <c r="D451" s="95" t="s">
        <v>249</v>
      </c>
      <c r="E451" s="95" t="s">
        <v>108</v>
      </c>
      <c r="F451" s="95" t="s">
        <v>271</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hidden="1" x14ac:dyDescent="0.25">
      <c r="A452" s="107" t="s">
        <v>289</v>
      </c>
      <c r="B452" s="107" t="str">
        <f t="shared" si="14"/>
        <v>Midlothian2005</v>
      </c>
      <c r="C452" s="95" t="s">
        <v>249</v>
      </c>
      <c r="D452" s="95" t="s">
        <v>249</v>
      </c>
      <c r="E452" s="95" t="s">
        <v>109</v>
      </c>
      <c r="F452" s="95" t="s">
        <v>272</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hidden="1" x14ac:dyDescent="0.25">
      <c r="A453" s="107" t="s">
        <v>289</v>
      </c>
      <c r="B453" s="107" t="str">
        <f t="shared" si="14"/>
        <v>Midlothian2006</v>
      </c>
      <c r="C453" s="95" t="s">
        <v>249</v>
      </c>
      <c r="D453" s="95" t="s">
        <v>249</v>
      </c>
      <c r="E453" s="95" t="s">
        <v>109</v>
      </c>
      <c r="F453" s="95" t="s">
        <v>272</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hidden="1" x14ac:dyDescent="0.25">
      <c r="A454" s="107" t="s">
        <v>289</v>
      </c>
      <c r="B454" s="107" t="str">
        <f t="shared" si="14"/>
        <v>Midlothian2007</v>
      </c>
      <c r="C454" s="95" t="s">
        <v>249</v>
      </c>
      <c r="D454" s="95" t="s">
        <v>249</v>
      </c>
      <c r="E454" s="95" t="s">
        <v>109</v>
      </c>
      <c r="F454" s="95" t="s">
        <v>272</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hidden="1" x14ac:dyDescent="0.25">
      <c r="A455" s="107" t="s">
        <v>289</v>
      </c>
      <c r="B455" s="107" t="str">
        <f t="shared" si="14"/>
        <v>Midlothian2008</v>
      </c>
      <c r="C455" s="95" t="s">
        <v>249</v>
      </c>
      <c r="D455" s="95" t="s">
        <v>249</v>
      </c>
      <c r="E455" s="95" t="s">
        <v>109</v>
      </c>
      <c r="F455" s="95" t="s">
        <v>272</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hidden="1" x14ac:dyDescent="0.25">
      <c r="A456" s="107" t="s">
        <v>289</v>
      </c>
      <c r="B456" s="107" t="str">
        <f t="shared" si="14"/>
        <v>Midlothian2009</v>
      </c>
      <c r="C456" s="95" t="s">
        <v>249</v>
      </c>
      <c r="D456" s="95" t="s">
        <v>249</v>
      </c>
      <c r="E456" s="95" t="s">
        <v>109</v>
      </c>
      <c r="F456" s="95" t="s">
        <v>272</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hidden="1" x14ac:dyDescent="0.25">
      <c r="A457" s="107" t="s">
        <v>289</v>
      </c>
      <c r="B457" s="107" t="str">
        <f t="shared" si="14"/>
        <v>Midlothian2010</v>
      </c>
      <c r="C457" s="95" t="s">
        <v>249</v>
      </c>
      <c r="D457" s="95" t="s">
        <v>249</v>
      </c>
      <c r="E457" s="95" t="s">
        <v>109</v>
      </c>
      <c r="F457" s="95" t="s">
        <v>272</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hidden="1" x14ac:dyDescent="0.25">
      <c r="A458" s="107" t="s">
        <v>289</v>
      </c>
      <c r="B458" s="107" t="str">
        <f t="shared" si="14"/>
        <v>Midlothian2011</v>
      </c>
      <c r="C458" s="95" t="s">
        <v>249</v>
      </c>
      <c r="D458" s="95" t="s">
        <v>249</v>
      </c>
      <c r="E458" s="95" t="s">
        <v>109</v>
      </c>
      <c r="F458" s="95" t="s">
        <v>272</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hidden="1" x14ac:dyDescent="0.25">
      <c r="A459" s="107" t="s">
        <v>289</v>
      </c>
      <c r="B459" s="107" t="str">
        <f t="shared" si="14"/>
        <v>Midlothian2012</v>
      </c>
      <c r="C459" s="95" t="s">
        <v>249</v>
      </c>
      <c r="D459" s="95" t="s">
        <v>249</v>
      </c>
      <c r="E459" s="95" t="s">
        <v>109</v>
      </c>
      <c r="F459" s="95" t="s">
        <v>272</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hidden="1" x14ac:dyDescent="0.25">
      <c r="A460" s="107" t="s">
        <v>289</v>
      </c>
      <c r="B460" s="107" t="str">
        <f t="shared" si="14"/>
        <v>Midlothian2013</v>
      </c>
      <c r="C460" s="95" t="s">
        <v>249</v>
      </c>
      <c r="D460" s="95" t="s">
        <v>249</v>
      </c>
      <c r="E460" s="95" t="s">
        <v>109</v>
      </c>
      <c r="F460" s="95" t="s">
        <v>272</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hidden="1" x14ac:dyDescent="0.25">
      <c r="A461" s="107" t="s">
        <v>289</v>
      </c>
      <c r="B461" s="107" t="str">
        <f t="shared" si="14"/>
        <v>Moray2005</v>
      </c>
      <c r="C461" s="95" t="s">
        <v>249</v>
      </c>
      <c r="D461" s="95" t="s">
        <v>249</v>
      </c>
      <c r="E461" s="95" t="s">
        <v>110</v>
      </c>
      <c r="F461" s="95" t="s">
        <v>273</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hidden="1" x14ac:dyDescent="0.25">
      <c r="A462" s="107" t="s">
        <v>289</v>
      </c>
      <c r="B462" s="107" t="str">
        <f t="shared" si="14"/>
        <v>Moray2006</v>
      </c>
      <c r="C462" s="95" t="s">
        <v>249</v>
      </c>
      <c r="D462" s="95" t="s">
        <v>249</v>
      </c>
      <c r="E462" s="95" t="s">
        <v>110</v>
      </c>
      <c r="F462" s="95" t="s">
        <v>273</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hidden="1" x14ac:dyDescent="0.25">
      <c r="A463" s="107" t="s">
        <v>289</v>
      </c>
      <c r="B463" s="107" t="str">
        <f t="shared" si="14"/>
        <v>Moray2007</v>
      </c>
      <c r="C463" s="95" t="s">
        <v>249</v>
      </c>
      <c r="D463" s="95" t="s">
        <v>249</v>
      </c>
      <c r="E463" s="95" t="s">
        <v>110</v>
      </c>
      <c r="F463" s="95" t="s">
        <v>273</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hidden="1" x14ac:dyDescent="0.25">
      <c r="A464" s="107" t="s">
        <v>289</v>
      </c>
      <c r="B464" s="107" t="str">
        <f t="shared" si="14"/>
        <v>Moray2008</v>
      </c>
      <c r="C464" s="95" t="s">
        <v>249</v>
      </c>
      <c r="D464" s="95" t="s">
        <v>249</v>
      </c>
      <c r="E464" s="95" t="s">
        <v>110</v>
      </c>
      <c r="F464" s="95" t="s">
        <v>273</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hidden="1" x14ac:dyDescent="0.25">
      <c r="A465" s="107" t="s">
        <v>289</v>
      </c>
      <c r="B465" s="107" t="str">
        <f t="shared" si="14"/>
        <v>Moray2009</v>
      </c>
      <c r="C465" s="95" t="s">
        <v>249</v>
      </c>
      <c r="D465" s="95" t="s">
        <v>249</v>
      </c>
      <c r="E465" s="95" t="s">
        <v>110</v>
      </c>
      <c r="F465" s="95" t="s">
        <v>273</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hidden="1" x14ac:dyDescent="0.25">
      <c r="A466" s="107" t="s">
        <v>289</v>
      </c>
      <c r="B466" s="107" t="str">
        <f t="shared" si="14"/>
        <v>Moray2010</v>
      </c>
      <c r="C466" s="95" t="s">
        <v>249</v>
      </c>
      <c r="D466" s="95" t="s">
        <v>249</v>
      </c>
      <c r="E466" s="95" t="s">
        <v>110</v>
      </c>
      <c r="F466" s="95" t="s">
        <v>273</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hidden="1" x14ac:dyDescent="0.25">
      <c r="A467" s="107" t="s">
        <v>289</v>
      </c>
      <c r="B467" s="107" t="str">
        <f t="shared" si="14"/>
        <v>Moray2011</v>
      </c>
      <c r="C467" s="95" t="s">
        <v>249</v>
      </c>
      <c r="D467" s="95" t="s">
        <v>249</v>
      </c>
      <c r="E467" s="95" t="s">
        <v>110</v>
      </c>
      <c r="F467" s="95" t="s">
        <v>273</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hidden="1" x14ac:dyDescent="0.25">
      <c r="A468" s="107" t="s">
        <v>289</v>
      </c>
      <c r="B468" s="107" t="str">
        <f t="shared" si="14"/>
        <v>Moray2012</v>
      </c>
      <c r="C468" s="95" t="s">
        <v>249</v>
      </c>
      <c r="D468" s="95" t="s">
        <v>249</v>
      </c>
      <c r="E468" s="95" t="s">
        <v>110</v>
      </c>
      <c r="F468" s="95" t="s">
        <v>273</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hidden="1" x14ac:dyDescent="0.25">
      <c r="A469" s="107" t="s">
        <v>289</v>
      </c>
      <c r="B469" s="107" t="str">
        <f t="shared" si="14"/>
        <v>Moray2013</v>
      </c>
      <c r="C469" s="95" t="s">
        <v>249</v>
      </c>
      <c r="D469" s="95" t="s">
        <v>249</v>
      </c>
      <c r="E469" s="95" t="s">
        <v>110</v>
      </c>
      <c r="F469" s="95" t="s">
        <v>273</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hidden="1" x14ac:dyDescent="0.25">
      <c r="A470" s="107" t="s">
        <v>289</v>
      </c>
      <c r="B470" s="107" t="str">
        <f t="shared" si="14"/>
        <v>North Ayrshire2005</v>
      </c>
      <c r="C470" s="95" t="s">
        <v>249</v>
      </c>
      <c r="D470" s="95" t="s">
        <v>249</v>
      </c>
      <c r="E470" s="95" t="s">
        <v>111</v>
      </c>
      <c r="F470" s="95" t="s">
        <v>274</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hidden="1" x14ac:dyDescent="0.25">
      <c r="A471" s="107" t="s">
        <v>289</v>
      </c>
      <c r="B471" s="107" t="str">
        <f t="shared" si="14"/>
        <v>North Ayrshire2006</v>
      </c>
      <c r="C471" s="95" t="s">
        <v>249</v>
      </c>
      <c r="D471" s="95" t="s">
        <v>249</v>
      </c>
      <c r="E471" s="95" t="s">
        <v>111</v>
      </c>
      <c r="F471" s="95" t="s">
        <v>274</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hidden="1" x14ac:dyDescent="0.25">
      <c r="A472" s="107" t="s">
        <v>289</v>
      </c>
      <c r="B472" s="107" t="str">
        <f t="shared" si="14"/>
        <v>North Ayrshire2007</v>
      </c>
      <c r="C472" s="95" t="s">
        <v>249</v>
      </c>
      <c r="D472" s="95" t="s">
        <v>249</v>
      </c>
      <c r="E472" s="95" t="s">
        <v>111</v>
      </c>
      <c r="F472" s="95" t="s">
        <v>274</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hidden="1" x14ac:dyDescent="0.25">
      <c r="A473" s="107" t="s">
        <v>289</v>
      </c>
      <c r="B473" s="107" t="str">
        <f t="shared" si="14"/>
        <v>North Ayrshire2008</v>
      </c>
      <c r="C473" s="95" t="s">
        <v>249</v>
      </c>
      <c r="D473" s="95" t="s">
        <v>249</v>
      </c>
      <c r="E473" s="95" t="s">
        <v>111</v>
      </c>
      <c r="F473" s="95" t="s">
        <v>274</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hidden="1" x14ac:dyDescent="0.25">
      <c r="A474" s="107" t="s">
        <v>289</v>
      </c>
      <c r="B474" s="107" t="str">
        <f t="shared" si="14"/>
        <v>North Ayrshire2009</v>
      </c>
      <c r="C474" s="95" t="s">
        <v>249</v>
      </c>
      <c r="D474" s="95" t="s">
        <v>249</v>
      </c>
      <c r="E474" s="95" t="s">
        <v>111</v>
      </c>
      <c r="F474" s="95" t="s">
        <v>274</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hidden="1" x14ac:dyDescent="0.25">
      <c r="A475" s="107" t="s">
        <v>289</v>
      </c>
      <c r="B475" s="107" t="str">
        <f t="shared" si="14"/>
        <v>North Ayrshire2010</v>
      </c>
      <c r="C475" s="95" t="s">
        <v>249</v>
      </c>
      <c r="D475" s="95" t="s">
        <v>249</v>
      </c>
      <c r="E475" s="95" t="s">
        <v>111</v>
      </c>
      <c r="F475" s="95" t="s">
        <v>274</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hidden="1" x14ac:dyDescent="0.25">
      <c r="A476" s="107" t="s">
        <v>289</v>
      </c>
      <c r="B476" s="107" t="str">
        <f t="shared" si="14"/>
        <v>North Ayrshire2011</v>
      </c>
      <c r="C476" s="95" t="s">
        <v>249</v>
      </c>
      <c r="D476" s="95" t="s">
        <v>249</v>
      </c>
      <c r="E476" s="95" t="s">
        <v>111</v>
      </c>
      <c r="F476" s="95" t="s">
        <v>274</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hidden="1" x14ac:dyDescent="0.25">
      <c r="A477" s="107" t="s">
        <v>289</v>
      </c>
      <c r="B477" s="107" t="str">
        <f t="shared" si="14"/>
        <v>North Ayrshire2012</v>
      </c>
      <c r="C477" s="95" t="s">
        <v>249</v>
      </c>
      <c r="D477" s="95" t="s">
        <v>249</v>
      </c>
      <c r="E477" s="95" t="s">
        <v>111</v>
      </c>
      <c r="F477" s="95" t="s">
        <v>274</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hidden="1" x14ac:dyDescent="0.25">
      <c r="A478" s="107" t="s">
        <v>289</v>
      </c>
      <c r="B478" s="107" t="str">
        <f t="shared" si="14"/>
        <v>North Ayrshire2013</v>
      </c>
      <c r="C478" s="95" t="s">
        <v>249</v>
      </c>
      <c r="D478" s="95" t="s">
        <v>249</v>
      </c>
      <c r="E478" s="95" t="s">
        <v>111</v>
      </c>
      <c r="F478" s="95" t="s">
        <v>274</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hidden="1" x14ac:dyDescent="0.25">
      <c r="A479" s="107" t="s">
        <v>289</v>
      </c>
      <c r="B479" s="107" t="str">
        <f t="shared" si="14"/>
        <v>North Lanarkshire2005</v>
      </c>
      <c r="C479" s="95" t="s">
        <v>249</v>
      </c>
      <c r="D479" s="95" t="s">
        <v>249</v>
      </c>
      <c r="E479" s="95" t="s">
        <v>112</v>
      </c>
      <c r="F479" s="95" t="s">
        <v>275</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hidden="1" x14ac:dyDescent="0.25">
      <c r="A480" s="107" t="s">
        <v>289</v>
      </c>
      <c r="B480" s="107" t="str">
        <f t="shared" si="14"/>
        <v>North Lanarkshire2006</v>
      </c>
      <c r="C480" s="95" t="s">
        <v>249</v>
      </c>
      <c r="D480" s="95" t="s">
        <v>249</v>
      </c>
      <c r="E480" s="95" t="s">
        <v>112</v>
      </c>
      <c r="F480" s="95" t="s">
        <v>275</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hidden="1" x14ac:dyDescent="0.25">
      <c r="A481" s="107" t="s">
        <v>289</v>
      </c>
      <c r="B481" s="107" t="str">
        <f t="shared" si="14"/>
        <v>North Lanarkshire2007</v>
      </c>
      <c r="C481" s="95" t="s">
        <v>249</v>
      </c>
      <c r="D481" s="95" t="s">
        <v>249</v>
      </c>
      <c r="E481" s="95" t="s">
        <v>112</v>
      </c>
      <c r="F481" s="95" t="s">
        <v>275</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hidden="1" x14ac:dyDescent="0.25">
      <c r="A482" s="107" t="s">
        <v>289</v>
      </c>
      <c r="B482" s="107" t="str">
        <f t="shared" si="14"/>
        <v>North Lanarkshire2008</v>
      </c>
      <c r="C482" s="95" t="s">
        <v>249</v>
      </c>
      <c r="D482" s="95" t="s">
        <v>249</v>
      </c>
      <c r="E482" s="95" t="s">
        <v>112</v>
      </c>
      <c r="F482" s="95" t="s">
        <v>275</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hidden="1" x14ac:dyDescent="0.25">
      <c r="A483" s="107" t="s">
        <v>289</v>
      </c>
      <c r="B483" s="107" t="str">
        <f t="shared" ref="B483:B546" si="16">E483&amp;G483</f>
        <v>North Lanarkshire2009</v>
      </c>
      <c r="C483" s="95" t="s">
        <v>249</v>
      </c>
      <c r="D483" s="95" t="s">
        <v>249</v>
      </c>
      <c r="E483" s="95" t="s">
        <v>112</v>
      </c>
      <c r="F483" s="95" t="s">
        <v>275</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hidden="1" x14ac:dyDescent="0.25">
      <c r="A484" s="107" t="s">
        <v>289</v>
      </c>
      <c r="B484" s="107" t="str">
        <f t="shared" si="16"/>
        <v>North Lanarkshire2010</v>
      </c>
      <c r="C484" s="95" t="s">
        <v>249</v>
      </c>
      <c r="D484" s="95" t="s">
        <v>249</v>
      </c>
      <c r="E484" s="95" t="s">
        <v>112</v>
      </c>
      <c r="F484" s="95" t="s">
        <v>275</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hidden="1" x14ac:dyDescent="0.25">
      <c r="A485" s="107" t="s">
        <v>289</v>
      </c>
      <c r="B485" s="107" t="str">
        <f t="shared" si="16"/>
        <v>North Lanarkshire2011</v>
      </c>
      <c r="C485" s="95" t="s">
        <v>249</v>
      </c>
      <c r="D485" s="95" t="s">
        <v>249</v>
      </c>
      <c r="E485" s="95" t="s">
        <v>112</v>
      </c>
      <c r="F485" s="95" t="s">
        <v>275</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hidden="1" x14ac:dyDescent="0.25">
      <c r="A486" s="107" t="s">
        <v>289</v>
      </c>
      <c r="B486" s="107" t="str">
        <f t="shared" si="16"/>
        <v>North Lanarkshire2012</v>
      </c>
      <c r="C486" s="95" t="s">
        <v>249</v>
      </c>
      <c r="D486" s="95" t="s">
        <v>249</v>
      </c>
      <c r="E486" s="95" t="s">
        <v>112</v>
      </c>
      <c r="F486" s="95" t="s">
        <v>275</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hidden="1" x14ac:dyDescent="0.25">
      <c r="A487" s="107" t="s">
        <v>289</v>
      </c>
      <c r="B487" s="107" t="str">
        <f t="shared" si="16"/>
        <v>North Lanarkshire2013</v>
      </c>
      <c r="C487" s="95" t="s">
        <v>249</v>
      </c>
      <c r="D487" s="95" t="s">
        <v>249</v>
      </c>
      <c r="E487" s="95" t="s">
        <v>112</v>
      </c>
      <c r="F487" s="95" t="s">
        <v>275</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hidden="1" x14ac:dyDescent="0.25">
      <c r="A488" s="107" t="s">
        <v>289</v>
      </c>
      <c r="B488" s="107" t="str">
        <f t="shared" si="16"/>
        <v>Orkney Islands2005</v>
      </c>
      <c r="C488" s="95" t="s">
        <v>249</v>
      </c>
      <c r="D488" s="95" t="s">
        <v>249</v>
      </c>
      <c r="E488" s="95" t="s">
        <v>276</v>
      </c>
      <c r="F488" s="95" t="s">
        <v>277</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hidden="1" x14ac:dyDescent="0.25">
      <c r="A489" s="107" t="s">
        <v>289</v>
      </c>
      <c r="B489" s="107" t="str">
        <f t="shared" si="16"/>
        <v>Orkney Islands2006</v>
      </c>
      <c r="C489" s="95" t="s">
        <v>249</v>
      </c>
      <c r="D489" s="95" t="s">
        <v>249</v>
      </c>
      <c r="E489" s="95" t="s">
        <v>276</v>
      </c>
      <c r="F489" s="95" t="s">
        <v>277</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hidden="1" x14ac:dyDescent="0.25">
      <c r="A490" s="107" t="s">
        <v>289</v>
      </c>
      <c r="B490" s="107" t="str">
        <f t="shared" si="16"/>
        <v>Orkney Islands2007</v>
      </c>
      <c r="C490" s="95" t="s">
        <v>249</v>
      </c>
      <c r="D490" s="95" t="s">
        <v>249</v>
      </c>
      <c r="E490" s="95" t="s">
        <v>276</v>
      </c>
      <c r="F490" s="95" t="s">
        <v>277</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hidden="1" x14ac:dyDescent="0.25">
      <c r="A491" s="107" t="s">
        <v>289</v>
      </c>
      <c r="B491" s="107" t="str">
        <f t="shared" si="16"/>
        <v>Orkney Islands2008</v>
      </c>
      <c r="C491" s="95" t="s">
        <v>249</v>
      </c>
      <c r="D491" s="95" t="s">
        <v>249</v>
      </c>
      <c r="E491" s="95" t="s">
        <v>276</v>
      </c>
      <c r="F491" s="95" t="s">
        <v>277</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hidden="1" x14ac:dyDescent="0.25">
      <c r="A492" s="107" t="s">
        <v>289</v>
      </c>
      <c r="B492" s="107" t="str">
        <f t="shared" si="16"/>
        <v>Orkney Islands2009</v>
      </c>
      <c r="C492" s="95" t="s">
        <v>249</v>
      </c>
      <c r="D492" s="95" t="s">
        <v>249</v>
      </c>
      <c r="E492" s="95" t="s">
        <v>276</v>
      </c>
      <c r="F492" s="95" t="s">
        <v>277</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hidden="1" x14ac:dyDescent="0.25">
      <c r="A493" s="107" t="s">
        <v>289</v>
      </c>
      <c r="B493" s="107" t="str">
        <f t="shared" si="16"/>
        <v>Orkney Islands2010</v>
      </c>
      <c r="C493" s="95" t="s">
        <v>249</v>
      </c>
      <c r="D493" s="95" t="s">
        <v>249</v>
      </c>
      <c r="E493" s="95" t="s">
        <v>276</v>
      </c>
      <c r="F493" s="95" t="s">
        <v>277</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hidden="1" x14ac:dyDescent="0.25">
      <c r="A494" s="107" t="s">
        <v>289</v>
      </c>
      <c r="B494" s="107" t="str">
        <f t="shared" si="16"/>
        <v>Orkney Islands2011</v>
      </c>
      <c r="C494" s="95" t="s">
        <v>249</v>
      </c>
      <c r="D494" s="95" t="s">
        <v>249</v>
      </c>
      <c r="E494" s="95" t="s">
        <v>276</v>
      </c>
      <c r="F494" s="95" t="s">
        <v>277</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hidden="1" x14ac:dyDescent="0.25">
      <c r="A495" s="107" t="s">
        <v>289</v>
      </c>
      <c r="B495" s="107" t="str">
        <f t="shared" si="16"/>
        <v>Orkney Islands2012</v>
      </c>
      <c r="C495" s="95" t="s">
        <v>249</v>
      </c>
      <c r="D495" s="95" t="s">
        <v>249</v>
      </c>
      <c r="E495" s="95" t="s">
        <v>276</v>
      </c>
      <c r="F495" s="95" t="s">
        <v>277</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hidden="1" x14ac:dyDescent="0.25">
      <c r="A496" s="107" t="s">
        <v>289</v>
      </c>
      <c r="B496" s="107" t="str">
        <f t="shared" si="16"/>
        <v>Orkney Islands2013</v>
      </c>
      <c r="C496" s="95" t="s">
        <v>249</v>
      </c>
      <c r="D496" s="95" t="s">
        <v>249</v>
      </c>
      <c r="E496" s="95" t="s">
        <v>276</v>
      </c>
      <c r="F496" s="95" t="s">
        <v>277</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hidden="1" x14ac:dyDescent="0.25">
      <c r="A497" s="107" t="s">
        <v>289</v>
      </c>
      <c r="B497" s="107" t="str">
        <f t="shared" si="16"/>
        <v>Perth and Kinross2005</v>
      </c>
      <c r="C497" s="95" t="s">
        <v>249</v>
      </c>
      <c r="D497" s="95" t="s">
        <v>249</v>
      </c>
      <c r="E497" s="95" t="s">
        <v>113</v>
      </c>
      <c r="F497" s="95" t="s">
        <v>278</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hidden="1" x14ac:dyDescent="0.25">
      <c r="A498" s="107" t="s">
        <v>289</v>
      </c>
      <c r="B498" s="107" t="str">
        <f t="shared" si="16"/>
        <v>Perth and Kinross2006</v>
      </c>
      <c r="C498" s="95" t="s">
        <v>249</v>
      </c>
      <c r="D498" s="95" t="s">
        <v>249</v>
      </c>
      <c r="E498" s="95" t="s">
        <v>113</v>
      </c>
      <c r="F498" s="95" t="s">
        <v>278</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hidden="1" x14ac:dyDescent="0.25">
      <c r="A499" s="107" t="s">
        <v>289</v>
      </c>
      <c r="B499" s="107" t="str">
        <f t="shared" si="16"/>
        <v>Perth and Kinross2007</v>
      </c>
      <c r="C499" s="95" t="s">
        <v>249</v>
      </c>
      <c r="D499" s="95" t="s">
        <v>249</v>
      </c>
      <c r="E499" s="95" t="s">
        <v>113</v>
      </c>
      <c r="F499" s="95" t="s">
        <v>278</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hidden="1" x14ac:dyDescent="0.25">
      <c r="A500" s="107" t="s">
        <v>289</v>
      </c>
      <c r="B500" s="107" t="str">
        <f t="shared" si="16"/>
        <v>Perth and Kinross2008</v>
      </c>
      <c r="C500" s="95" t="s">
        <v>249</v>
      </c>
      <c r="D500" s="95" t="s">
        <v>249</v>
      </c>
      <c r="E500" s="95" t="s">
        <v>113</v>
      </c>
      <c r="F500" s="95" t="s">
        <v>278</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hidden="1" x14ac:dyDescent="0.25">
      <c r="A501" s="107" t="s">
        <v>289</v>
      </c>
      <c r="B501" s="107" t="str">
        <f t="shared" si="16"/>
        <v>Perth and Kinross2009</v>
      </c>
      <c r="C501" s="95" t="s">
        <v>249</v>
      </c>
      <c r="D501" s="95" t="s">
        <v>249</v>
      </c>
      <c r="E501" s="95" t="s">
        <v>113</v>
      </c>
      <c r="F501" s="95" t="s">
        <v>278</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hidden="1" x14ac:dyDescent="0.25">
      <c r="A502" s="107" t="s">
        <v>289</v>
      </c>
      <c r="B502" s="107" t="str">
        <f t="shared" si="16"/>
        <v>Perth and Kinross2010</v>
      </c>
      <c r="C502" s="95" t="s">
        <v>249</v>
      </c>
      <c r="D502" s="95" t="s">
        <v>249</v>
      </c>
      <c r="E502" s="95" t="s">
        <v>113</v>
      </c>
      <c r="F502" s="95" t="s">
        <v>278</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hidden="1" x14ac:dyDescent="0.25">
      <c r="A503" s="107" t="s">
        <v>289</v>
      </c>
      <c r="B503" s="107" t="str">
        <f t="shared" si="16"/>
        <v>Perth and Kinross2011</v>
      </c>
      <c r="C503" s="95" t="s">
        <v>249</v>
      </c>
      <c r="D503" s="95" t="s">
        <v>249</v>
      </c>
      <c r="E503" s="95" t="s">
        <v>113</v>
      </c>
      <c r="F503" s="95" t="s">
        <v>278</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hidden="1" x14ac:dyDescent="0.25">
      <c r="A504" s="107" t="s">
        <v>289</v>
      </c>
      <c r="B504" s="107" t="str">
        <f t="shared" si="16"/>
        <v>Perth and Kinross2012</v>
      </c>
      <c r="C504" s="95" t="s">
        <v>249</v>
      </c>
      <c r="D504" s="95" t="s">
        <v>249</v>
      </c>
      <c r="E504" s="95" t="s">
        <v>113</v>
      </c>
      <c r="F504" s="95" t="s">
        <v>278</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hidden="1" x14ac:dyDescent="0.25">
      <c r="A505" s="107" t="s">
        <v>289</v>
      </c>
      <c r="B505" s="107" t="str">
        <f t="shared" si="16"/>
        <v>Perth and Kinross2013</v>
      </c>
      <c r="C505" s="95" t="s">
        <v>249</v>
      </c>
      <c r="D505" s="95" t="s">
        <v>249</v>
      </c>
      <c r="E505" s="95" t="s">
        <v>113</v>
      </c>
      <c r="F505" s="95" t="s">
        <v>278</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hidden="1" x14ac:dyDescent="0.25">
      <c r="A506" s="107" t="s">
        <v>289</v>
      </c>
      <c r="B506" s="107" t="str">
        <f t="shared" si="16"/>
        <v>Renfrewshire2005</v>
      </c>
      <c r="C506" s="95" t="s">
        <v>249</v>
      </c>
      <c r="D506" s="95" t="s">
        <v>249</v>
      </c>
      <c r="E506" s="95" t="s">
        <v>114</v>
      </c>
      <c r="F506" s="95" t="s">
        <v>279</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hidden="1" x14ac:dyDescent="0.25">
      <c r="A507" s="107" t="s">
        <v>289</v>
      </c>
      <c r="B507" s="107" t="str">
        <f t="shared" si="16"/>
        <v>Renfrewshire2006</v>
      </c>
      <c r="C507" s="95" t="s">
        <v>249</v>
      </c>
      <c r="D507" s="95" t="s">
        <v>249</v>
      </c>
      <c r="E507" s="95" t="s">
        <v>114</v>
      </c>
      <c r="F507" s="95" t="s">
        <v>279</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hidden="1" x14ac:dyDescent="0.25">
      <c r="A508" s="107" t="s">
        <v>289</v>
      </c>
      <c r="B508" s="107" t="str">
        <f t="shared" si="16"/>
        <v>Renfrewshire2007</v>
      </c>
      <c r="C508" s="95" t="s">
        <v>249</v>
      </c>
      <c r="D508" s="95" t="s">
        <v>249</v>
      </c>
      <c r="E508" s="95" t="s">
        <v>114</v>
      </c>
      <c r="F508" s="95" t="s">
        <v>279</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hidden="1" x14ac:dyDescent="0.25">
      <c r="A509" s="107" t="s">
        <v>289</v>
      </c>
      <c r="B509" s="107" t="str">
        <f t="shared" si="16"/>
        <v>Renfrewshire2008</v>
      </c>
      <c r="C509" s="95" t="s">
        <v>249</v>
      </c>
      <c r="D509" s="95" t="s">
        <v>249</v>
      </c>
      <c r="E509" s="95" t="s">
        <v>114</v>
      </c>
      <c r="F509" s="95" t="s">
        <v>279</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hidden="1" x14ac:dyDescent="0.25">
      <c r="A510" s="107" t="s">
        <v>289</v>
      </c>
      <c r="B510" s="107" t="str">
        <f t="shared" si="16"/>
        <v>Renfrewshire2009</v>
      </c>
      <c r="C510" s="95" t="s">
        <v>249</v>
      </c>
      <c r="D510" s="95" t="s">
        <v>249</v>
      </c>
      <c r="E510" s="95" t="s">
        <v>114</v>
      </c>
      <c r="F510" s="95" t="s">
        <v>279</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hidden="1" x14ac:dyDescent="0.25">
      <c r="A511" s="107" t="s">
        <v>289</v>
      </c>
      <c r="B511" s="107" t="str">
        <f t="shared" si="16"/>
        <v>Renfrewshire2010</v>
      </c>
      <c r="C511" s="95" t="s">
        <v>249</v>
      </c>
      <c r="D511" s="95" t="s">
        <v>249</v>
      </c>
      <c r="E511" s="95" t="s">
        <v>114</v>
      </c>
      <c r="F511" s="95" t="s">
        <v>279</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hidden="1" x14ac:dyDescent="0.25">
      <c r="A512" s="107" t="s">
        <v>289</v>
      </c>
      <c r="B512" s="107" t="str">
        <f t="shared" si="16"/>
        <v>Renfrewshire2011</v>
      </c>
      <c r="C512" s="95" t="s">
        <v>249</v>
      </c>
      <c r="D512" s="95" t="s">
        <v>249</v>
      </c>
      <c r="E512" s="95" t="s">
        <v>114</v>
      </c>
      <c r="F512" s="95" t="s">
        <v>279</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hidden="1" x14ac:dyDescent="0.25">
      <c r="A513" s="107" t="s">
        <v>289</v>
      </c>
      <c r="B513" s="107" t="str">
        <f t="shared" si="16"/>
        <v>Renfrewshire2012</v>
      </c>
      <c r="C513" s="95" t="s">
        <v>249</v>
      </c>
      <c r="D513" s="95" t="s">
        <v>249</v>
      </c>
      <c r="E513" s="95" t="s">
        <v>114</v>
      </c>
      <c r="F513" s="95" t="s">
        <v>279</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hidden="1" x14ac:dyDescent="0.25">
      <c r="A514" s="107" t="s">
        <v>289</v>
      </c>
      <c r="B514" s="107" t="str">
        <f t="shared" si="16"/>
        <v>Renfrewshire2013</v>
      </c>
      <c r="C514" s="95" t="s">
        <v>249</v>
      </c>
      <c r="D514" s="95" t="s">
        <v>249</v>
      </c>
      <c r="E514" s="95" t="s">
        <v>114</v>
      </c>
      <c r="F514" s="95" t="s">
        <v>279</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hidden="1" x14ac:dyDescent="0.25">
      <c r="A515" s="107" t="s">
        <v>289</v>
      </c>
      <c r="B515" s="107" t="str">
        <f t="shared" si="16"/>
        <v>Scottish Borders2005</v>
      </c>
      <c r="C515" s="95" t="s">
        <v>249</v>
      </c>
      <c r="D515" s="95" t="s">
        <v>249</v>
      </c>
      <c r="E515" s="95" t="s">
        <v>115</v>
      </c>
      <c r="F515" s="95" t="s">
        <v>280</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hidden="1" x14ac:dyDescent="0.25">
      <c r="A516" s="107" t="s">
        <v>289</v>
      </c>
      <c r="B516" s="107" t="str">
        <f t="shared" si="16"/>
        <v>Scottish Borders2006</v>
      </c>
      <c r="C516" s="95" t="s">
        <v>249</v>
      </c>
      <c r="D516" s="95" t="s">
        <v>249</v>
      </c>
      <c r="E516" s="95" t="s">
        <v>115</v>
      </c>
      <c r="F516" s="95" t="s">
        <v>280</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hidden="1" x14ac:dyDescent="0.25">
      <c r="A517" s="107" t="s">
        <v>289</v>
      </c>
      <c r="B517" s="107" t="str">
        <f t="shared" si="16"/>
        <v>Scottish Borders2007</v>
      </c>
      <c r="C517" s="95" t="s">
        <v>249</v>
      </c>
      <c r="D517" s="95" t="s">
        <v>249</v>
      </c>
      <c r="E517" s="95" t="s">
        <v>115</v>
      </c>
      <c r="F517" s="95" t="s">
        <v>280</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hidden="1" x14ac:dyDescent="0.25">
      <c r="A518" s="107" t="s">
        <v>289</v>
      </c>
      <c r="B518" s="107" t="str">
        <f t="shared" si="16"/>
        <v>Scottish Borders2008</v>
      </c>
      <c r="C518" s="95" t="s">
        <v>249</v>
      </c>
      <c r="D518" s="95" t="s">
        <v>249</v>
      </c>
      <c r="E518" s="95" t="s">
        <v>115</v>
      </c>
      <c r="F518" s="95" t="s">
        <v>280</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hidden="1" x14ac:dyDescent="0.25">
      <c r="A519" s="107" t="s">
        <v>289</v>
      </c>
      <c r="B519" s="107" t="str">
        <f t="shared" si="16"/>
        <v>Scottish Borders2009</v>
      </c>
      <c r="C519" s="95" t="s">
        <v>249</v>
      </c>
      <c r="D519" s="95" t="s">
        <v>249</v>
      </c>
      <c r="E519" s="95" t="s">
        <v>115</v>
      </c>
      <c r="F519" s="95" t="s">
        <v>280</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hidden="1" x14ac:dyDescent="0.25">
      <c r="A520" s="107" t="s">
        <v>289</v>
      </c>
      <c r="B520" s="107" t="str">
        <f t="shared" si="16"/>
        <v>Scottish Borders2010</v>
      </c>
      <c r="C520" s="95" t="s">
        <v>249</v>
      </c>
      <c r="D520" s="95" t="s">
        <v>249</v>
      </c>
      <c r="E520" s="95" t="s">
        <v>115</v>
      </c>
      <c r="F520" s="95" t="s">
        <v>280</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hidden="1" x14ac:dyDescent="0.25">
      <c r="A521" s="107" t="s">
        <v>289</v>
      </c>
      <c r="B521" s="107" t="str">
        <f t="shared" si="16"/>
        <v>Scottish Borders2011</v>
      </c>
      <c r="C521" s="95" t="s">
        <v>249</v>
      </c>
      <c r="D521" s="95" t="s">
        <v>249</v>
      </c>
      <c r="E521" s="95" t="s">
        <v>115</v>
      </c>
      <c r="F521" s="95" t="s">
        <v>280</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hidden="1" x14ac:dyDescent="0.25">
      <c r="A522" s="107" t="s">
        <v>289</v>
      </c>
      <c r="B522" s="107" t="str">
        <f t="shared" si="16"/>
        <v>Scottish Borders2012</v>
      </c>
      <c r="C522" s="95" t="s">
        <v>249</v>
      </c>
      <c r="D522" s="95" t="s">
        <v>249</v>
      </c>
      <c r="E522" s="95" t="s">
        <v>115</v>
      </c>
      <c r="F522" s="95" t="s">
        <v>280</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hidden="1" x14ac:dyDescent="0.25">
      <c r="A523" s="107" t="s">
        <v>289</v>
      </c>
      <c r="B523" s="107" t="str">
        <f t="shared" si="16"/>
        <v>Scottish Borders2013</v>
      </c>
      <c r="C523" s="95" t="s">
        <v>249</v>
      </c>
      <c r="D523" s="95" t="s">
        <v>249</v>
      </c>
      <c r="E523" s="95" t="s">
        <v>115</v>
      </c>
      <c r="F523" s="95" t="s">
        <v>280</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hidden="1" x14ac:dyDescent="0.25">
      <c r="A524" s="107" t="s">
        <v>289</v>
      </c>
      <c r="B524" s="107" t="str">
        <f t="shared" si="16"/>
        <v>Shetland Islands2005</v>
      </c>
      <c r="C524" s="95" t="s">
        <v>249</v>
      </c>
      <c r="D524" s="95" t="s">
        <v>249</v>
      </c>
      <c r="E524" s="95" t="s">
        <v>281</v>
      </c>
      <c r="F524" s="95" t="s">
        <v>282</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hidden="1" x14ac:dyDescent="0.25">
      <c r="A525" s="107" t="s">
        <v>289</v>
      </c>
      <c r="B525" s="107" t="str">
        <f t="shared" si="16"/>
        <v>Shetland Islands2006</v>
      </c>
      <c r="C525" s="95" t="s">
        <v>249</v>
      </c>
      <c r="D525" s="95" t="s">
        <v>249</v>
      </c>
      <c r="E525" s="95" t="s">
        <v>281</v>
      </c>
      <c r="F525" s="95" t="s">
        <v>282</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hidden="1" x14ac:dyDescent="0.25">
      <c r="A526" s="107" t="s">
        <v>289</v>
      </c>
      <c r="B526" s="107" t="str">
        <f t="shared" si="16"/>
        <v>Shetland Islands2007</v>
      </c>
      <c r="C526" s="95" t="s">
        <v>249</v>
      </c>
      <c r="D526" s="95" t="s">
        <v>249</v>
      </c>
      <c r="E526" s="95" t="s">
        <v>281</v>
      </c>
      <c r="F526" s="95" t="s">
        <v>282</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hidden="1" x14ac:dyDescent="0.25">
      <c r="A527" s="107" t="s">
        <v>289</v>
      </c>
      <c r="B527" s="107" t="str">
        <f t="shared" si="16"/>
        <v>Shetland Islands2008</v>
      </c>
      <c r="C527" s="95" t="s">
        <v>249</v>
      </c>
      <c r="D527" s="95" t="s">
        <v>249</v>
      </c>
      <c r="E527" s="95" t="s">
        <v>281</v>
      </c>
      <c r="F527" s="95" t="s">
        <v>282</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hidden="1" x14ac:dyDescent="0.25">
      <c r="A528" s="107" t="s">
        <v>289</v>
      </c>
      <c r="B528" s="107" t="str">
        <f t="shared" si="16"/>
        <v>Shetland Islands2009</v>
      </c>
      <c r="C528" s="95" t="s">
        <v>249</v>
      </c>
      <c r="D528" s="95" t="s">
        <v>249</v>
      </c>
      <c r="E528" s="95" t="s">
        <v>281</v>
      </c>
      <c r="F528" s="95" t="s">
        <v>282</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hidden="1" x14ac:dyDescent="0.25">
      <c r="A529" s="107" t="s">
        <v>289</v>
      </c>
      <c r="B529" s="107" t="str">
        <f t="shared" si="16"/>
        <v>Shetland Islands2010</v>
      </c>
      <c r="C529" s="95" t="s">
        <v>249</v>
      </c>
      <c r="D529" s="95" t="s">
        <v>249</v>
      </c>
      <c r="E529" s="95" t="s">
        <v>281</v>
      </c>
      <c r="F529" s="95" t="s">
        <v>282</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hidden="1" x14ac:dyDescent="0.25">
      <c r="A530" s="107" t="s">
        <v>289</v>
      </c>
      <c r="B530" s="107" t="str">
        <f t="shared" si="16"/>
        <v>Shetland Islands2011</v>
      </c>
      <c r="C530" s="95" t="s">
        <v>249</v>
      </c>
      <c r="D530" s="95" t="s">
        <v>249</v>
      </c>
      <c r="E530" s="95" t="s">
        <v>281</v>
      </c>
      <c r="F530" s="95" t="s">
        <v>282</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hidden="1" x14ac:dyDescent="0.25">
      <c r="A531" s="107" t="s">
        <v>289</v>
      </c>
      <c r="B531" s="107" t="str">
        <f t="shared" si="16"/>
        <v>Shetland Islands2012</v>
      </c>
      <c r="C531" s="95" t="s">
        <v>249</v>
      </c>
      <c r="D531" s="95" t="s">
        <v>249</v>
      </c>
      <c r="E531" s="95" t="s">
        <v>281</v>
      </c>
      <c r="F531" s="95" t="s">
        <v>282</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hidden="1" x14ac:dyDescent="0.25">
      <c r="A532" s="107" t="s">
        <v>289</v>
      </c>
      <c r="B532" s="107" t="str">
        <f t="shared" si="16"/>
        <v>Shetland Islands2013</v>
      </c>
      <c r="C532" s="95" t="s">
        <v>249</v>
      </c>
      <c r="D532" s="95" t="s">
        <v>249</v>
      </c>
      <c r="E532" s="95" t="s">
        <v>281</v>
      </c>
      <c r="F532" s="95" t="s">
        <v>282</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hidden="1" x14ac:dyDescent="0.25">
      <c r="A533" s="107" t="s">
        <v>289</v>
      </c>
      <c r="B533" s="107" t="str">
        <f t="shared" si="16"/>
        <v>South Ayrshire2005</v>
      </c>
      <c r="C533" s="95" t="s">
        <v>249</v>
      </c>
      <c r="D533" s="95" t="s">
        <v>249</v>
      </c>
      <c r="E533" s="95" t="s">
        <v>116</v>
      </c>
      <c r="F533" s="95" t="s">
        <v>283</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hidden="1" x14ac:dyDescent="0.25">
      <c r="A534" s="107" t="s">
        <v>289</v>
      </c>
      <c r="B534" s="107" t="str">
        <f t="shared" si="16"/>
        <v>South Ayrshire2006</v>
      </c>
      <c r="C534" s="95" t="s">
        <v>249</v>
      </c>
      <c r="D534" s="95" t="s">
        <v>249</v>
      </c>
      <c r="E534" s="95" t="s">
        <v>116</v>
      </c>
      <c r="F534" s="95" t="s">
        <v>283</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hidden="1" x14ac:dyDescent="0.25">
      <c r="A535" s="107" t="s">
        <v>289</v>
      </c>
      <c r="B535" s="107" t="str">
        <f t="shared" si="16"/>
        <v>South Ayrshire2007</v>
      </c>
      <c r="C535" s="95" t="s">
        <v>249</v>
      </c>
      <c r="D535" s="95" t="s">
        <v>249</v>
      </c>
      <c r="E535" s="95" t="s">
        <v>116</v>
      </c>
      <c r="F535" s="95" t="s">
        <v>283</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hidden="1" x14ac:dyDescent="0.25">
      <c r="A536" s="107" t="s">
        <v>289</v>
      </c>
      <c r="B536" s="107" t="str">
        <f t="shared" si="16"/>
        <v>South Ayrshire2008</v>
      </c>
      <c r="C536" s="95" t="s">
        <v>249</v>
      </c>
      <c r="D536" s="95" t="s">
        <v>249</v>
      </c>
      <c r="E536" s="95" t="s">
        <v>116</v>
      </c>
      <c r="F536" s="95" t="s">
        <v>283</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hidden="1" x14ac:dyDescent="0.25">
      <c r="A537" s="107" t="s">
        <v>289</v>
      </c>
      <c r="B537" s="107" t="str">
        <f t="shared" si="16"/>
        <v>South Ayrshire2009</v>
      </c>
      <c r="C537" s="95" t="s">
        <v>249</v>
      </c>
      <c r="D537" s="95" t="s">
        <v>249</v>
      </c>
      <c r="E537" s="95" t="s">
        <v>116</v>
      </c>
      <c r="F537" s="95" t="s">
        <v>283</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hidden="1" x14ac:dyDescent="0.25">
      <c r="A538" s="107" t="s">
        <v>289</v>
      </c>
      <c r="B538" s="107" t="str">
        <f t="shared" si="16"/>
        <v>South Ayrshire2010</v>
      </c>
      <c r="C538" s="95" t="s">
        <v>249</v>
      </c>
      <c r="D538" s="95" t="s">
        <v>249</v>
      </c>
      <c r="E538" s="95" t="s">
        <v>116</v>
      </c>
      <c r="F538" s="95" t="s">
        <v>283</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hidden="1" x14ac:dyDescent="0.25">
      <c r="A539" s="107" t="s">
        <v>289</v>
      </c>
      <c r="B539" s="107" t="str">
        <f t="shared" si="16"/>
        <v>South Ayrshire2011</v>
      </c>
      <c r="C539" s="95" t="s">
        <v>249</v>
      </c>
      <c r="D539" s="95" t="s">
        <v>249</v>
      </c>
      <c r="E539" s="95" t="s">
        <v>116</v>
      </c>
      <c r="F539" s="95" t="s">
        <v>283</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hidden="1" x14ac:dyDescent="0.25">
      <c r="A540" s="107" t="s">
        <v>289</v>
      </c>
      <c r="B540" s="107" t="str">
        <f t="shared" si="16"/>
        <v>South Ayrshire2012</v>
      </c>
      <c r="C540" s="95" t="s">
        <v>249</v>
      </c>
      <c r="D540" s="95" t="s">
        <v>249</v>
      </c>
      <c r="E540" s="95" t="s">
        <v>116</v>
      </c>
      <c r="F540" s="95" t="s">
        <v>283</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hidden="1" x14ac:dyDescent="0.25">
      <c r="A541" s="107" t="s">
        <v>289</v>
      </c>
      <c r="B541" s="107" t="str">
        <f t="shared" si="16"/>
        <v>South Ayrshire2013</v>
      </c>
      <c r="C541" s="95" t="s">
        <v>249</v>
      </c>
      <c r="D541" s="95" t="s">
        <v>249</v>
      </c>
      <c r="E541" s="95" t="s">
        <v>116</v>
      </c>
      <c r="F541" s="95" t="s">
        <v>283</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hidden="1" x14ac:dyDescent="0.25">
      <c r="A542" s="107" t="s">
        <v>289</v>
      </c>
      <c r="B542" s="107" t="str">
        <f t="shared" si="16"/>
        <v>South Lanarkshire2005</v>
      </c>
      <c r="C542" s="95" t="s">
        <v>249</v>
      </c>
      <c r="D542" s="95" t="s">
        <v>249</v>
      </c>
      <c r="E542" s="95" t="s">
        <v>117</v>
      </c>
      <c r="F542" s="95" t="s">
        <v>284</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hidden="1" x14ac:dyDescent="0.25">
      <c r="A543" s="107" t="s">
        <v>289</v>
      </c>
      <c r="B543" s="107" t="str">
        <f t="shared" si="16"/>
        <v>South Lanarkshire2006</v>
      </c>
      <c r="C543" s="95" t="s">
        <v>249</v>
      </c>
      <c r="D543" s="95" t="s">
        <v>249</v>
      </c>
      <c r="E543" s="95" t="s">
        <v>117</v>
      </c>
      <c r="F543" s="95" t="s">
        <v>284</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hidden="1" x14ac:dyDescent="0.25">
      <c r="A544" s="107" t="s">
        <v>289</v>
      </c>
      <c r="B544" s="107" t="str">
        <f t="shared" si="16"/>
        <v>South Lanarkshire2007</v>
      </c>
      <c r="C544" s="95" t="s">
        <v>249</v>
      </c>
      <c r="D544" s="95" t="s">
        <v>249</v>
      </c>
      <c r="E544" s="95" t="s">
        <v>117</v>
      </c>
      <c r="F544" s="95" t="s">
        <v>284</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hidden="1" x14ac:dyDescent="0.25">
      <c r="A545" s="107" t="s">
        <v>289</v>
      </c>
      <c r="B545" s="107" t="str">
        <f t="shared" si="16"/>
        <v>South Lanarkshire2008</v>
      </c>
      <c r="C545" s="95" t="s">
        <v>249</v>
      </c>
      <c r="D545" s="95" t="s">
        <v>249</v>
      </c>
      <c r="E545" s="95" t="s">
        <v>117</v>
      </c>
      <c r="F545" s="95" t="s">
        <v>284</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hidden="1" x14ac:dyDescent="0.25">
      <c r="A546" s="107" t="s">
        <v>289</v>
      </c>
      <c r="B546" s="107" t="str">
        <f t="shared" si="16"/>
        <v>South Lanarkshire2009</v>
      </c>
      <c r="C546" s="95" t="s">
        <v>249</v>
      </c>
      <c r="D546" s="95" t="s">
        <v>249</v>
      </c>
      <c r="E546" s="95" t="s">
        <v>117</v>
      </c>
      <c r="F546" s="95" t="s">
        <v>284</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hidden="1" x14ac:dyDescent="0.25">
      <c r="A547" s="107" t="s">
        <v>289</v>
      </c>
      <c r="B547" s="107" t="str">
        <f t="shared" ref="B547:B577" si="18">E547&amp;G547</f>
        <v>South Lanarkshire2010</v>
      </c>
      <c r="C547" s="95" t="s">
        <v>249</v>
      </c>
      <c r="D547" s="95" t="s">
        <v>249</v>
      </c>
      <c r="E547" s="95" t="s">
        <v>117</v>
      </c>
      <c r="F547" s="95" t="s">
        <v>284</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hidden="1" x14ac:dyDescent="0.25">
      <c r="A548" s="107" t="s">
        <v>289</v>
      </c>
      <c r="B548" s="107" t="str">
        <f t="shared" si="18"/>
        <v>South Lanarkshire2011</v>
      </c>
      <c r="C548" s="95" t="s">
        <v>249</v>
      </c>
      <c r="D548" s="95" t="s">
        <v>249</v>
      </c>
      <c r="E548" s="95" t="s">
        <v>117</v>
      </c>
      <c r="F548" s="95" t="s">
        <v>284</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hidden="1" x14ac:dyDescent="0.25">
      <c r="A549" s="107" t="s">
        <v>289</v>
      </c>
      <c r="B549" s="107" t="str">
        <f t="shared" si="18"/>
        <v>South Lanarkshire2012</v>
      </c>
      <c r="C549" s="95" t="s">
        <v>249</v>
      </c>
      <c r="D549" s="95" t="s">
        <v>249</v>
      </c>
      <c r="E549" s="95" t="s">
        <v>117</v>
      </c>
      <c r="F549" s="95" t="s">
        <v>284</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hidden="1" x14ac:dyDescent="0.25">
      <c r="A550" s="107" t="s">
        <v>289</v>
      </c>
      <c r="B550" s="107" t="str">
        <f t="shared" si="18"/>
        <v>South Lanarkshire2013</v>
      </c>
      <c r="C550" s="95" t="s">
        <v>249</v>
      </c>
      <c r="D550" s="95" t="s">
        <v>249</v>
      </c>
      <c r="E550" s="95" t="s">
        <v>117</v>
      </c>
      <c r="F550" s="95" t="s">
        <v>284</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hidden="1" x14ac:dyDescent="0.25">
      <c r="A551" s="107" t="s">
        <v>289</v>
      </c>
      <c r="B551" s="107" t="str">
        <f t="shared" si="18"/>
        <v>Stirling2005</v>
      </c>
      <c r="C551" s="95" t="s">
        <v>249</v>
      </c>
      <c r="D551" s="95" t="s">
        <v>249</v>
      </c>
      <c r="E551" s="95" t="s">
        <v>118</v>
      </c>
      <c r="F551" s="95" t="s">
        <v>285</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hidden="1" x14ac:dyDescent="0.25">
      <c r="A552" s="107" t="s">
        <v>289</v>
      </c>
      <c r="B552" s="107" t="str">
        <f t="shared" si="18"/>
        <v>Stirling2006</v>
      </c>
      <c r="C552" s="95" t="s">
        <v>249</v>
      </c>
      <c r="D552" s="95" t="s">
        <v>249</v>
      </c>
      <c r="E552" s="95" t="s">
        <v>118</v>
      </c>
      <c r="F552" s="95" t="s">
        <v>285</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hidden="1" x14ac:dyDescent="0.25">
      <c r="A553" s="107" t="s">
        <v>289</v>
      </c>
      <c r="B553" s="107" t="str">
        <f t="shared" si="18"/>
        <v>Stirling2007</v>
      </c>
      <c r="C553" s="95" t="s">
        <v>249</v>
      </c>
      <c r="D553" s="95" t="s">
        <v>249</v>
      </c>
      <c r="E553" s="95" t="s">
        <v>118</v>
      </c>
      <c r="F553" s="95" t="s">
        <v>285</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hidden="1" x14ac:dyDescent="0.25">
      <c r="A554" s="107" t="s">
        <v>289</v>
      </c>
      <c r="B554" s="107" t="str">
        <f t="shared" si="18"/>
        <v>Stirling2008</v>
      </c>
      <c r="C554" s="95" t="s">
        <v>249</v>
      </c>
      <c r="D554" s="95" t="s">
        <v>249</v>
      </c>
      <c r="E554" s="95" t="s">
        <v>118</v>
      </c>
      <c r="F554" s="95" t="s">
        <v>285</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hidden="1" x14ac:dyDescent="0.25">
      <c r="A555" s="107" t="s">
        <v>289</v>
      </c>
      <c r="B555" s="107" t="str">
        <f t="shared" si="18"/>
        <v>Stirling2009</v>
      </c>
      <c r="C555" s="95" t="s">
        <v>249</v>
      </c>
      <c r="D555" s="95" t="s">
        <v>249</v>
      </c>
      <c r="E555" s="95" t="s">
        <v>118</v>
      </c>
      <c r="F555" s="95" t="s">
        <v>285</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hidden="1" x14ac:dyDescent="0.25">
      <c r="A556" s="107" t="s">
        <v>289</v>
      </c>
      <c r="B556" s="107" t="str">
        <f t="shared" si="18"/>
        <v>Stirling2010</v>
      </c>
      <c r="C556" s="95" t="s">
        <v>249</v>
      </c>
      <c r="D556" s="95" t="s">
        <v>249</v>
      </c>
      <c r="E556" s="95" t="s">
        <v>118</v>
      </c>
      <c r="F556" s="95" t="s">
        <v>285</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hidden="1" x14ac:dyDescent="0.25">
      <c r="A557" s="107" t="s">
        <v>289</v>
      </c>
      <c r="B557" s="107" t="str">
        <f t="shared" si="18"/>
        <v>Stirling2011</v>
      </c>
      <c r="C557" s="95" t="s">
        <v>249</v>
      </c>
      <c r="D557" s="95" t="s">
        <v>249</v>
      </c>
      <c r="E557" s="95" t="s">
        <v>118</v>
      </c>
      <c r="F557" s="95" t="s">
        <v>285</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hidden="1" x14ac:dyDescent="0.25">
      <c r="A558" s="107" t="s">
        <v>289</v>
      </c>
      <c r="B558" s="107" t="str">
        <f t="shared" si="18"/>
        <v>Stirling2012</v>
      </c>
      <c r="C558" s="95" t="s">
        <v>249</v>
      </c>
      <c r="D558" s="95" t="s">
        <v>249</v>
      </c>
      <c r="E558" s="95" t="s">
        <v>118</v>
      </c>
      <c r="F558" s="95" t="s">
        <v>285</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hidden="1" x14ac:dyDescent="0.25">
      <c r="A559" s="107" t="s">
        <v>289</v>
      </c>
      <c r="B559" s="107" t="str">
        <f t="shared" si="18"/>
        <v>Stirling2013</v>
      </c>
      <c r="C559" s="95" t="s">
        <v>249</v>
      </c>
      <c r="D559" s="95" t="s">
        <v>249</v>
      </c>
      <c r="E559" s="95" t="s">
        <v>118</v>
      </c>
      <c r="F559" s="95" t="s">
        <v>285</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hidden="1" x14ac:dyDescent="0.25">
      <c r="A560" s="107" t="s">
        <v>289</v>
      </c>
      <c r="B560" s="107" t="str">
        <f t="shared" si="18"/>
        <v>West Dunbartonshire2005</v>
      </c>
      <c r="C560" s="95" t="s">
        <v>249</v>
      </c>
      <c r="D560" s="95" t="s">
        <v>249</v>
      </c>
      <c r="E560" s="95" t="s">
        <v>119</v>
      </c>
      <c r="F560" s="95" t="s">
        <v>286</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hidden="1" x14ac:dyDescent="0.25">
      <c r="A561" s="107" t="s">
        <v>289</v>
      </c>
      <c r="B561" s="107" t="str">
        <f t="shared" si="18"/>
        <v>West Dunbartonshire2006</v>
      </c>
      <c r="C561" s="95" t="s">
        <v>249</v>
      </c>
      <c r="D561" s="95" t="s">
        <v>249</v>
      </c>
      <c r="E561" s="95" t="s">
        <v>119</v>
      </c>
      <c r="F561" s="95" t="s">
        <v>286</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hidden="1" x14ac:dyDescent="0.25">
      <c r="A562" s="107" t="s">
        <v>289</v>
      </c>
      <c r="B562" s="107" t="str">
        <f t="shared" si="18"/>
        <v>West Dunbartonshire2007</v>
      </c>
      <c r="C562" s="95" t="s">
        <v>249</v>
      </c>
      <c r="D562" s="95" t="s">
        <v>249</v>
      </c>
      <c r="E562" s="95" t="s">
        <v>119</v>
      </c>
      <c r="F562" s="95" t="s">
        <v>286</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hidden="1" x14ac:dyDescent="0.25">
      <c r="A563" s="107" t="s">
        <v>289</v>
      </c>
      <c r="B563" s="107" t="str">
        <f t="shared" si="18"/>
        <v>West Dunbartonshire2008</v>
      </c>
      <c r="C563" s="95" t="s">
        <v>249</v>
      </c>
      <c r="D563" s="95" t="s">
        <v>249</v>
      </c>
      <c r="E563" s="95" t="s">
        <v>119</v>
      </c>
      <c r="F563" s="95" t="s">
        <v>286</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hidden="1" x14ac:dyDescent="0.25">
      <c r="A564" s="107" t="s">
        <v>289</v>
      </c>
      <c r="B564" s="107" t="str">
        <f t="shared" si="18"/>
        <v>West Dunbartonshire2009</v>
      </c>
      <c r="C564" s="95" t="s">
        <v>249</v>
      </c>
      <c r="D564" s="95" t="s">
        <v>249</v>
      </c>
      <c r="E564" s="95" t="s">
        <v>119</v>
      </c>
      <c r="F564" s="95" t="s">
        <v>286</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hidden="1" x14ac:dyDescent="0.25">
      <c r="A565" s="107" t="s">
        <v>289</v>
      </c>
      <c r="B565" s="107" t="str">
        <f t="shared" si="18"/>
        <v>West Dunbartonshire2010</v>
      </c>
      <c r="C565" s="95" t="s">
        <v>249</v>
      </c>
      <c r="D565" s="95" t="s">
        <v>249</v>
      </c>
      <c r="E565" s="95" t="s">
        <v>119</v>
      </c>
      <c r="F565" s="95" t="s">
        <v>286</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hidden="1" x14ac:dyDescent="0.25">
      <c r="A566" s="107" t="s">
        <v>289</v>
      </c>
      <c r="B566" s="107" t="str">
        <f t="shared" si="18"/>
        <v>West Dunbartonshire2011</v>
      </c>
      <c r="C566" s="95" t="s">
        <v>249</v>
      </c>
      <c r="D566" s="95" t="s">
        <v>249</v>
      </c>
      <c r="E566" s="95" t="s">
        <v>119</v>
      </c>
      <c r="F566" s="95" t="s">
        <v>286</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hidden="1" x14ac:dyDescent="0.25">
      <c r="A567" s="107" t="s">
        <v>289</v>
      </c>
      <c r="B567" s="107" t="str">
        <f t="shared" si="18"/>
        <v>West Dunbartonshire2012</v>
      </c>
      <c r="C567" s="95" t="s">
        <v>249</v>
      </c>
      <c r="D567" s="95" t="s">
        <v>249</v>
      </c>
      <c r="E567" s="95" t="s">
        <v>119</v>
      </c>
      <c r="F567" s="95" t="s">
        <v>286</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hidden="1" x14ac:dyDescent="0.25">
      <c r="A568" s="107" t="s">
        <v>289</v>
      </c>
      <c r="B568" s="107" t="str">
        <f t="shared" si="18"/>
        <v>West Dunbartonshire2013</v>
      </c>
      <c r="C568" s="95" t="s">
        <v>249</v>
      </c>
      <c r="D568" s="95" t="s">
        <v>249</v>
      </c>
      <c r="E568" s="95" t="s">
        <v>119</v>
      </c>
      <c r="F568" s="95" t="s">
        <v>286</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hidden="1" x14ac:dyDescent="0.25">
      <c r="A569" s="107" t="s">
        <v>289</v>
      </c>
      <c r="B569" s="107" t="str">
        <f t="shared" si="18"/>
        <v>West Lothian2005</v>
      </c>
      <c r="C569" s="95" t="s">
        <v>249</v>
      </c>
      <c r="D569" s="95" t="s">
        <v>249</v>
      </c>
      <c r="E569" s="95" t="s">
        <v>120</v>
      </c>
      <c r="F569" s="95" t="s">
        <v>287</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hidden="1" x14ac:dyDescent="0.25">
      <c r="A570" s="107" t="s">
        <v>289</v>
      </c>
      <c r="B570" s="107" t="str">
        <f t="shared" si="18"/>
        <v>West Lothian2006</v>
      </c>
      <c r="C570" s="95" t="s">
        <v>249</v>
      </c>
      <c r="D570" s="95" t="s">
        <v>249</v>
      </c>
      <c r="E570" s="95" t="s">
        <v>120</v>
      </c>
      <c r="F570" s="95" t="s">
        <v>287</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hidden="1" x14ac:dyDescent="0.25">
      <c r="A571" s="107" t="s">
        <v>289</v>
      </c>
      <c r="B571" s="107" t="str">
        <f t="shared" si="18"/>
        <v>West Lothian2007</v>
      </c>
      <c r="C571" s="95" t="s">
        <v>249</v>
      </c>
      <c r="D571" s="95" t="s">
        <v>249</v>
      </c>
      <c r="E571" s="95" t="s">
        <v>120</v>
      </c>
      <c r="F571" s="95" t="s">
        <v>287</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hidden="1" x14ac:dyDescent="0.25">
      <c r="A572" s="107" t="s">
        <v>289</v>
      </c>
      <c r="B572" s="107" t="str">
        <f t="shared" si="18"/>
        <v>West Lothian2008</v>
      </c>
      <c r="C572" s="95" t="s">
        <v>249</v>
      </c>
      <c r="D572" s="95" t="s">
        <v>249</v>
      </c>
      <c r="E572" s="95" t="s">
        <v>120</v>
      </c>
      <c r="F572" s="95" t="s">
        <v>287</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hidden="1" x14ac:dyDescent="0.25">
      <c r="A573" s="107" t="s">
        <v>289</v>
      </c>
      <c r="B573" s="107" t="str">
        <f t="shared" si="18"/>
        <v>West Lothian2009</v>
      </c>
      <c r="C573" s="95" t="s">
        <v>249</v>
      </c>
      <c r="D573" s="95" t="s">
        <v>249</v>
      </c>
      <c r="E573" s="95" t="s">
        <v>120</v>
      </c>
      <c r="F573" s="95" t="s">
        <v>287</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hidden="1" x14ac:dyDescent="0.25">
      <c r="A574" s="107" t="s">
        <v>289</v>
      </c>
      <c r="B574" s="107" t="str">
        <f t="shared" si="18"/>
        <v>West Lothian2010</v>
      </c>
      <c r="C574" s="95" t="s">
        <v>249</v>
      </c>
      <c r="D574" s="95" t="s">
        <v>249</v>
      </c>
      <c r="E574" s="95" t="s">
        <v>120</v>
      </c>
      <c r="F574" s="95" t="s">
        <v>287</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hidden="1" x14ac:dyDescent="0.25">
      <c r="A575" s="107" t="s">
        <v>289</v>
      </c>
      <c r="B575" s="107" t="str">
        <f t="shared" si="18"/>
        <v>West Lothian2011</v>
      </c>
      <c r="C575" s="95" t="s">
        <v>249</v>
      </c>
      <c r="D575" s="95" t="s">
        <v>249</v>
      </c>
      <c r="E575" s="95" t="s">
        <v>120</v>
      </c>
      <c r="F575" s="95" t="s">
        <v>287</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hidden="1" x14ac:dyDescent="0.25">
      <c r="A576" s="107" t="s">
        <v>289</v>
      </c>
      <c r="B576" s="107" t="str">
        <f t="shared" si="18"/>
        <v>West Lothian2012</v>
      </c>
      <c r="C576" s="95" t="s">
        <v>249</v>
      </c>
      <c r="D576" s="95" t="s">
        <v>249</v>
      </c>
      <c r="E576" s="95" t="s">
        <v>120</v>
      </c>
      <c r="F576" s="95" t="s">
        <v>287</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hidden="1" x14ac:dyDescent="0.25">
      <c r="A577" s="107" t="s">
        <v>289</v>
      </c>
      <c r="B577" s="107" t="str">
        <f t="shared" si="18"/>
        <v>West Lothian2013</v>
      </c>
      <c r="C577" s="95" t="s">
        <v>249</v>
      </c>
      <c r="D577" s="95" t="s">
        <v>249</v>
      </c>
      <c r="E577" s="95" t="s">
        <v>120</v>
      </c>
      <c r="F577" s="95" t="s">
        <v>287</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62</vt:i4>
      </vt:variant>
    </vt:vector>
  </HeadingPairs>
  <TitlesOfParts>
    <vt:vector size="68"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2015-10-14T14:40:38Z</cp:lastPrinted>
  <dcterms:created xsi:type="dcterms:W3CDTF">2014-10-29T16:20:01Z</dcterms:created>
  <dcterms:modified xsi:type="dcterms:W3CDTF">2016-01-20T10:24:04Z</dcterms:modified>
</cp:coreProperties>
</file>