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8800" windowHeight="1302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externalReferences>
    <externalReference r:id="rId7"/>
    <externalReference r:id="rId8"/>
    <externalReference r:id="rId9"/>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2" i="7" l="1"/>
  <c r="F132" i="7"/>
  <c r="H132" i="7" s="1"/>
  <c r="E132" i="7"/>
  <c r="G131" i="7"/>
  <c r="F131" i="7"/>
  <c r="H131" i="7" s="1"/>
  <c r="E131" i="7"/>
  <c r="G130" i="7"/>
  <c r="F130" i="7"/>
  <c r="H130" i="7" s="1"/>
  <c r="E130" i="7"/>
  <c r="G126" i="7" l="1"/>
  <c r="F126" i="7"/>
  <c r="H126" i="7" s="1"/>
  <c r="E126" i="7"/>
  <c r="G127" i="7"/>
  <c r="F127" i="7"/>
  <c r="H127" i="7" s="1"/>
  <c r="E127" i="7"/>
  <c r="E128" i="7" l="1"/>
  <c r="G128" i="7" l="1"/>
  <c r="F128" i="7"/>
  <c r="H128" i="7" s="1"/>
  <c r="G125" i="7"/>
  <c r="F125" i="7"/>
  <c r="H125" i="7" s="1"/>
  <c r="E125" i="7"/>
  <c r="C93" i="7" l="1"/>
  <c r="C94" i="7"/>
  <c r="C95" i="7"/>
  <c r="C96" i="7"/>
  <c r="D94" i="7"/>
  <c r="D95" i="7" s="1"/>
  <c r="D96" i="7" s="1"/>
  <c r="G124" i="7" l="1"/>
  <c r="F124" i="7"/>
  <c r="H124" i="7" s="1"/>
  <c r="E124" i="7"/>
  <c r="G123" i="7"/>
  <c r="F123" i="7"/>
  <c r="H123" i="7" s="1"/>
  <c r="E123" i="7"/>
  <c r="G122" i="7"/>
  <c r="F122" i="7"/>
  <c r="H122" i="7" s="1"/>
  <c r="E122" i="7"/>
  <c r="G121" i="7"/>
  <c r="F121" i="7"/>
  <c r="H121" i="7" s="1"/>
  <c r="E121" i="7"/>
  <c r="G120" i="7"/>
  <c r="F120" i="7"/>
  <c r="H120" i="7" s="1"/>
  <c r="E120" i="7"/>
  <c r="G119" i="7"/>
  <c r="F119" i="7"/>
  <c r="H119" i="7" s="1"/>
  <c r="E119" i="7"/>
  <c r="G118" i="7"/>
  <c r="F118" i="7"/>
  <c r="H118" i="7" s="1"/>
  <c r="E118" i="7"/>
  <c r="G117" i="7"/>
  <c r="F117" i="7"/>
  <c r="H117" i="7" s="1"/>
  <c r="E117" i="7"/>
  <c r="G116" i="7"/>
  <c r="F116" i="7"/>
  <c r="H116" i="7" s="1"/>
  <c r="E116" i="7"/>
  <c r="G115" i="7"/>
  <c r="F115" i="7"/>
  <c r="H115" i="7" s="1"/>
  <c r="E115" i="7"/>
  <c r="G114" i="7"/>
  <c r="F114" i="7"/>
  <c r="H114" i="7" s="1"/>
  <c r="E114" i="7"/>
  <c r="G113" i="7"/>
  <c r="F113" i="7"/>
  <c r="H113" i="7" s="1"/>
  <c r="E113"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D97" i="7"/>
  <c r="D98" i="7" s="1"/>
  <c r="D99" i="7" s="1"/>
  <c r="D100" i="7" s="1"/>
  <c r="D101" i="7" s="1"/>
  <c r="D102" i="7" s="1"/>
  <c r="D103" i="7" s="1"/>
  <c r="D104" i="7" s="1"/>
  <c r="D105" i="7" s="1"/>
  <c r="D106" i="7" s="1"/>
  <c r="D107" i="7" s="1"/>
  <c r="C97" i="7"/>
  <c r="H97" i="7"/>
  <c r="C98" i="7"/>
  <c r="H98" i="7"/>
  <c r="C99" i="7"/>
  <c r="H99" i="7"/>
  <c r="C100" i="7"/>
  <c r="H100" i="7"/>
  <c r="C101" i="7"/>
  <c r="H101" i="7"/>
  <c r="C102" i="7"/>
  <c r="H102" i="7"/>
  <c r="C103" i="7"/>
  <c r="H103" i="7"/>
  <c r="C104" i="7"/>
  <c r="H104" i="7"/>
  <c r="C105" i="7"/>
  <c r="H105" i="7"/>
  <c r="C106" i="7"/>
  <c r="H106" i="7"/>
  <c r="C107" i="7"/>
  <c r="H107" i="7"/>
  <c r="E129" i="7"/>
  <c r="F129" i="7"/>
  <c r="H129" i="7" s="1"/>
  <c r="G129"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3" i="3"/>
  <c r="M22" i="3"/>
  <c r="J17" i="3"/>
  <c r="F18" i="3"/>
  <c r="F21" i="3"/>
  <c r="L17" i="3"/>
  <c r="M17" i="3"/>
  <c r="J20" i="3"/>
  <c r="J21" i="3"/>
  <c r="F20" i="3"/>
  <c r="L18" i="3"/>
  <c r="J22" i="3"/>
  <c r="M19" i="3"/>
  <c r="J18" i="3"/>
  <c r="K23" i="3"/>
  <c r="G23" i="3"/>
  <c r="H18" i="3"/>
  <c r="G19" i="3"/>
  <c r="L23" i="3"/>
  <c r="K21" i="3"/>
  <c r="I18" i="3"/>
  <c r="K20" i="3"/>
  <c r="H17" i="3"/>
  <c r="M18" i="3"/>
  <c r="E21" i="3"/>
  <c r="E22" i="3"/>
  <c r="F17" i="3"/>
  <c r="M21" i="3"/>
  <c r="G17" i="3"/>
  <c r="E19" i="3"/>
  <c r="K19" i="3"/>
  <c r="F19" i="3"/>
  <c r="H19" i="3"/>
  <c r="I17" i="3"/>
  <c r="H23" i="3"/>
  <c r="J19" i="3"/>
  <c r="H22" i="3"/>
  <c r="G18" i="3"/>
  <c r="M20" i="3"/>
  <c r="K22" i="3"/>
  <c r="I21" i="3"/>
  <c r="F22" i="3"/>
  <c r="M23" i="3"/>
  <c r="L21" i="3"/>
  <c r="J23" i="3"/>
  <c r="I22" i="3"/>
  <c r="I20" i="3"/>
  <c r="K18" i="3"/>
  <c r="E18" i="3"/>
  <c r="K17" i="3"/>
  <c r="G20" i="3"/>
  <c r="H21" i="3"/>
  <c r="I19" i="3"/>
  <c r="G21" i="3"/>
  <c r="L22" i="3"/>
  <c r="L19" i="3"/>
  <c r="L20" i="3"/>
  <c r="G22" i="3"/>
  <c r="F23" i="3"/>
  <c r="H20" i="3"/>
  <c r="E17" i="3"/>
  <c r="E20" i="3"/>
  <c r="I23" i="3"/>
</calcChain>
</file>

<file path=xl/sharedStrings.xml><?xml version="1.0" encoding="utf-8"?>
<sst xmlns="http://schemas.openxmlformats.org/spreadsheetml/2006/main" count="4506" uniqueCount="1071">
  <si>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</si>
  <si>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</si>
  <si>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</si>
  <si>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</si>
  <si>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</si>
  <si>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</si>
  <si>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</si>
  <si>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</si>
  <si>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</si>
  <si>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</si>
  <si>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</si>
  <si>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</si>
  <si>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</si>
  <si>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</si>
  <si>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</si>
  <si>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</si>
  <si>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</si>
  <si>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</si>
  <si>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</si>
  <si>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</si>
  <si>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</si>
  <si>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</si>
  <si>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</si>
  <si>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</si>
  <si>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</si>
  <si>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</si>
  <si>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</si>
  <si>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</si>
  <si>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</si>
  <si>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</si>
  <si>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</si>
  <si>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</si>
  <si>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</si>
  <si>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</si>
  <si>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</si>
  <si>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</si>
  <si>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</si>
  <si>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</si>
  <si>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</si>
  <si>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</si>
  <si>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</si>
  <si>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</si>
  <si>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</si>
  <si>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</si>
  <si>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</si>
  <si>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</si>
  <si>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</si>
  <si>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</si>
  <si>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</si>
  <si>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</si>
  <si>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</si>
  <si>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</si>
  <si>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</si>
  <si>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</si>
  <si>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</si>
  <si>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</si>
  <si>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</si>
  <si>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</si>
  <si>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</si>
  <si>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</si>
  <si>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</si>
  <si>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</si>
  <si>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</si>
  <si>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</si>
  <si>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</si>
  <si>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</si>
  <si>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</si>
  <si>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</si>
  <si>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</si>
  <si>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</si>
  <si>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</si>
  <si>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</si>
  <si>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</si>
  <si>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</si>
  <si>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</si>
  <si>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</si>
  <si>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</si>
  <si>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</si>
  <si>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</si>
  <si>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</si>
  <si>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</si>
  <si>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</si>
  <si>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</si>
  <si>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</si>
  <si>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</si>
  <si>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</si>
  <si>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</si>
  <si>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</si>
  <si>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</si>
  <si>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</si>
  <si>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</si>
  <si>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</si>
  <si>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</si>
  <si>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</si>
  <si>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</si>
  <si>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</si>
  <si>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</si>
  <si>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</si>
  <si>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</si>
  <si>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</si>
  <si>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</si>
  <si>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</si>
  <si>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</si>
  <si>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</si>
  <si>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</si>
  <si>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</si>
  <si>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</si>
  <si>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</si>
  <si>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</si>
  <si>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</si>
  <si>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</si>
  <si>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</si>
  <si>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</si>
  <si>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</si>
  <si>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</si>
  <si>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</si>
  <si>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</si>
  <si>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</si>
  <si>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</si>
  <si>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</si>
  <si>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</si>
  <si>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</si>
  <si>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</si>
  <si>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</si>
  <si>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</si>
  <si>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</si>
  <si>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</si>
  <si>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</si>
  <si>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</si>
  <si>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</si>
  <si>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</si>
  <si>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</si>
  <si>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</si>
  <si>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</si>
  <si>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</si>
  <si>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</si>
  <si>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</si>
  <si>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</si>
  <si>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</si>
  <si>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</si>
  <si>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</si>
  <si>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</si>
  <si>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</si>
  <si>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</si>
  <si>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</si>
  <si>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</si>
  <si>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</si>
  <si>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</si>
  <si>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</si>
  <si>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</si>
  <si>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</si>
  <si>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</si>
  <si>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</si>
  <si>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</si>
  <si>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</si>
  <si>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</si>
  <si>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</si>
  <si>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</si>
  <si>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</si>
  <si>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</si>
  <si>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</si>
  <si>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</si>
  <si>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</si>
  <si>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</si>
  <si>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</si>
  <si>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</si>
  <si>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</si>
  <si>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</si>
  <si>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</si>
  <si>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</si>
  <si>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</si>
  <si>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</si>
  <si>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</si>
  <si>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</si>
  <si>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</si>
  <si>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</si>
  <si>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</si>
  <si>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</si>
  <si>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</si>
  <si>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</si>
  <si>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</si>
  <si>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</si>
  <si>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</si>
  <si>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</si>
  <si>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</si>
  <si>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</si>
  <si>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</si>
  <si>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</si>
  <si>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</si>
  <si>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</si>
  <si>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</si>
  <si>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</si>
  <si>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</si>
  <si>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</si>
  <si>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</si>
  <si>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</si>
  <si>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</si>
  <si>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</si>
  <si>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</si>
  <si>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</si>
  <si>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</si>
  <si>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</si>
  <si>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</si>
  <si>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</si>
  <si>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</si>
  <si>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</si>
  <si>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</si>
  <si>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</si>
  <si>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</si>
  <si>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</si>
  <si>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</si>
  <si>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</si>
  <si>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</si>
  <si>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</si>
  <si>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</si>
  <si>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</si>
  <si>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</si>
  <si>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</si>
  <si>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</si>
  <si>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</si>
  <si>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</si>
  <si>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</si>
  <si>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</si>
  <si>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</si>
  <si>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</si>
  <si>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</si>
  <si>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</si>
  <si>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</si>
  <si>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</si>
  <si>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</si>
  <si>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</si>
  <si>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</si>
  <si>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</si>
  <si>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</si>
  <si>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</si>
  <si>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</si>
  <si>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</si>
  <si>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</si>
  <si>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</si>
  <si>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</si>
  <si>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</si>
  <si>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</si>
  <si>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</si>
  <si>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</si>
  <si>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</si>
  <si>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</si>
  <si>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</si>
  <si>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</si>
  <si>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</si>
  <si>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</si>
  <si>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</si>
  <si>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</si>
  <si>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</si>
  <si>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</si>
  <si>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</si>
  <si>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</si>
  <si>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</si>
  <si>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</si>
  <si>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</si>
  <si>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</si>
  <si>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</si>
  <si>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</si>
  <si>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</si>
  <si>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</si>
  <si>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</si>
  <si>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</si>
  <si>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</si>
  <si>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</si>
  <si>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</si>
  <si>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</si>
  <si>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</si>
  <si>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</si>
  <si>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</si>
  <si>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</si>
  <si>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</si>
  <si>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</si>
  <si>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</si>
  <si>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</si>
  <si>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</si>
  <si>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</si>
  <si>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</si>
  <si>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</si>
  <si>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</si>
  <si>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</si>
  <si>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</si>
  <si>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</si>
  <si>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</si>
  <si>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</si>
  <si>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</si>
  <si>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</si>
  <si>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</si>
  <si>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</si>
  <si>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</si>
  <si>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</si>
  <si>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</si>
  <si>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</si>
  <si>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</si>
  <si>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</si>
  <si>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</si>
  <si>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</si>
  <si>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</si>
  <si>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</si>
  <si>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</si>
  <si>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</si>
  <si>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</si>
  <si>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</si>
  <si>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</si>
  <si>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</si>
  <si>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</si>
  <si>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</si>
  <si>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</si>
  <si>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</si>
  <si>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</si>
  <si>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</si>
  <si>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</si>
  <si>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</si>
  <si>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</si>
  <si>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</si>
  <si>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</si>
  <si>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</si>
  <si>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</si>
  <si>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</si>
  <si>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</si>
  <si>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</si>
  <si>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</si>
  <si>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</si>
  <si>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</si>
  <si>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</si>
  <si>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</si>
  <si>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</si>
  <si>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</si>
  <si>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</si>
  <si>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</si>
  <si>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</si>
  <si>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</si>
  <si>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</si>
  <si>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</si>
  <si>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</si>
  <si>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</si>
  <si>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</si>
  <si>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</si>
  <si>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</si>
  <si>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</si>
  <si>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</si>
  <si>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</si>
  <si>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</si>
  <si>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</si>
  <si>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</si>
  <si>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</si>
  <si>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</si>
  <si>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</si>
  <si>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</si>
  <si>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</si>
  <si>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</si>
  <si>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</si>
  <si>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</si>
  <si>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</si>
  <si>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</si>
  <si>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</si>
  <si>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</si>
  <si>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</si>
  <si>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</si>
  <si>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</si>
  <si>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</si>
  <si>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</si>
  <si>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</si>
  <si>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</si>
  <si>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</si>
  <si>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</si>
  <si>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</si>
  <si>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</si>
  <si>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</si>
  <si>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</si>
  <si>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</si>
  <si>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</si>
  <si>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</si>
  <si>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</si>
  <si>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</si>
  <si>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</si>
  <si>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</si>
  <si>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</si>
  <si>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</si>
  <si>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</si>
  <si>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</si>
  <si>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</si>
  <si>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</si>
  <si>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</si>
  <si>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</si>
  <si>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</si>
  <si>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</si>
  <si>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</si>
  <si>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</si>
  <si>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</si>
  <si>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</si>
  <si>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</si>
  <si>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</si>
  <si>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</si>
  <si>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</si>
  <si>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</si>
  <si>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</si>
  <si>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</si>
  <si>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</si>
  <si>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</si>
  <si>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</si>
  <si>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</si>
  <si>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</si>
  <si>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</si>
  <si>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</si>
  <si>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</si>
  <si>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</si>
  <si>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</si>
  <si>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</si>
  <si>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</si>
  <si>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</si>
  <si>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</si>
  <si>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</si>
  <si>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</si>
  <si>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</si>
  <si>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</si>
  <si>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</si>
  <si>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</si>
  <si>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</si>
  <si>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</si>
  <si>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</si>
  <si>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</si>
  <si>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</si>
  <si>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</si>
  <si>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</si>
  <si>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</si>
  <si>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</si>
  <si>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</si>
  <si>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</si>
  <si>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</si>
  <si>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</si>
  <si>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</si>
  <si>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</si>
  <si>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</si>
  <si>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</si>
  <si>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</si>
  <si>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</si>
  <si>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</si>
  <si>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</si>
  <si>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</si>
  <si>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</si>
  <si>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</si>
  <si>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</si>
  <si>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</si>
  <si>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</si>
  <si>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</si>
  <si>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</si>
  <si>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</si>
  <si>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</si>
  <si>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</si>
  <si>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</si>
  <si>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</si>
  <si>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</si>
  <si>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</si>
  <si>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</si>
  <si>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</si>
  <si>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</si>
  <si>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</si>
  <si>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</si>
  <si>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</si>
  <si>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</si>
  <si>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</si>
  <si>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</si>
  <si>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</si>
  <si>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</si>
  <si>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</si>
  <si>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</si>
  <si>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</si>
  <si>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</si>
  <si>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</si>
  <si>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</si>
  <si>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</si>
  <si>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</si>
  <si>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</si>
  <si>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</si>
  <si>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</si>
  <si>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</si>
  <si>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</si>
  <si>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</si>
  <si>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</si>
  <si>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</si>
  <si>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</si>
  <si>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</si>
  <si>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</si>
  <si>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</si>
  <si>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</si>
  <si>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</si>
  <si>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</si>
  <si>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</si>
  <si>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</si>
  <si>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</si>
  <si>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</si>
  <si>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</si>
  <si>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</si>
  <si>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</si>
  <si>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</si>
  <si>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</si>
  <si>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</si>
  <si>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</si>
  <si>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</si>
  <si>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</si>
  <si>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</si>
  <si>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</si>
  <si>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</si>
  <si>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</si>
  <si>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</si>
  <si>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</si>
  <si>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</si>
  <si>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</si>
  <si>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</si>
  <si>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</si>
  <si>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</si>
  <si>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</si>
  <si>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</si>
  <si>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</si>
  <si>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</si>
  <si>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</si>
  <si>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</si>
  <si>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</si>
  <si>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</si>
  <si>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</si>
  <si>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</si>
  <si>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</si>
  <si>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</si>
  <si>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</si>
  <si>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</si>
  <si>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</si>
  <si>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</si>
  <si>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</si>
  <si>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</si>
  <si>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</si>
  <si>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</si>
  <si>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</si>
  <si>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</si>
  <si>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</si>
  <si>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</si>
  <si>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</si>
  <si>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</si>
  <si>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</si>
  <si>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</si>
  <si>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</si>
  <si>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</si>
  <si>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</si>
  <si>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</si>
  <si>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</si>
  <si>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</si>
  <si>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</si>
  <si>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</si>
  <si>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</si>
  <si>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</si>
  <si>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</si>
  <si>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</si>
  <si>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</si>
  <si>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</si>
  <si>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</si>
  <si>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</si>
  <si>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</si>
  <si>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</si>
  <si>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</si>
  <si>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</si>
  <si>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</si>
  <si>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</si>
  <si>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</si>
  <si>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</si>
  <si>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</si>
  <si>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</si>
  <si>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</si>
  <si>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</si>
  <si>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</si>
  <si>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</si>
  <si>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</si>
  <si>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</si>
  <si>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</si>
  <si>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</si>
  <si>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</si>
  <si>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</si>
  <si>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</si>
  <si>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</si>
  <si>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</si>
  <si>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</si>
  <si>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</si>
  <si>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</si>
  <si>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</si>
  <si>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</si>
  <si>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</si>
  <si>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</si>
  <si>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</si>
  <si>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</si>
  <si>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</si>
  <si>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</si>
  <si>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</si>
  <si>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</si>
  <si>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</si>
  <si>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</si>
  <si>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</si>
  <si>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</si>
  <si>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</si>
  <si>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</si>
  <si>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</si>
  <si>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</si>
  <si>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</si>
  <si>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</si>
  <si>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</si>
  <si>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</si>
  <si>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</si>
  <si>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</si>
  <si>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</si>
  <si>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</si>
  <si>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</si>
  <si>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</si>
  <si>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</si>
  <si>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</si>
  <si>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</si>
  <si>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</si>
  <si>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</si>
  <si>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</si>
  <si>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</si>
  <si>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</si>
  <si>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</si>
  <si>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</si>
  <si>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</si>
  <si>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</si>
  <si>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</si>
  <si>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</si>
  <si>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</si>
  <si>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</si>
  <si>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</si>
  <si>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</si>
  <si>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</si>
  <si>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</si>
  <si>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</si>
  <si>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</si>
  <si>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</si>
  <si>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</si>
  <si>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</si>
  <si>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</si>
  <si>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</si>
  <si>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</si>
  <si>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</si>
  <si>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</si>
  <si>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</si>
  <si>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</si>
  <si>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</si>
  <si>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</si>
  <si>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</si>
  <si>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</si>
  <si>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</si>
  <si>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</si>
  <si>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</si>
  <si>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</si>
  <si>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</si>
  <si>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</si>
  <si>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</si>
  <si>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</si>
  <si>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</si>
  <si>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</si>
  <si>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</si>
  <si>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</si>
  <si>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</si>
  <si>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</si>
  <si>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</si>
  <si>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</si>
  <si>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</si>
  <si>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</si>
  <si>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</si>
  <si>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</si>
  <si>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</si>
  <si>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</si>
  <si>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</si>
  <si>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</si>
  <si>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</si>
  <si>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</si>
  <si>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</si>
  <si>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</si>
  <si>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</si>
  <si>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</si>
  <si>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</si>
  <si>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</si>
  <si>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</si>
  <si>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</si>
  <si>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</si>
  <si>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</si>
  <si>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</si>
  <si>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</si>
  <si>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</si>
  <si>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</si>
  <si>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</si>
  <si>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</si>
  <si>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</si>
  <si>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</si>
  <si>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</si>
  <si>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</si>
  <si>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</si>
  <si>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</si>
  <si>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</si>
  <si>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</si>
  <si>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</si>
  <si>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</si>
  <si>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</si>
  <si>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</si>
  <si>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</si>
  <si>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</si>
  <si>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</si>
  <si>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</si>
  <si>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</si>
  <si>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</si>
  <si>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</si>
  <si>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</si>
  <si>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</si>
  <si>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</si>
  <si>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</si>
  <si>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</si>
  <si>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</si>
  <si>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</si>
  <si>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</si>
  <si>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</si>
  <si>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</si>
  <si>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</si>
  <si>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</si>
  <si>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</si>
  <si>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</si>
  <si>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</si>
  <si>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</si>
  <si>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</si>
  <si>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</si>
  <si>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</si>
  <si>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</si>
  <si>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</si>
  <si>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</si>
  <si>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</si>
  <si>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</si>
  <si>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</si>
  <si>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</si>
  <si>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</si>
  <si>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</si>
  <si>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</si>
  <si>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</si>
  <si>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</si>
  <si>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</si>
  <si>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</si>
  <si>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</si>
  <si>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</si>
  <si>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</si>
  <si>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</si>
  <si>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</si>
  <si>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</si>
  <si>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</si>
  <si>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</si>
  <si>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</si>
  <si>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</si>
  <si>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</si>
  <si>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</si>
  <si>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</si>
  <si>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</si>
  <si>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</si>
  <si>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</si>
  <si>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</si>
  <si>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</si>
  <si>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</si>
  <si>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</si>
  <si>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</si>
  <si>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</si>
  <si>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</si>
  <si>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</si>
  <si>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</si>
  <si>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</si>
  <si>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</si>
  <si>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</si>
  <si>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</si>
  <si>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</si>
  <si>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</si>
  <si>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</si>
  <si>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</si>
  <si>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</si>
  <si>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</si>
  <si>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</si>
  <si>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</si>
  <si>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</si>
  <si>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</si>
  <si>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</si>
  <si>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</si>
  <si>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</si>
  <si>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</si>
  <si>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</si>
  <si>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</si>
  <si>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</si>
  <si>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</si>
  <si>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</si>
  <si>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</si>
  <si>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</si>
  <si>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</si>
  <si>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</si>
  <si>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</si>
  <si>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</si>
  <si>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</si>
  <si>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</si>
  <si>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</si>
  <si>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</si>
  <si>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</si>
  <si>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</si>
  <si>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</si>
  <si>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</si>
  <si>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</si>
  <si>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</si>
  <si>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</si>
  <si>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</si>
  <si>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</si>
  <si>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</si>
  <si>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</si>
  <si>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</si>
  <si>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</si>
  <si>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</si>
  <si>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</si>
  <si>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</si>
  <si>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</si>
  <si>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</si>
  <si>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</si>
  <si>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</si>
  <si>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</si>
  <si>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</si>
  <si>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</si>
  <si>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</si>
  <si>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</si>
  <si>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</si>
  <si>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</si>
  <si>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</si>
  <si>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</si>
  <si>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</si>
  <si>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</si>
  <si>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</si>
  <si>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</si>
  <si>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</si>
  <si>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</si>
  <si>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</si>
  <si>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</si>
  <si>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</si>
  <si>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</si>
  <si>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</si>
  <si>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</si>
  <si>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</si>
  <si>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</si>
  <si>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</si>
  <si>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</si>
  <si>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</si>
  <si>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</si>
  <si>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</si>
  <si>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</si>
  <si>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</si>
  <si>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</si>
  <si>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</si>
  <si>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</si>
  <si>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</si>
  <si>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</si>
  <si>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</si>
  <si>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</si>
  <si>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</si>
  <si>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</si>
  <si>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</si>
  <si>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</si>
  <si>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</si>
  <si>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</si>
  <si>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</si>
  <si>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</si>
  <si>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</si>
  <si>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</si>
  <si>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</si>
  <si>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</si>
  <si>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</si>
  <si>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</si>
  <si>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</si>
  <si>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</si>
  <si>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</si>
  <si>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</si>
  <si>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</si>
  <si>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</si>
  <si>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</si>
  <si>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</si>
  <si>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</si>
  <si>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</si>
  <si>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</si>
  <si>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</si>
  <si>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</si>
  <si>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</si>
  <si>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</si>
  <si>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</si>
  <si>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</si>
  <si>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</si>
  <si>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</si>
  <si>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</si>
  <si>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</si>
  <si>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</si>
  <si>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</si>
  <si>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</si>
  <si>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</si>
  <si>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</si>
  <si>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</si>
  <si>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</si>
  <si>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</si>
  <si>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</si>
  <si>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</si>
  <si>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</si>
  <si>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</si>
  <si>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</si>
  <si>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</si>
  <si>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</si>
  <si>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</si>
  <si>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</si>
  <si>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</si>
  <si>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</si>
  <si>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</si>
  <si>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</si>
  <si>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</si>
  <si>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</si>
  <si>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</si>
  <si>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</si>
  <si>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</si>
  <si>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</si>
  <si>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</si>
  <si>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</si>
  <si>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</si>
  <si>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</si>
  <si>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</si>
  <si>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</si>
  <si>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</si>
  <si>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</si>
  <si>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</si>
  <si>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</si>
  <si>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</si>
  <si>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</si>
  <si>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</si>
  <si>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</si>
  <si>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</si>
  <si>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</si>
  <si>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</si>
  <si>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</si>
  <si>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</si>
  <si>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</si>
  <si>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</si>
  <si>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</si>
  <si>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</si>
  <si>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</si>
  <si>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</si>
  <si>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</si>
  <si>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</si>
  <si>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</si>
  <si>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</si>
  <si>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</si>
  <si>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</si>
  <si>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</si>
  <si>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</si>
  <si>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</si>
  <si>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</si>
  <si>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</si>
  <si>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</si>
  <si>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</si>
  <si>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</si>
  <si>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</si>
  <si>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</si>
  <si>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</si>
  <si>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Aberdeenshire Council</t>
  </si>
  <si>
    <t>Operational Buildings</t>
  </si>
  <si>
    <t>Operational Buildings &amp; Quarries</t>
  </si>
  <si>
    <t>Water usage</t>
  </si>
  <si>
    <t>sewerage</t>
  </si>
  <si>
    <t>PVs</t>
  </si>
  <si>
    <t>Biomass Boilers</t>
  </si>
  <si>
    <t>Fleet - diesel</t>
  </si>
  <si>
    <t>Fleet - petrol</t>
  </si>
  <si>
    <t>Roads - Red Diesel</t>
  </si>
  <si>
    <t>Landscape - Greenhouses</t>
  </si>
  <si>
    <t>Landscape - Red Diesel</t>
  </si>
  <si>
    <t>DEFRA's "average car unknown fuel" emission factor has been applied.</t>
  </si>
  <si>
    <t>Roads - Propane</t>
  </si>
  <si>
    <t>Roads - Harbours</t>
  </si>
  <si>
    <t>Landscape - Propane</t>
  </si>
  <si>
    <t xml:space="preserve">CO2 savings for both items are estimated figures.For Landfill Gas Project the estimated savings in CO2 t was stated by consultants to be 15,000-20,000 tonnes over 15 years duration of landfillgas utilisation and export to grid. For internal waste recycling project the CO2 saving is based on 100tonnes year on year decrease of residual waste.  </t>
  </si>
  <si>
    <t xml:space="preserve">Landfill gas utilisation to energy </t>
  </si>
  <si>
    <t xml:space="preserve">ITT was advertiosed in 2015 but no bidders applied due to cost of connecting to Grid and decreasing quantities of landfill gas at site . Project to be revised for on site utilisation of LFG . </t>
  </si>
  <si>
    <t xml:space="preserve">Council premises internal waste recycling </t>
  </si>
  <si>
    <t xml:space="preserve"> Revision in progress. </t>
  </si>
  <si>
    <t>Internal waste recycling scheme</t>
  </si>
  <si>
    <t>UNKNOWN</t>
  </si>
  <si>
    <t xml:space="preserve">Proposed landfill gas utilisation project at Crows Nest LFS, Banchory </t>
  </si>
  <si>
    <t>Refer to sections 1 &amp; 4 for climate change/sustainability aspects</t>
  </si>
  <si>
    <t>Travel and Subsistence Procedure</t>
  </si>
  <si>
    <t>May 2014 onwards</t>
  </si>
  <si>
    <t>The existing network of pool vehicles will be expanded/modernised to enable the transfer of business mileage from the grey fleet to more environmentally efficient alternatives.</t>
  </si>
  <si>
    <t>A travel decision hierarchy was integrated into the corporate Travel Policy to promote a shift from private transport to non-travel and public transport alternatives.</t>
  </si>
  <si>
    <t>A salary sacrifice car lease scheme was implemented in 2015. The Council included a requirement for the scheme provider to fully offset the CO2 emissions of each vehicle provided through the scheme.</t>
  </si>
  <si>
    <t>Increase in the proportion of employees using a salary sacrifice car to undertake business mileage</t>
  </si>
  <si>
    <t>CO2 offset cross-cuts business and personal travel</t>
  </si>
  <si>
    <t>A cycle to work scheme was implemented in 2013 to encourage a shift from private transport to active travel.</t>
  </si>
  <si>
    <t>Increase in the proportion of employees cycling to work
Increase in the proportion of employees cycling to business appointments</t>
  </si>
  <si>
    <t>Insufficient internal resources available to estimate CO2 savings
125 employees have been provided with bicycles through the scheme</t>
  </si>
  <si>
    <t>Integrate electric vehicles into the existing pool vehicle network.</t>
  </si>
  <si>
    <t>HEEPS ABS programme</t>
  </si>
  <si>
    <t>410 households received External Wall Insulation</t>
  </si>
  <si>
    <t>315 households received External Wall Insulation. 598 households received Cavity Wall Insulation.</t>
  </si>
  <si>
    <t xml:space="preserve">Scottish Government HEEPS ABS programme (Private Sector Housing)
Source EST calculations
http://www.energysavingtrust.org.uk/domestic/solid-wall 
http://www.energysavingtrust.org.uk/domestic/cavity-wall
</t>
  </si>
  <si>
    <t>2013-17 Corporate Plan</t>
  </si>
  <si>
    <t>Strong &amp; Sustainable Communities</t>
  </si>
  <si>
    <t>Reduce emissions of CO2 and other greenhouse gases from council buildings, our operations and activities and respond to, mitigate and adapt to wider climate change impacts</t>
  </si>
  <si>
    <t>December 2004 onwards</t>
  </si>
  <si>
    <t>2011-2015</t>
  </si>
  <si>
    <t>2011-2015 Climate Change Action Plan</t>
  </si>
  <si>
    <t>We will reduce our carbon emissions by 44% by 2020</t>
  </si>
  <si>
    <t>As noted in the minutes for the Sustainability Sub Committee - meeting 13/11/2013.</t>
  </si>
  <si>
    <t>Fuel Choice Strategy</t>
  </si>
  <si>
    <t>2013 onwards</t>
  </si>
  <si>
    <t xml:space="preserve">Renewable Energy Strategy
SEAP under development </t>
  </si>
  <si>
    <t xml:space="preserve">LDP </t>
  </si>
  <si>
    <t>2012 onwards</t>
  </si>
  <si>
    <t xml:space="preserve">Aberdeenshire Council Environmental Policy </t>
  </si>
  <si>
    <t>Claudia Vilar</t>
  </si>
  <si>
    <t>Sustainability and Climate Change Coordinator</t>
  </si>
  <si>
    <t xml:space="preserve">To further embed adaptation, future proofing and resilience.
To continue to work with Climate X Change and Adaptation Scotland on project looking into the economics of climate risk mitigation looking at alternative methodologies to traditional cost benefit analysis. </t>
  </si>
  <si>
    <t>Resourcing - both time and financial</t>
  </si>
  <si>
    <t>Aberdeenshire Council as Lead Local Authority for the North East Local Plan District under the Flood Risk Management (Scotland) Act 2009, will publish the final Local Flood Risk Management Plan for the North East in June 2016 which will set out how flooding will be managed between 2016 and 2021.  Aberdeenshire Council are developing their Local Development Plan 2016 which will include planning advice on flooding.</t>
  </si>
  <si>
    <t xml:space="preserve">The Climate Change Risk Register - Reviewed twice yearly by group containing reps from SEPA, SE, Scottish Flood Forum, Adaptation Scotland &amp; Aberdeenshire Council. Group is chaired by the Sustainability &amp; Climate Change Co-ordinator. 
High residual risks reported as part of reporting cycle to Infrastructure Services Departmental Management Team by Council Risk Manager. Aim is to robustly assess risks and to shift emphasis from reaction and response to forward planning, future proofing and resilience in the context of adapting to climate change. 
Further facilitating this shift is what lies behind the work with Climate X Change on the Economics of Climate Risks. 
</t>
  </si>
  <si>
    <r>
      <rPr>
        <sz val="11"/>
        <rFont val="Calibri"/>
        <family val="2"/>
        <scheme val="minor"/>
      </rPr>
      <t>Climate Change Action Plan 2011-2015 -</t>
    </r>
    <r>
      <rPr>
        <u/>
        <sz val="11"/>
        <color theme="10"/>
        <rFont val="Calibri"/>
        <family val="2"/>
        <scheme val="minor"/>
      </rPr>
      <t xml:space="preserve"> http://www.aberdeenshire.gov.uk/media/12102/climatechangeactionplan2011-2015.pdf
</t>
    </r>
    <r>
      <rPr>
        <sz val="11"/>
        <rFont val="Calibri"/>
        <family val="2"/>
        <scheme val="minor"/>
      </rPr>
      <t>Environmental Policy Re-confirmed May 2015</t>
    </r>
    <r>
      <rPr>
        <u/>
        <sz val="11"/>
        <color theme="10"/>
        <rFont val="Calibri"/>
        <family val="2"/>
        <scheme val="minor"/>
      </rPr>
      <t xml:space="preserve"> - http://www.aberdeenshire.gov.uk/media/6329/environmentalpolicy.pdf
</t>
    </r>
  </si>
  <si>
    <t xml:space="preserve">The principle climate change risks that we monitor are the flood level predictions and long term implications of potential global population movement.
Risk assessment is generally undertaken once every 5 years as part of research into the LDP Main Issues Report. 
The Local Flood Risk Management Plan will be reviewed mid-cycle and again towards the end of the six-year cycle of the plan, in preparation of the next Local Flood Risk Management Plan.
</t>
  </si>
  <si>
    <t>1: To further embed adaptation, future proofing and resilience throughout each service.
2: To continue to assess climate threats for adaptation opportunities.  
3: To ensure that adaptation is included in the 2016-2020 Climate Change Action Plan.
4: To continue to work with Climate X Change and Adaptation Scotland on a project looking into the economics of climate risk.
5: To pilot the Combined Impact Appraisal which examines the impacts of proposals on climate change and health inequalities.</t>
  </si>
  <si>
    <t xml:space="preserve">
</t>
  </si>
  <si>
    <t>Carbon emmissions reduction target</t>
  </si>
  <si>
    <t>Pool Vehicle Expansion Project</t>
  </si>
  <si>
    <t>Council Capital Budget</t>
  </si>
  <si>
    <t>Electric Pool Vehicle Project</t>
  </si>
  <si>
    <t xml:space="preserve">Aberdeenshire Council as Lead Local Authority for the North East Local Plan District under the Flood Risk Management (Scotland) Act 2009, will publish the final Local Flood Risk Management Plan for the North East in June 2016 </t>
  </si>
  <si>
    <t xml:space="preserve">Such calculations are already included in two major schemes being developed at Stonehaven and Huntly. </t>
  </si>
  <si>
    <t>Factored into emerging Local Flood Risk Management Plans.  Such calculations are already included in two major schemes being developed at Stonehaven and Huntly.</t>
  </si>
  <si>
    <t xml:space="preserve">2046 total number of components to be upgraded in housing stock including: cavity/external/internal wall insulation, heating systems, external doors and windows. 
Private homes in 2014/15 - 315 properties had external wall insulation and 598 had cavity wall insulation installed. </t>
  </si>
  <si>
    <t>See B3-6 progress</t>
  </si>
  <si>
    <t>Small contribution to mitigating CO2 through increased tree planting in addition to reduction in emissions as a result of reduced maintenance.
Increased biodiversity and contribution to development/maintenance of green networks.</t>
  </si>
  <si>
    <t>Protection of locally important sites through inclusion on supplementary guidance to the Local Development Plan.</t>
  </si>
  <si>
    <t>Council Housing Stock Improvements</t>
  </si>
  <si>
    <t>External Doors -181 ; Cavity Wall Insulation – 382 ; External Wall Insulation – 210 ; Internal Wall Insulation – 22 ; Heating System - 1229; Windows - 22</t>
  </si>
  <si>
    <t>Innovate Aberdeenshire - Team ICT</t>
  </si>
  <si>
    <t>2015-2020</t>
  </si>
  <si>
    <t>Information/actions also available in the 'Aberdeenshire Coastal Path Feasibility Study 2013-2015 Final Report'</t>
  </si>
  <si>
    <t>Local Nature Conservation Sites Review 
Aberdeenshire Coastal Path Feasibility Study 2013-2015 Final Report
Embedded into LDP 2016</t>
  </si>
  <si>
    <t>Aberdeenshire Council’s Capital Plan</t>
  </si>
  <si>
    <t>Details will be provided in future reports</t>
  </si>
  <si>
    <t xml:space="preserve">The Council's Corporate Procurement Strategy 2012-2015 refers extensively to "Sustainable Procurement - (Environmental)" factors.    A "Responsible Procurement Policy” was developed to supplement a toolkit detailing sustainability-related themes to be considered in procurement decisions. 
The Council's Procurement Strategy beyond 2015 will be subject to statutory guidance to follow the Procurement Reform (Scotland) Act 2014.  In addition, the Council has developed a "Sustainable Procurement/Community Benefits" Guidance Note to guide procurement activity.  The Guidance Note will evolve to reflect regulations/statutory guidance to follow.
</t>
  </si>
  <si>
    <t xml:space="preserve">The Council has secured finalist status in the GO (Government Opportunity) Awards in the Procurement Initiative of The Year category.  A summary of the submission is as follows:
Go Awards Category: Procurement Initiative of The Year – Other Organisation
</t>
  </si>
  <si>
    <t>Aberdeenshire Land Use Strategy Pilot Final Report</t>
  </si>
  <si>
    <t>2013-2015</t>
  </si>
  <si>
    <r>
      <rPr>
        <b/>
        <sz val="11"/>
        <color theme="1"/>
        <rFont val="Calibri"/>
        <family val="2"/>
        <scheme val="minor"/>
      </rPr>
      <t xml:space="preserve">Context: </t>
    </r>
    <r>
      <rPr>
        <sz val="11"/>
        <color theme="1"/>
        <rFont val="Calibri"/>
        <family val="2"/>
        <scheme val="minor"/>
      </rPr>
      <t>Aberdeenshire is largely rural in nature, covering an area of 6,313km</t>
    </r>
    <r>
      <rPr>
        <vertAlign val="superscript"/>
        <sz val="8"/>
        <color theme="1"/>
        <rFont val="Calibri"/>
        <family val="2"/>
        <scheme val="minor"/>
      </rPr>
      <t xml:space="preserve">2 </t>
    </r>
    <r>
      <rPr>
        <sz val="11"/>
        <color theme="1"/>
        <rFont val="Calibri"/>
        <family val="2"/>
        <scheme val="minor"/>
      </rPr>
      <t xml:space="preserve"> and a population of 260,500 (2014).
There are six towns with a population over 10,000 (Ellon, Fraserburgh, Inverurie, Westhill, Stonehaven and Peterhead (the largest with a population of 18,537 (2011)).  Aberdeenshire is divided into six administrative areas. (see Aberdeenshire Profile https://www.aberdeenshire.gov.uk/media/4705/aberdeenshireprofile2015.pdf ).
The large and rural nature means that transport contributes significantly to Aberdeenshires emissions.  Many areas are also outwith the mains gas network, relying largely on oil and electricity for heating.
Aproximately 30% of the Aberdeenshire workforce commutes to Aberdeen City for work.
Aberdeenshire Council as an organisation (2014/15) comprised four Directorates:
Infrastructure Services
Education Learning and Leisure
Housing and Social Services
Corporate Services
The majority of emissions fall within the remit of Infrastructure Services which comprises the following Services:
Economic Development
Planning and Building Services
Roads and Landscape Services
Property and Facilities Management
Transportation
Protective Services and Waste Management
(The corporate structure was subsequently revised in October 2015).
2014/15 The Council had 728 operational buildings including 150 primary schools, 84 Nurseries, 17 academies and 4 special needs schools.
The Councils also had 48 Industrial Estates/Business Parks including 720 nonoperational buildings (shops and industrial units).
There were 12,966 Council Houses and 116,266 properties served by refuse collection.
</t>
    </r>
  </si>
  <si>
    <t>Pool Vehicle scheme</t>
  </si>
  <si>
    <t xml:space="preserve">Aberdeenshire Council Environmental Policy ( https://www.aberdeenshire.gov.uk/media/6329/environmentalpolicy.pdf ) is countersigned by the Leader of the Council and the Chief Executive.
Member oversight is via the Sustainability Sub-Committee (of the Council's Policy &amp; Resources Committee) although this has no statutory powers; (to approve, review and monitor the Councils work in respect of sustainable development and climate change in order to ensure compliance with relevant statutory duties, with particular reference to the Climate Change Action Plan) it does have delegated authority on Sustainability and Climate Change issues. (The committee meets quarterly). Reports may also be considered by other committees, including Full Council, depending on content and remit.
</t>
  </si>
  <si>
    <t xml:space="preserve">Overall management is through Heads of Service throughout the Council, with day-to-day responsibility for co-ordinating overall climate change work being the role of the Sustainability and Climate Change Co-ordinator based within Infrastructure Services, however, key actions are co-ordinated by officers in all Services, for example, in property, waste, education, housing, economic development and transport.
Heads of Service Group is chaired by Director of Infrastructure Service.
A cross-service Sustainability Officers’ Group includes representatives from all Services.  It is chaired jointly by Heads of Service for Economic Development and Property and Facilities Management within Infrastructure Services.
</t>
  </si>
  <si>
    <t xml:space="preserve">1: Plan actions to deliver the 2016-2020 Climate Change Action Plan.
2: Introduce evaluation/screening procedure for reports on the basis of climate change act and health inequalities, so as to inform decision making in management meetings and committees.
3: Publish a North East of Scotland and Aberdeenshire SEAP (Sustainable Energy Action Plan) and establish governance arrangements with appropriate level of status and authority to oversee plan implementation.
4: Gain resource commitment by the Council to meet carbon reduction targets.
5: Per capita emissions reductions for council employees.
</t>
  </si>
  <si>
    <t>Not to date.</t>
  </si>
  <si>
    <t xml:space="preserve">Strategic Environmental Assessment of the Strategic Development Plan and the Local Development plan are the places where this assessment takes place, auditing proposed actions to balance climate change risks with economic development objectives. Behind everything we do is “planning’s principal purpose” to promote sustainable economic development.  Statutory consultancies can request additional information on at risk sites.
Design guidance suggests that climate change will bring with it increased risk of pluvial, fluvial and coastal flooding. The increased intensity of storms and rising sea levels require to be assessed in term of flood risk and factored into emerging Local Flood Risk Management Plans and the actions and objectives within these plans. Such calculations are already included in two major schemes being developed at Stonehaven and Huntly. Guidance SG LSD8 in the Aberdeenshire Local Development Plan requires a hydrological, drainage impact and/or flood risk assessment or geomorphology assessment, which includes an allowance for freeboard and climate change where appropriate for all new developments.
</t>
  </si>
  <si>
    <t>Extreme weather events including heavy rainfall with local impacts, increased intensity of storms and rising sea levels require to be assessed in term of flood risk and factored into emerging Local Flood Risk Management Plans and the actions and objectives within these plans</t>
  </si>
  <si>
    <t xml:space="preserve">The following list represent an illustrative sample of Aberdeenshire  Council tenders where procurement activity was striving to deliver a reduction in CO2 emissions and where climate change considerations were a key part of the procurement justification:
Provision of Reactive Heating for Council Owned Housing, Supply and Delivery of Vehicles and Heavy Plant, Managed Print Service, Supply and Installation of Bunkered Fuel and AdBlue Systems, Supply and Delivery of Vehicles and Items of Heavy Plant, Provision of Estate Management Services; Provision of Haulage for Dry Recyclables,  Framework Agreement for the Provision of Historic Environmental Services, Stonehaven Flood Protection Scheme, Provision of Energy Management Services, Various works contracts pertaining to bridges, Use of the Home Energy Efficiency Programme Scotland (HEEPS) Area Based Scheme (ABS), Working in close collaboration with Scotland Excel, Recycle/Refuse, Street lighting - lower emission lumins.
</t>
  </si>
  <si>
    <t>Internal Audit reviews the progress towrds the delivery of the Climate Change Action Plan.</t>
  </si>
  <si>
    <t>This report was peer reviewed by the Service Manager (Industry Sectors) - Economic Development .</t>
  </si>
  <si>
    <t xml:space="preserve">Review of Local Nature Conservation Sites completed, includes several Lowland Raised bog sites. </t>
  </si>
  <si>
    <t>1. Small contribution to mitigating CO2 through support for restoration/protection of fragmented Lowland Raised bog sites.
2. Protection of locally important sites through inclusion on supplementary guidance to the Local Development Plan.</t>
  </si>
  <si>
    <t>Increased woodland planting on Open space - Reduced maintenance and further tree planting and woodland creation.
Land use strategy pilot - includes initial stages of program to coordinated action against invasive non native species.</t>
  </si>
  <si>
    <t>Biomass Boiler install Alford Academy</t>
  </si>
  <si>
    <t>Solar PV installs at Buchan House and Alford,  Ellon, Mackie, Peterhead, Banchory and Westhill Academies. Streetlight replacement programme.</t>
  </si>
  <si>
    <t>Route tracking project</t>
  </si>
  <si>
    <t>Pool vehicle replacement programme</t>
  </si>
  <si>
    <t>Installation of biomass boilers at Buchan House</t>
  </si>
  <si>
    <t>Biomass Boiler install Ellon Academy</t>
  </si>
  <si>
    <t>Street Light Replacement Programme</t>
  </si>
  <si>
    <t>Phased replacement of street lights with low energy LED lanterns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</si>
</sst>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3" x14ac:knownFonts="1">
    <font>
      <sz val="11"/>
      <color theme="1"/>
      <name val="Calibri"/>
      <family val="2"/>
      <scheme val="minor"/>
    </font>
    <font>
      <sz val="12"/>
      <color theme="1"/>
      <name val="Arial"/>
      <family val="2"/>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vertAlign val="superscript"/>
      <sz val="8"/>
      <color theme="1"/>
      <name val="Calibri"/>
      <family val="2"/>
      <scheme val="minor"/>
    </font>
    <font>
      <b/>
      <sz val="14"/>
      <name val="Calibri"/>
      <family val="2"/>
      <scheme val="minor"/>
    </font>
    <font>
      <sz val="11"/>
      <name val="Calibri"/>
      <family val="2"/>
    </font>
    <font>
      <sz val="11"/>
      <color rgb="FF000000"/>
      <name val="Calibri"/>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24994659260841701"/>
      </left>
      <right/>
      <top style="medium">
        <color indexed="64"/>
      </top>
      <bottom style="thin">
        <color theme="4" tint="-0.24994659260841701"/>
      </bottom>
      <diagonal/>
    </border>
    <border>
      <left/>
      <right/>
      <top style="medium">
        <color indexed="64"/>
      </top>
      <bottom style="thin">
        <color theme="4" tint="-0.24994659260841701"/>
      </bottom>
      <diagonal/>
    </border>
    <border>
      <left/>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0" fontId="16" fillId="0" borderId="0" applyNumberFormat="0" applyFill="0" applyBorder="0" applyAlignment="0" applyProtection="0"/>
  </cellStyleXfs>
  <cellXfs count="619">
    <xf numFmtId="0" fontId="0" fillId="0" borderId="0" xfId="0"/>
    <xf numFmtId="0" fontId="0" fillId="0" borderId="0" xfId="0" applyBorder="1"/>
    <xf numFmtId="0" fontId="3" fillId="0" borderId="0" xfId="0" applyFont="1" applyFill="1" applyBorder="1" applyAlignment="1">
      <alignment vertical="center"/>
    </xf>
    <xf numFmtId="0" fontId="0" fillId="0" borderId="1" xfId="0" applyFill="1" applyBorder="1"/>
    <xf numFmtId="0" fontId="0" fillId="0" borderId="0" xfId="0" applyFill="1"/>
    <xf numFmtId="0" fontId="4" fillId="7" borderId="0" xfId="0" applyFont="1" applyFill="1" applyBorder="1" applyAlignment="1">
      <alignment horizontal="center"/>
    </xf>
    <xf numFmtId="0" fontId="5"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2"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4" xfId="0" applyFill="1" applyBorder="1"/>
    <xf numFmtId="0" fontId="4" fillId="7" borderId="25" xfId="0" applyFont="1" applyFill="1" applyBorder="1" applyAlignment="1">
      <alignment horizontal="center"/>
    </xf>
    <xf numFmtId="0" fontId="0" fillId="0" borderId="26" xfId="0" applyFill="1" applyBorder="1"/>
    <xf numFmtId="0" fontId="0" fillId="0" borderId="0" xfId="0" applyFill="1" applyBorder="1"/>
    <xf numFmtId="0" fontId="3" fillId="0" borderId="0" xfId="0" applyFont="1" applyFill="1" applyBorder="1" applyAlignment="1">
      <alignment horizontal="center" vertical="center"/>
    </xf>
    <xf numFmtId="0" fontId="0" fillId="7" borderId="0" xfId="0" applyFill="1" applyBorder="1"/>
    <xf numFmtId="0" fontId="2" fillId="7" borderId="0" xfId="0" applyFont="1" applyFill="1" applyBorder="1" applyAlignment="1">
      <alignment vertical="center" wrapText="1"/>
    </xf>
    <xf numFmtId="0" fontId="2" fillId="7" borderId="0" xfId="0" applyFont="1" applyFill="1" applyBorder="1"/>
    <xf numFmtId="0" fontId="0" fillId="2" borderId="0" xfId="0" applyFill="1" applyBorder="1"/>
    <xf numFmtId="0" fontId="3" fillId="2" borderId="0" xfId="0" applyFont="1" applyFill="1" applyBorder="1" applyAlignment="1">
      <alignment vertical="center"/>
    </xf>
    <xf numFmtId="0" fontId="0" fillId="0" borderId="2" xfId="0" applyFill="1" applyBorder="1"/>
    <xf numFmtId="0" fontId="2" fillId="0" borderId="0" xfId="0" applyFont="1"/>
    <xf numFmtId="0" fontId="0" fillId="0" borderId="32" xfId="0" applyFill="1" applyBorder="1"/>
    <xf numFmtId="0" fontId="3" fillId="6" borderId="18" xfId="0" applyFont="1" applyFill="1" applyBorder="1" applyAlignment="1">
      <alignment horizontal="center" vertical="center"/>
    </xf>
    <xf numFmtId="0" fontId="3" fillId="6" borderId="27" xfId="0" applyFont="1" applyFill="1" applyBorder="1" applyAlignment="1">
      <alignment vertical="center"/>
    </xf>
    <xf numFmtId="0" fontId="3" fillId="6" borderId="22" xfId="0" applyFont="1" applyFill="1" applyBorder="1" applyAlignment="1">
      <alignment vertical="center"/>
    </xf>
    <xf numFmtId="0" fontId="3" fillId="7" borderId="28" xfId="0" applyFont="1" applyFill="1" applyBorder="1" applyAlignment="1">
      <alignment vertical="center"/>
    </xf>
    <xf numFmtId="0" fontId="0" fillId="7" borderId="25" xfId="0" applyFill="1" applyBorder="1"/>
    <xf numFmtId="0" fontId="2" fillId="7" borderId="25" xfId="0" applyFont="1" applyFill="1" applyBorder="1" applyAlignment="1">
      <alignment horizontal="center"/>
    </xf>
    <xf numFmtId="0" fontId="10" fillId="0" borderId="3" xfId="0" applyFont="1" applyFill="1" applyBorder="1" applyAlignment="1">
      <alignment wrapText="1"/>
    </xf>
    <xf numFmtId="0" fontId="10" fillId="0" borderId="33" xfId="0" applyFont="1" applyFill="1" applyBorder="1" applyAlignment="1">
      <alignment wrapText="1"/>
    </xf>
    <xf numFmtId="0" fontId="10"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4" xfId="0" applyFill="1" applyBorder="1"/>
    <xf numFmtId="0" fontId="0" fillId="0" borderId="35" xfId="0" applyFill="1" applyBorder="1"/>
    <xf numFmtId="0" fontId="0" fillId="0" borderId="37" xfId="0" applyFill="1" applyBorder="1"/>
    <xf numFmtId="0" fontId="0" fillId="7" borderId="30" xfId="0" applyFill="1" applyBorder="1"/>
    <xf numFmtId="0" fontId="0" fillId="7" borderId="29" xfId="0" applyFill="1" applyBorder="1"/>
    <xf numFmtId="0" fontId="0" fillId="10" borderId="16" xfId="0" applyFill="1" applyBorder="1"/>
    <xf numFmtId="0" fontId="0" fillId="10" borderId="42" xfId="0" applyFill="1" applyBorder="1"/>
    <xf numFmtId="0" fontId="0" fillId="10" borderId="43" xfId="0" applyFill="1" applyBorder="1"/>
    <xf numFmtId="0" fontId="0" fillId="10" borderId="0" xfId="0" applyFill="1" applyBorder="1"/>
    <xf numFmtId="0" fontId="0" fillId="10" borderId="44" xfId="0" applyFill="1" applyBorder="1"/>
    <xf numFmtId="0" fontId="12" fillId="10" borderId="0" xfId="0" applyFont="1" applyFill="1" applyBorder="1"/>
    <xf numFmtId="0" fontId="11" fillId="10" borderId="0" xfId="0" applyFont="1" applyFill="1" applyBorder="1"/>
    <xf numFmtId="0" fontId="0" fillId="10" borderId="0" xfId="0" applyFont="1" applyFill="1" applyBorder="1"/>
    <xf numFmtId="0" fontId="0" fillId="10" borderId="45" xfId="0" applyFill="1" applyBorder="1"/>
    <xf numFmtId="0" fontId="0" fillId="10" borderId="15" xfId="0" applyFill="1" applyBorder="1"/>
    <xf numFmtId="0" fontId="0" fillId="10" borderId="46" xfId="0" applyFill="1" applyBorder="1"/>
    <xf numFmtId="0" fontId="13" fillId="10" borderId="41"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2"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2"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2" fillId="6" borderId="4" xfId="0" applyFont="1" applyFill="1" applyBorder="1" applyAlignment="1">
      <alignment vertical="center" wrapText="1"/>
    </xf>
    <xf numFmtId="0" fontId="0" fillId="4" borderId="6" xfId="0" applyFont="1" applyFill="1" applyBorder="1" applyAlignment="1">
      <alignment vertical="center" wrapText="1"/>
    </xf>
    <xf numFmtId="0" fontId="2" fillId="6" borderId="19" xfId="0" applyFont="1" applyFill="1" applyBorder="1" applyAlignment="1">
      <alignment vertical="center" wrapText="1"/>
    </xf>
    <xf numFmtId="0" fontId="0" fillId="4" borderId="20" xfId="0" applyFont="1" applyFill="1" applyBorder="1" applyAlignment="1">
      <alignment vertical="center" wrapText="1"/>
    </xf>
    <xf numFmtId="0" fontId="2" fillId="6" borderId="47"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0" fillId="10" borderId="0" xfId="0" applyFill="1"/>
    <xf numFmtId="0" fontId="11" fillId="10" borderId="15" xfId="0" applyFont="1" applyFill="1" applyBorder="1"/>
    <xf numFmtId="0" fontId="0" fillId="10" borderId="0" xfId="0" applyFill="1" applyBorder="1" applyAlignment="1">
      <alignment horizontal="right"/>
    </xf>
    <xf numFmtId="0" fontId="0" fillId="0" borderId="57" xfId="0" applyFill="1" applyBorder="1"/>
    <xf numFmtId="0" fontId="3" fillId="7" borderId="31" xfId="0" applyFont="1" applyFill="1" applyBorder="1" applyAlignment="1">
      <alignment vertical="center"/>
    </xf>
    <xf numFmtId="0" fontId="0" fillId="0" borderId="58" xfId="0" applyFill="1" applyBorder="1"/>
    <xf numFmtId="0" fontId="2" fillId="6" borderId="56" xfId="0" applyFont="1" applyFill="1" applyBorder="1" applyAlignment="1">
      <alignment horizontal="center" vertical="center" wrapText="1"/>
    </xf>
    <xf numFmtId="0" fontId="3" fillId="8" borderId="38" xfId="0" applyFont="1" applyFill="1" applyBorder="1" applyAlignment="1">
      <alignment vertical="center"/>
    </xf>
    <xf numFmtId="0" fontId="3" fillId="8" borderId="39" xfId="0" applyFont="1" applyFill="1" applyBorder="1" applyAlignment="1">
      <alignment vertical="center"/>
    </xf>
    <xf numFmtId="0" fontId="3" fillId="8" borderId="40" xfId="0" applyFont="1" applyFill="1" applyBorder="1" applyAlignment="1">
      <alignment vertical="center"/>
    </xf>
    <xf numFmtId="0" fontId="3" fillId="8" borderId="25" xfId="0" applyFont="1" applyFill="1" applyBorder="1" applyAlignment="1">
      <alignment vertical="center"/>
    </xf>
    <xf numFmtId="0" fontId="3" fillId="8" borderId="0" xfId="0" applyFont="1" applyFill="1" applyBorder="1" applyAlignment="1">
      <alignment vertical="center"/>
    </xf>
    <xf numFmtId="0" fontId="3" fillId="8" borderId="28" xfId="0" applyFont="1" applyFill="1" applyBorder="1" applyAlignment="1">
      <alignment vertical="center"/>
    </xf>
    <xf numFmtId="0" fontId="3" fillId="8" borderId="29" xfId="0" applyFont="1" applyFill="1" applyBorder="1" applyAlignment="1">
      <alignment vertical="center"/>
    </xf>
    <xf numFmtId="0" fontId="3" fillId="8" borderId="30" xfId="0" applyFont="1" applyFill="1" applyBorder="1" applyAlignment="1">
      <alignment vertical="center"/>
    </xf>
    <xf numFmtId="0" fontId="3" fillId="8" borderId="31" xfId="0" applyFont="1" applyFill="1" applyBorder="1" applyAlignment="1">
      <alignment vertical="center"/>
    </xf>
    <xf numFmtId="0" fontId="0" fillId="7" borderId="0" xfId="0" applyFill="1"/>
    <xf numFmtId="0" fontId="0" fillId="7" borderId="0" xfId="0" applyFill="1" applyBorder="1" applyAlignment="1">
      <alignment vertical="top"/>
    </xf>
    <xf numFmtId="0" fontId="2" fillId="7" borderId="0" xfId="0" applyFont="1" applyFill="1" applyBorder="1" applyAlignment="1">
      <alignment horizontal="center" vertical="center"/>
    </xf>
    <xf numFmtId="0" fontId="10" fillId="10" borderId="0" xfId="0" applyFont="1" applyFill="1" applyBorder="1" applyAlignment="1">
      <alignment wrapText="1"/>
    </xf>
    <xf numFmtId="0" fontId="0" fillId="7" borderId="28" xfId="0" applyFill="1" applyBorder="1"/>
    <xf numFmtId="0" fontId="5" fillId="0" borderId="0" xfId="0" applyFont="1"/>
    <xf numFmtId="0" fontId="5" fillId="0" borderId="33" xfId="0" applyFont="1" applyFill="1" applyBorder="1"/>
    <xf numFmtId="0" fontId="5" fillId="0" borderId="25" xfId="0" applyFont="1" applyFill="1" applyBorder="1"/>
    <xf numFmtId="1" fontId="5" fillId="0" borderId="33" xfId="0" applyNumberFormat="1" applyFont="1" applyFill="1" applyBorder="1"/>
    <xf numFmtId="168" fontId="5" fillId="0" borderId="33" xfId="0" applyNumberFormat="1" applyFont="1" applyFill="1" applyBorder="1"/>
    <xf numFmtId="168" fontId="5" fillId="0" borderId="25" xfId="0" applyNumberFormat="1" applyFont="1" applyFill="1" applyBorder="1"/>
    <xf numFmtId="0" fontId="5" fillId="11" borderId="33" xfId="0" applyFont="1" applyFill="1" applyBorder="1"/>
    <xf numFmtId="0" fontId="5" fillId="11" borderId="25" xfId="0" applyFont="1" applyFill="1" applyBorder="1"/>
    <xf numFmtId="1" fontId="5" fillId="11" borderId="33" xfId="0" applyNumberFormat="1" applyFont="1" applyFill="1" applyBorder="1"/>
    <xf numFmtId="168" fontId="5" fillId="11" borderId="33" xfId="0" applyNumberFormat="1" applyFont="1" applyFill="1" applyBorder="1"/>
    <xf numFmtId="168" fontId="5" fillId="11" borderId="25" xfId="0" applyNumberFormat="1" applyFont="1" applyFill="1" applyBorder="1"/>
    <xf numFmtId="168" fontId="5" fillId="3" borderId="33" xfId="0" applyNumberFormat="1" applyFont="1" applyFill="1" applyBorder="1"/>
    <xf numFmtId="0" fontId="5" fillId="3" borderId="0" xfId="0" applyFont="1" applyFill="1"/>
    <xf numFmtId="0" fontId="2" fillId="12" borderId="12" xfId="0" applyFont="1" applyFill="1" applyBorder="1" applyAlignment="1">
      <alignment wrapText="1"/>
    </xf>
    <xf numFmtId="0" fontId="2" fillId="12" borderId="13" xfId="0" applyFont="1" applyFill="1" applyBorder="1" applyAlignment="1">
      <alignment wrapText="1"/>
    </xf>
    <xf numFmtId="0" fontId="2" fillId="13" borderId="25" xfId="0" applyFont="1" applyFill="1" applyBorder="1" applyAlignment="1">
      <alignment horizontal="center"/>
    </xf>
    <xf numFmtId="0" fontId="2" fillId="13" borderId="0" xfId="0" applyFont="1" applyFill="1" applyBorder="1"/>
    <xf numFmtId="0" fontId="0" fillId="13" borderId="0" xfId="0" applyFill="1" applyBorder="1"/>
    <xf numFmtId="0" fontId="0" fillId="13" borderId="28" xfId="0" applyFill="1" applyBorder="1"/>
    <xf numFmtId="0" fontId="0" fillId="13" borderId="25" xfId="0" applyFill="1" applyBorder="1"/>
    <xf numFmtId="0" fontId="0" fillId="13" borderId="29" xfId="0" applyFill="1" applyBorder="1"/>
    <xf numFmtId="0" fontId="0" fillId="13" borderId="30" xfId="0" applyFill="1" applyBorder="1"/>
    <xf numFmtId="0" fontId="0" fillId="13" borderId="31" xfId="0" applyFill="1" applyBorder="1"/>
    <xf numFmtId="0" fontId="2" fillId="12" borderId="13" xfId="0" applyFont="1" applyFill="1" applyBorder="1" applyAlignment="1">
      <alignment wrapText="1"/>
    </xf>
    <xf numFmtId="0" fontId="2" fillId="12" borderId="51" xfId="0" applyFont="1" applyFill="1" applyBorder="1" applyAlignment="1">
      <alignment wrapText="1"/>
    </xf>
    <xf numFmtId="0" fontId="2" fillId="6" borderId="50"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7" borderId="0" xfId="0" applyFont="1" applyFill="1" applyBorder="1" applyAlignment="1">
      <alignment vertical="center"/>
    </xf>
    <xf numFmtId="0" fontId="2" fillId="7" borderId="0" xfId="0" applyFont="1" applyFill="1" applyBorder="1" applyAlignment="1">
      <alignment wrapText="1"/>
    </xf>
    <xf numFmtId="0" fontId="2" fillId="7" borderId="0" xfId="0" quotePrefix="1" applyFont="1" applyFill="1" applyBorder="1"/>
    <xf numFmtId="0" fontId="2" fillId="7" borderId="0" xfId="0" applyFont="1" applyFill="1" applyBorder="1" applyAlignment="1">
      <alignment horizontal="left" wrapText="1"/>
    </xf>
    <xf numFmtId="0" fontId="0" fillId="0" borderId="1" xfId="0" applyBorder="1"/>
    <xf numFmtId="0" fontId="2" fillId="14" borderId="0" xfId="0" applyFont="1" applyFill="1" applyBorder="1" applyAlignment="1">
      <alignment horizontal="center"/>
    </xf>
    <xf numFmtId="0" fontId="2" fillId="15" borderId="9" xfId="0" applyFont="1" applyFill="1" applyBorder="1"/>
    <xf numFmtId="0" fontId="2" fillId="14" borderId="64" xfId="0" applyFont="1" applyFill="1" applyBorder="1" applyAlignment="1">
      <alignment horizontal="center"/>
    </xf>
    <xf numFmtId="0" fontId="0" fillId="2" borderId="8" xfId="0" applyFill="1" applyBorder="1"/>
    <xf numFmtId="0" fontId="2" fillId="15" borderId="7" xfId="0" applyFont="1" applyFill="1" applyBorder="1"/>
    <xf numFmtId="0" fontId="0" fillId="2" borderId="6" xfId="0" applyFill="1" applyBorder="1"/>
    <xf numFmtId="0" fontId="2" fillId="15" borderId="4" xfId="0" applyFont="1" applyFill="1" applyBorder="1"/>
    <xf numFmtId="0" fontId="2" fillId="14" borderId="66" xfId="0" applyFont="1" applyFill="1" applyBorder="1" applyAlignment="1">
      <alignment horizontal="center"/>
    </xf>
    <xf numFmtId="0" fontId="2" fillId="14" borderId="66" xfId="0" applyFont="1" applyFill="1" applyBorder="1" applyAlignment="1">
      <alignment horizontal="left"/>
    </xf>
    <xf numFmtId="0" fontId="2"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2" fillId="14" borderId="0" xfId="0" applyFont="1" applyFill="1" applyBorder="1" applyAlignment="1">
      <alignment horizontal="left"/>
    </xf>
    <xf numFmtId="0" fontId="2" fillId="14" borderId="67" xfId="0" applyFont="1" applyFill="1" applyBorder="1" applyAlignment="1">
      <alignment horizontal="center"/>
    </xf>
    <xf numFmtId="0" fontId="0" fillId="14" borderId="0" xfId="0" applyFont="1" applyFill="1" applyBorder="1" applyAlignment="1">
      <alignment vertical="top"/>
    </xf>
    <xf numFmtId="0" fontId="2" fillId="14" borderId="68" xfId="0" applyFont="1" applyFill="1" applyBorder="1" applyAlignment="1"/>
    <xf numFmtId="0" fontId="2" fillId="14" borderId="69" xfId="0" applyFont="1" applyFill="1" applyBorder="1" applyAlignment="1">
      <alignment horizontal="center"/>
    </xf>
    <xf numFmtId="0" fontId="0" fillId="14" borderId="69" xfId="0" applyFill="1" applyBorder="1" applyAlignment="1">
      <alignment vertical="top"/>
    </xf>
    <xf numFmtId="0" fontId="2" fillId="14" borderId="66" xfId="0" applyFont="1" applyFill="1" applyBorder="1" applyAlignment="1"/>
    <xf numFmtId="0" fontId="3" fillId="15" borderId="70" xfId="0" applyFont="1" applyFill="1" applyBorder="1" applyAlignment="1">
      <alignment vertical="center"/>
    </xf>
    <xf numFmtId="0" fontId="4" fillId="17" borderId="71" xfId="0" applyFont="1" applyFill="1" applyBorder="1" applyAlignment="1">
      <alignment horizontal="center"/>
    </xf>
    <xf numFmtId="0" fontId="4" fillId="17" borderId="72" xfId="0" applyFont="1" applyFill="1" applyBorder="1" applyAlignment="1">
      <alignment horizontal="center"/>
    </xf>
    <xf numFmtId="169" fontId="5" fillId="17" borderId="72" xfId="0" applyNumberFormat="1" applyFont="1" applyFill="1" applyBorder="1"/>
    <xf numFmtId="0" fontId="4" fillId="17" borderId="0" xfId="0" applyFont="1" applyFill="1" applyBorder="1" applyAlignment="1">
      <alignment horizontal="center"/>
    </xf>
    <xf numFmtId="0" fontId="4" fillId="17" borderId="72" xfId="0" applyFont="1" applyFill="1" applyBorder="1"/>
    <xf numFmtId="0" fontId="3" fillId="18" borderId="0" xfId="0" applyFont="1" applyFill="1" applyBorder="1" applyAlignment="1">
      <alignment vertical="center"/>
    </xf>
    <xf numFmtId="0" fontId="3" fillId="19" borderId="0" xfId="0" applyFont="1" applyFill="1" applyBorder="1" applyAlignment="1">
      <alignment vertical="center"/>
    </xf>
    <xf numFmtId="0" fontId="3" fillId="19" borderId="74" xfId="0" applyFont="1" applyFill="1" applyBorder="1" applyAlignment="1">
      <alignment vertical="center"/>
    </xf>
    <xf numFmtId="0" fontId="4" fillId="5" borderId="0" xfId="0" applyFont="1" applyFill="1" applyBorder="1" applyAlignment="1">
      <alignment horizontal="center"/>
    </xf>
    <xf numFmtId="169" fontId="5" fillId="5" borderId="75" xfId="0" applyNumberFormat="1" applyFont="1" applyFill="1" applyBorder="1"/>
    <xf numFmtId="0" fontId="3" fillId="6" borderId="0" xfId="0" applyFont="1" applyFill="1" applyBorder="1" applyAlignment="1">
      <alignment vertical="center"/>
    </xf>
    <xf numFmtId="0" fontId="4" fillId="5" borderId="16" xfId="0" applyFont="1" applyFill="1" applyBorder="1" applyAlignment="1"/>
    <xf numFmtId="0" fontId="4" fillId="5" borderId="79" xfId="0" applyFont="1" applyFill="1" applyBorder="1" applyAlignment="1"/>
    <xf numFmtId="0" fontId="4" fillId="5" borderId="80" xfId="0" applyFont="1" applyFill="1" applyBorder="1" applyAlignment="1">
      <alignment horizontal="left"/>
    </xf>
    <xf numFmtId="0" fontId="0" fillId="0" borderId="32"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0"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4" borderId="82"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2" fillId="20" borderId="6" xfId="0" applyFont="1" applyFill="1" applyBorder="1" applyAlignment="1">
      <alignment vertical="center"/>
    </xf>
    <xf numFmtId="0" fontId="2" fillId="20" borderId="5" xfId="0" applyFont="1" applyFill="1" applyBorder="1" applyAlignment="1">
      <alignment vertical="center"/>
    </xf>
    <xf numFmtId="0" fontId="2" fillId="20" borderId="5" xfId="0" applyFont="1" applyFill="1" applyBorder="1" applyAlignment="1">
      <alignment vertical="center" wrapText="1"/>
    </xf>
    <xf numFmtId="0" fontId="2" fillId="20" borderId="4" xfId="0" applyFont="1" applyFill="1" applyBorder="1" applyAlignment="1">
      <alignment vertical="center"/>
    </xf>
    <xf numFmtId="0" fontId="4" fillId="5" borderId="80" xfId="0" applyFont="1" applyFill="1" applyBorder="1" applyAlignment="1"/>
    <xf numFmtId="169" fontId="5" fillId="5" borderId="76" xfId="0" applyNumberFormat="1" applyFont="1" applyFill="1" applyBorder="1"/>
    <xf numFmtId="0" fontId="4" fillId="5" borderId="0" xfId="0" applyFont="1" applyFill="1" applyBorder="1" applyAlignment="1">
      <alignment vertical="top"/>
    </xf>
    <xf numFmtId="0" fontId="4" fillId="5" borderId="78" xfId="0" applyFont="1" applyFill="1" applyBorder="1" applyAlignment="1"/>
    <xf numFmtId="0" fontId="0" fillId="0" borderId="2" xfId="0" applyBorder="1"/>
    <xf numFmtId="0" fontId="3" fillId="20" borderId="83" xfId="0" applyFont="1" applyFill="1" applyBorder="1" applyAlignment="1">
      <alignment vertical="center"/>
    </xf>
    <xf numFmtId="0" fontId="2" fillId="4" borderId="0" xfId="0" applyFont="1" applyFill="1" applyBorder="1" applyAlignment="1">
      <alignment horizontal="center"/>
    </xf>
    <xf numFmtId="0" fontId="2" fillId="4" borderId="85" xfId="0" applyFont="1" applyFill="1" applyBorder="1" applyAlignment="1">
      <alignment horizontal="center"/>
    </xf>
    <xf numFmtId="0" fontId="3"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2" fillId="3" borderId="4" xfId="0" applyFont="1" applyFill="1" applyBorder="1" applyAlignment="1">
      <alignment vertical="center"/>
    </xf>
    <xf numFmtId="0" fontId="2" fillId="15" borderId="11" xfId="0" applyFont="1" applyFill="1" applyBorder="1"/>
    <xf numFmtId="170" fontId="2" fillId="15" borderId="10" xfId="1" applyNumberFormat="1" applyFont="1" applyFill="1" applyBorder="1"/>
    <xf numFmtId="0" fontId="0" fillId="15" borderId="20" xfId="0" applyFill="1" applyBorder="1"/>
    <xf numFmtId="170" fontId="0" fillId="2" borderId="81" xfId="1" applyNumberFormat="1" applyFont="1" applyFill="1" applyBorder="1"/>
    <xf numFmtId="0" fontId="0" fillId="2" borderId="19"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2" fillId="4" borderId="0" xfId="1" applyFont="1" applyFill="1" applyBorder="1" applyAlignment="1">
      <alignment horizontal="center"/>
    </xf>
    <xf numFmtId="43" fontId="2" fillId="4" borderId="0" xfId="1" applyFont="1" applyFill="1" applyBorder="1" applyAlignment="1">
      <alignment horizontal="left" vertical="top"/>
    </xf>
    <xf numFmtId="0" fontId="0" fillId="2" borderId="37" xfId="0" applyFill="1" applyBorder="1"/>
    <xf numFmtId="0" fontId="2" fillId="2" borderId="0" xfId="0" applyFont="1" applyFill="1" applyBorder="1" applyAlignment="1">
      <alignment horizontal="center"/>
    </xf>
    <xf numFmtId="0" fontId="0" fillId="0" borderId="57" xfId="0" applyBorder="1"/>
    <xf numFmtId="0" fontId="2"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15" borderId="60"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2" fillId="3" borderId="61" xfId="0" applyFont="1" applyFill="1" applyBorder="1" applyAlignment="1">
      <alignment vertical="center" wrapText="1"/>
    </xf>
    <xf numFmtId="0" fontId="2" fillId="3" borderId="17" xfId="0" applyFont="1" applyFill="1" applyBorder="1" applyAlignment="1">
      <alignment vertical="center" wrapText="1"/>
    </xf>
    <xf numFmtId="0" fontId="5" fillId="2" borderId="9" xfId="3" applyFont="1" applyFill="1" applyBorder="1"/>
    <xf numFmtId="0" fontId="5"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5" fillId="2" borderId="4" xfId="3" applyFont="1" applyFill="1" applyBorder="1"/>
    <xf numFmtId="0" fontId="2" fillId="3" borderId="56" xfId="0" applyFont="1" applyFill="1" applyBorder="1" applyAlignment="1">
      <alignment vertical="center" wrapText="1"/>
    </xf>
    <xf numFmtId="0" fontId="2" fillId="3" borderId="52" xfId="0" applyFont="1" applyFill="1" applyBorder="1" applyAlignment="1">
      <alignment vertical="center" wrapText="1"/>
    </xf>
    <xf numFmtId="0" fontId="2" fillId="3" borderId="55" xfId="0" applyFont="1" applyFill="1" applyBorder="1" applyAlignment="1">
      <alignment vertical="center"/>
    </xf>
    <xf numFmtId="0" fontId="2" fillId="4" borderId="86" xfId="0" applyFont="1" applyFill="1" applyBorder="1" applyAlignment="1">
      <alignment horizontal="left"/>
    </xf>
    <xf numFmtId="0" fontId="2"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2"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3"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0" xfId="0" applyFill="1" applyBorder="1"/>
    <xf numFmtId="0" fontId="0" fillId="2" borderId="22" xfId="0" applyFill="1" applyBorder="1"/>
    <xf numFmtId="170" fontId="0" fillId="0" borderId="1" xfId="1" applyNumberFormat="1" applyFont="1" applyBorder="1"/>
    <xf numFmtId="0" fontId="2" fillId="3" borderId="5" xfId="0" applyFont="1" applyFill="1" applyBorder="1" applyAlignment="1">
      <alignment vertical="center"/>
    </xf>
    <xf numFmtId="0" fontId="2" fillId="3" borderId="21" xfId="0" applyFont="1" applyFill="1" applyBorder="1" applyAlignment="1">
      <alignment vertical="center"/>
    </xf>
    <xf numFmtId="0" fontId="2" fillId="4" borderId="85" xfId="0" applyFont="1" applyFill="1" applyBorder="1" applyAlignment="1"/>
    <xf numFmtId="0" fontId="2" fillId="4" borderId="86"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2" fillId="3" borderId="5" xfId="0" applyFont="1" applyFill="1" applyBorder="1" applyAlignment="1">
      <alignment horizontal="center" vertical="center"/>
    </xf>
    <xf numFmtId="0" fontId="3" fillId="3" borderId="0" xfId="0" applyFont="1" applyFill="1" applyBorder="1" applyAlignment="1">
      <alignment vertical="center"/>
    </xf>
    <xf numFmtId="0" fontId="3" fillId="3" borderId="88" xfId="0" applyFont="1" applyFill="1" applyBorder="1" applyAlignment="1">
      <alignment vertical="center"/>
    </xf>
    <xf numFmtId="0" fontId="4" fillId="23" borderId="0" xfId="0" applyFont="1" applyFill="1" applyBorder="1" applyAlignment="1">
      <alignment horizontal="center"/>
    </xf>
    <xf numFmtId="0" fontId="4" fillId="23" borderId="89" xfId="0" applyFont="1" applyFill="1" applyBorder="1" applyAlignment="1">
      <alignment horizontal="center"/>
    </xf>
    <xf numFmtId="0" fontId="4" fillId="23" borderId="91" xfId="0" applyFont="1" applyFill="1" applyBorder="1" applyAlignment="1">
      <alignment horizontal="center"/>
    </xf>
    <xf numFmtId="0" fontId="4" fillId="23" borderId="91" xfId="0" applyFont="1" applyFill="1" applyBorder="1" applyAlignment="1">
      <alignment horizontal="left"/>
    </xf>
    <xf numFmtId="0" fontId="3" fillId="24" borderId="0" xfId="0" applyFont="1" applyFill="1" applyBorder="1" applyAlignment="1">
      <alignment vertical="center"/>
    </xf>
    <xf numFmtId="0" fontId="5" fillId="23" borderId="0" xfId="0" applyFont="1" applyFill="1" applyBorder="1" applyAlignment="1">
      <alignment vertical="top"/>
    </xf>
    <xf numFmtId="0" fontId="16" fillId="23" borderId="0" xfId="3" applyFill="1" applyBorder="1" applyAlignment="1">
      <alignment vertical="top"/>
    </xf>
    <xf numFmtId="0" fontId="5" fillId="23" borderId="89" xfId="0" applyFont="1" applyFill="1" applyBorder="1" applyAlignment="1">
      <alignment vertical="top"/>
    </xf>
    <xf numFmtId="0" fontId="0" fillId="2" borderId="81" xfId="0" applyFill="1" applyBorder="1"/>
    <xf numFmtId="0" fontId="2" fillId="25" borderId="6" xfId="0" applyFont="1" applyFill="1" applyBorder="1" applyAlignment="1">
      <alignment horizontal="left" vertical="center"/>
    </xf>
    <xf numFmtId="0" fontId="2" fillId="25" borderId="5" xfId="0" applyFont="1" applyFill="1" applyBorder="1" applyAlignment="1">
      <alignment horizontal="left" vertical="center"/>
    </xf>
    <xf numFmtId="0" fontId="2" fillId="25" borderId="4" xfId="0" applyFont="1" applyFill="1" applyBorder="1" applyAlignment="1">
      <alignment horizontal="left" vertical="center"/>
    </xf>
    <xf numFmtId="0" fontId="5" fillId="23" borderId="0" xfId="0" applyFont="1" applyFill="1" applyBorder="1" applyAlignment="1">
      <alignment horizontal="left" vertical="top"/>
    </xf>
    <xf numFmtId="0" fontId="2" fillId="25" borderId="4" xfId="0" applyFont="1" applyFill="1" applyBorder="1" applyAlignment="1">
      <alignment vertical="center"/>
    </xf>
    <xf numFmtId="0" fontId="4" fillId="23" borderId="0" xfId="0" applyFont="1" applyFill="1" applyBorder="1" applyAlignment="1">
      <alignment horizontal="left" vertical="top" wrapText="1"/>
    </xf>
    <xf numFmtId="0" fontId="5" fillId="23" borderId="93" xfId="0" applyFont="1" applyFill="1" applyBorder="1" applyAlignment="1">
      <alignment vertical="top"/>
    </xf>
    <xf numFmtId="0" fontId="3" fillId="25" borderId="95" xfId="0" applyFont="1" applyFill="1" applyBorder="1" applyAlignment="1">
      <alignment vertical="center"/>
    </xf>
    <xf numFmtId="0" fontId="2" fillId="14" borderId="96" xfId="0" applyFont="1" applyFill="1" applyBorder="1" applyAlignment="1">
      <alignment horizontal="left"/>
    </xf>
    <xf numFmtId="0" fontId="2" fillId="14"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2" fillId="26" borderId="6" xfId="0" applyFont="1" applyFill="1" applyBorder="1" applyAlignment="1">
      <alignment horizontal="left" vertical="center"/>
    </xf>
    <xf numFmtId="0" fontId="2" fillId="26" borderId="5" xfId="0" applyFont="1" applyFill="1" applyBorder="1" applyAlignment="1">
      <alignment horizontal="left" vertical="center"/>
    </xf>
    <xf numFmtId="0" fontId="2" fillId="26" borderId="4" xfId="0" applyFont="1" applyFill="1" applyBorder="1" applyAlignment="1">
      <alignment horizontal="left" vertical="center"/>
    </xf>
    <xf numFmtId="0" fontId="0" fillId="2" borderId="97" xfId="0" applyFill="1" applyBorder="1" applyAlignment="1">
      <alignment vertical="center"/>
    </xf>
    <xf numFmtId="0" fontId="2" fillId="14" borderId="99" xfId="0" applyFont="1" applyFill="1" applyBorder="1" applyAlignment="1">
      <alignment horizontal="center"/>
    </xf>
    <xf numFmtId="0" fontId="2" fillId="14" borderId="100" xfId="0" applyFont="1" applyFill="1" applyBorder="1" applyAlignment="1">
      <alignment horizontal="center"/>
    </xf>
    <xf numFmtId="0" fontId="3" fillId="15" borderId="101" xfId="0" applyFont="1" applyFill="1" applyBorder="1" applyAlignment="1">
      <alignment vertical="center"/>
    </xf>
    <xf numFmtId="0" fontId="0" fillId="28" borderId="3" xfId="0" applyFill="1" applyBorder="1"/>
    <xf numFmtId="0" fontId="0" fillId="0" borderId="3" xfId="0" applyBorder="1"/>
    <xf numFmtId="0" fontId="5" fillId="0" borderId="3" xfId="0" applyFont="1" applyBorder="1"/>
    <xf numFmtId="1" fontId="0" fillId="0" borderId="3" xfId="0" applyNumberFormat="1" applyBorder="1"/>
    <xf numFmtId="0" fontId="5" fillId="28" borderId="3" xfId="0" applyFont="1" applyFill="1" applyBorder="1"/>
    <xf numFmtId="0" fontId="0" fillId="0" borderId="3" xfId="0" applyFill="1" applyBorder="1"/>
    <xf numFmtId="0" fontId="14" fillId="0" borderId="3" xfId="0" applyFont="1" applyFill="1" applyBorder="1"/>
    <xf numFmtId="0" fontId="5" fillId="2" borderId="3" xfId="0" applyFont="1" applyFill="1" applyBorder="1"/>
    <xf numFmtId="165" fontId="0" fillId="0" borderId="3" xfId="0" applyNumberFormat="1" applyBorder="1"/>
    <xf numFmtId="165" fontId="0" fillId="2" borderId="3" xfId="0" applyNumberFormat="1" applyFill="1" applyBorder="1"/>
    <xf numFmtId="0" fontId="2" fillId="0" borderId="3" xfId="0" applyFont="1" applyBorder="1"/>
    <xf numFmtId="0" fontId="2" fillId="4" borderId="0" xfId="0" applyFont="1" applyFill="1" applyBorder="1" applyAlignment="1">
      <alignment horizontal="left"/>
    </xf>
    <xf numFmtId="0" fontId="2" fillId="4" borderId="0" xfId="0" applyFont="1" applyFill="1" applyBorder="1" applyAlignment="1">
      <alignment horizontal="left" vertical="top"/>
    </xf>
    <xf numFmtId="0" fontId="2" fillId="6" borderId="53"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0" fillId="0" borderId="4"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6"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6"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1"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29"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2" xfId="0" applyFont="1" applyFill="1" applyBorder="1" applyAlignment="1">
      <alignment horizontal="center" vertical="center" wrapText="1"/>
    </xf>
    <xf numFmtId="0" fontId="0" fillId="0" borderId="63"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2" fillId="6" borderId="55" xfId="0" applyFont="1" applyFill="1" applyBorder="1" applyAlignment="1">
      <alignment horizontal="center" vertical="center" wrapText="1"/>
    </xf>
    <xf numFmtId="0" fontId="2" fillId="12" borderId="4" xfId="0" applyFont="1" applyFill="1" applyBorder="1" applyAlignment="1">
      <alignment horizontal="center" vertical="center" wrapText="1"/>
    </xf>
    <xf numFmtId="174" fontId="0" fillId="0" borderId="3" xfId="0" applyNumberFormat="1" applyFill="1" applyBorder="1"/>
    <xf numFmtId="0" fontId="0" fillId="2" borderId="57" xfId="0" applyFill="1" applyBorder="1"/>
    <xf numFmtId="0" fontId="0" fillId="0" borderId="37" xfId="0" applyBorder="1"/>
    <xf numFmtId="0" fontId="17" fillId="27" borderId="104" xfId="0" applyFont="1" applyFill="1" applyBorder="1" applyAlignment="1">
      <alignment vertical="center"/>
    </xf>
    <xf numFmtId="0" fontId="17" fillId="27" borderId="105" xfId="0" applyFont="1" applyFill="1" applyBorder="1" applyAlignment="1">
      <alignment vertical="center"/>
    </xf>
    <xf numFmtId="0" fontId="3" fillId="15" borderId="106" xfId="0" applyFont="1" applyFill="1" applyBorder="1" applyAlignment="1">
      <alignment horizontal="center" vertical="center"/>
    </xf>
    <xf numFmtId="0" fontId="3" fillId="15" borderId="107" xfId="0" applyFont="1" applyFill="1" applyBorder="1" applyAlignment="1">
      <alignment vertical="center"/>
    </xf>
    <xf numFmtId="0" fontId="2" fillId="14" borderId="108" xfId="0" applyFont="1" applyFill="1" applyBorder="1" applyAlignment="1">
      <alignment horizontal="center"/>
    </xf>
    <xf numFmtId="0" fontId="2" fillId="14" borderId="109" xfId="0" applyFont="1" applyFill="1" applyBorder="1" applyAlignment="1">
      <alignment horizontal="center"/>
    </xf>
    <xf numFmtId="0" fontId="2" fillId="14" borderId="110" xfId="0" applyFont="1" applyFill="1" applyBorder="1" applyAlignment="1">
      <alignment horizontal="center"/>
    </xf>
    <xf numFmtId="0" fontId="2" fillId="14" borderId="44" xfId="0" applyFont="1" applyFill="1" applyBorder="1" applyAlignment="1">
      <alignment horizontal="center"/>
    </xf>
    <xf numFmtId="0" fontId="2" fillId="14" borderId="111" xfId="0" applyFont="1" applyFill="1" applyBorder="1" applyAlignment="1">
      <alignment horizontal="center"/>
    </xf>
    <xf numFmtId="0" fontId="2" fillId="14" borderId="112" xfId="0" applyFont="1" applyFill="1" applyBorder="1" applyAlignment="1">
      <alignment horizontal="center"/>
    </xf>
    <xf numFmtId="0" fontId="2" fillId="14" borderId="43" xfId="0" applyFont="1" applyFill="1" applyBorder="1" applyAlignment="1">
      <alignment horizontal="center"/>
    </xf>
    <xf numFmtId="0" fontId="3" fillId="25" borderId="113" xfId="0" applyFont="1" applyFill="1" applyBorder="1" applyAlignment="1">
      <alignment horizontal="center" vertical="center"/>
    </xf>
    <xf numFmtId="0" fontId="3" fillId="25" borderId="114" xfId="0" applyFont="1" applyFill="1" applyBorder="1" applyAlignment="1">
      <alignment vertical="center"/>
    </xf>
    <xf numFmtId="0" fontId="3" fillId="24" borderId="43" xfId="0" applyFont="1" applyFill="1" applyBorder="1" applyAlignment="1">
      <alignment horizontal="center" vertical="center"/>
    </xf>
    <xf numFmtId="0" fontId="3" fillId="24" borderId="115" xfId="0" applyFont="1" applyFill="1" applyBorder="1" applyAlignment="1">
      <alignment vertical="center"/>
    </xf>
    <xf numFmtId="0" fontId="4" fillId="23" borderId="116" xfId="0" applyFont="1" applyFill="1" applyBorder="1" applyAlignment="1">
      <alignment horizontal="center"/>
    </xf>
    <xf numFmtId="0" fontId="4" fillId="23" borderId="44" xfId="0" applyFont="1" applyFill="1" applyBorder="1" applyAlignment="1">
      <alignment horizontal="center"/>
    </xf>
    <xf numFmtId="0" fontId="4" fillId="23" borderId="117" xfId="0" applyFont="1" applyFill="1" applyBorder="1" applyAlignment="1">
      <alignment vertical="top"/>
    </xf>
    <xf numFmtId="0" fontId="4" fillId="23" borderId="43" xfId="0" applyFont="1" applyFill="1" applyBorder="1" applyAlignment="1">
      <alignment vertical="top"/>
    </xf>
    <xf numFmtId="0" fontId="4" fillId="23" borderId="43" xfId="0" applyFont="1" applyFill="1" applyBorder="1" applyAlignment="1">
      <alignment horizontal="center"/>
    </xf>
    <xf numFmtId="0" fontId="3" fillId="24" borderId="43" xfId="0" applyFont="1" applyFill="1" applyBorder="1" applyAlignment="1">
      <alignment vertical="center"/>
    </xf>
    <xf numFmtId="0" fontId="3" fillId="24" borderId="44" xfId="0" applyFont="1" applyFill="1" applyBorder="1" applyAlignment="1">
      <alignment vertical="center"/>
    </xf>
    <xf numFmtId="0" fontId="4" fillId="23" borderId="118" xfId="0" applyFont="1" applyFill="1" applyBorder="1" applyAlignment="1">
      <alignment horizontal="center" vertical="center"/>
    </xf>
    <xf numFmtId="0" fontId="4" fillId="23" borderId="118" xfId="0" applyFont="1" applyFill="1" applyBorder="1" applyAlignment="1">
      <alignment horizontal="center" vertical="top"/>
    </xf>
    <xf numFmtId="0" fontId="4" fillId="23" borderId="118" xfId="0" applyFont="1" applyFill="1" applyBorder="1" applyAlignment="1">
      <alignment horizontal="center"/>
    </xf>
    <xf numFmtId="0" fontId="3" fillId="3" borderId="119" xfId="0" applyFont="1" applyFill="1" applyBorder="1" applyAlignment="1">
      <alignment horizontal="center" vertical="center"/>
    </xf>
    <xf numFmtId="0" fontId="3" fillId="3" borderId="44" xfId="0" applyFont="1" applyFill="1" applyBorder="1" applyAlignment="1">
      <alignment vertical="center"/>
    </xf>
    <xf numFmtId="0" fontId="3" fillId="21" borderId="43" xfId="0" applyFont="1" applyFill="1" applyBorder="1" applyAlignment="1">
      <alignment horizontal="center" vertical="center"/>
    </xf>
    <xf numFmtId="0" fontId="3" fillId="21" borderId="44" xfId="0" applyFont="1" applyFill="1" applyBorder="1" applyAlignment="1">
      <alignment vertical="center"/>
    </xf>
    <xf numFmtId="0" fontId="2" fillId="4" borderId="120" xfId="0" applyFont="1" applyFill="1" applyBorder="1" applyAlignment="1">
      <alignment horizontal="center"/>
    </xf>
    <xf numFmtId="0" fontId="2" fillId="4" borderId="44" xfId="0" applyFont="1" applyFill="1" applyBorder="1" applyAlignment="1">
      <alignment horizontal="center"/>
    </xf>
    <xf numFmtId="0" fontId="2" fillId="4" borderId="121" xfId="0" applyFont="1" applyFill="1" applyBorder="1" applyAlignment="1">
      <alignment horizontal="center"/>
    </xf>
    <xf numFmtId="0" fontId="2" fillId="4" borderId="43" xfId="0" applyFont="1" applyFill="1" applyBorder="1" applyAlignment="1">
      <alignment horizontal="center"/>
    </xf>
    <xf numFmtId="0" fontId="2" fillId="4" borderId="120" xfId="0" applyFont="1" applyFill="1" applyBorder="1" applyAlignment="1">
      <alignment horizontal="center" vertical="top"/>
    </xf>
    <xf numFmtId="43" fontId="2" fillId="4" borderId="43" xfId="1" applyFont="1" applyFill="1" applyBorder="1" applyAlignment="1">
      <alignment horizontal="center"/>
    </xf>
    <xf numFmtId="43" fontId="2" fillId="4" borderId="44" xfId="1" applyFont="1" applyFill="1" applyBorder="1" applyAlignment="1">
      <alignment horizontal="center"/>
    </xf>
    <xf numFmtId="0" fontId="3" fillId="20" borderId="122" xfId="0" applyFont="1" applyFill="1" applyBorder="1" applyAlignment="1">
      <alignment horizontal="center" vertical="center"/>
    </xf>
    <xf numFmtId="0" fontId="3" fillId="20" borderId="123" xfId="0" applyFont="1" applyFill="1" applyBorder="1" applyAlignment="1">
      <alignment vertical="center"/>
    </xf>
    <xf numFmtId="0" fontId="3" fillId="6" borderId="43" xfId="0" applyFont="1" applyFill="1" applyBorder="1" applyAlignment="1">
      <alignment horizontal="center" vertical="center"/>
    </xf>
    <xf numFmtId="0" fontId="3" fillId="6" borderId="124" xfId="0" applyFont="1" applyFill="1" applyBorder="1" applyAlignment="1">
      <alignment vertical="center"/>
    </xf>
    <xf numFmtId="0" fontId="4" fillId="5" borderId="125" xfId="0" applyFont="1" applyFill="1" applyBorder="1" applyAlignment="1">
      <alignment horizontal="center"/>
    </xf>
    <xf numFmtId="0" fontId="4" fillId="5" borderId="44" xfId="0" applyFont="1" applyFill="1" applyBorder="1" applyAlignment="1">
      <alignment horizontal="center"/>
    </xf>
    <xf numFmtId="0" fontId="4" fillId="5" borderId="126" xfId="0" applyFont="1" applyFill="1" applyBorder="1" applyAlignment="1">
      <alignment horizontal="center"/>
    </xf>
    <xf numFmtId="0" fontId="4" fillId="5" borderId="127" xfId="0" applyFont="1" applyFill="1" applyBorder="1" applyAlignment="1">
      <alignment horizontal="center"/>
    </xf>
    <xf numFmtId="0" fontId="3" fillId="6" borderId="44" xfId="0" applyFont="1" applyFill="1" applyBorder="1" applyAlignment="1">
      <alignment vertical="center"/>
    </xf>
    <xf numFmtId="0" fontId="4" fillId="5" borderId="126" xfId="0" applyFont="1" applyFill="1" applyBorder="1" applyAlignment="1">
      <alignment horizontal="center" vertical="top"/>
    </xf>
    <xf numFmtId="0" fontId="4" fillId="5" borderId="126" xfId="0" applyFont="1" applyFill="1" applyBorder="1" applyAlignment="1">
      <alignment horizontal="center" vertical="center"/>
    </xf>
    <xf numFmtId="0" fontId="4" fillId="5" borderId="128" xfId="0" applyFont="1" applyFill="1" applyBorder="1" applyAlignment="1">
      <alignment horizontal="center"/>
    </xf>
    <xf numFmtId="0" fontId="4" fillId="5" borderId="43" xfId="0" applyFont="1" applyFill="1" applyBorder="1" applyAlignment="1">
      <alignment horizontal="center"/>
    </xf>
    <xf numFmtId="0" fontId="3" fillId="19" borderId="129" xfId="0" applyFont="1" applyFill="1" applyBorder="1" applyAlignment="1">
      <alignment horizontal="center" vertical="center"/>
    </xf>
    <xf numFmtId="0" fontId="3" fillId="19" borderId="44" xfId="0" applyFont="1" applyFill="1" applyBorder="1" applyAlignment="1">
      <alignment vertical="center"/>
    </xf>
    <xf numFmtId="0" fontId="4" fillId="17" borderId="130" xfId="0" applyFont="1" applyFill="1" applyBorder="1" applyAlignment="1">
      <alignment horizontal="center"/>
    </xf>
    <xf numFmtId="0" fontId="4" fillId="17" borderId="44" xfId="0" applyFont="1" applyFill="1" applyBorder="1" applyAlignment="1">
      <alignment horizontal="center"/>
    </xf>
    <xf numFmtId="0" fontId="4" fillId="17" borderId="43" xfId="0" applyFont="1" applyFill="1" applyBorder="1" applyAlignment="1">
      <alignment horizontal="center"/>
    </xf>
    <xf numFmtId="0" fontId="3" fillId="18" borderId="43" xfId="0" applyFont="1" applyFill="1" applyBorder="1" applyAlignment="1">
      <alignment horizontal="center" vertical="center"/>
    </xf>
    <xf numFmtId="0" fontId="3" fillId="18" borderId="44" xfId="0" applyFont="1" applyFill="1" applyBorder="1" applyAlignment="1">
      <alignment vertical="center"/>
    </xf>
    <xf numFmtId="0" fontId="4" fillId="17" borderId="131" xfId="0" applyFont="1" applyFill="1" applyBorder="1" applyAlignment="1">
      <alignment horizontal="center"/>
    </xf>
    <xf numFmtId="0" fontId="3" fillId="15" borderId="132" xfId="0" applyFont="1" applyFill="1" applyBorder="1" applyAlignment="1">
      <alignment horizontal="center" vertical="center"/>
    </xf>
    <xf numFmtId="0" fontId="3" fillId="15" borderId="133" xfId="0" applyFont="1" applyFill="1" applyBorder="1" applyAlignment="1">
      <alignment vertical="center"/>
    </xf>
    <xf numFmtId="0" fontId="2" fillId="14" borderId="45" xfId="0" applyFont="1" applyFill="1" applyBorder="1" applyAlignment="1">
      <alignment horizontal="center"/>
    </xf>
    <xf numFmtId="0" fontId="2" fillId="14" borderId="15" xfId="0" applyFont="1" applyFill="1" applyBorder="1" applyAlignment="1">
      <alignment horizontal="center"/>
    </xf>
    <xf numFmtId="0" fontId="2" fillId="14" borderId="46"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3" fontId="0" fillId="2" borderId="97" xfId="0" applyNumberFormat="1" applyFill="1" applyBorder="1" applyAlignment="1">
      <alignment vertical="center"/>
    </xf>
    <xf numFmtId="3" fontId="0" fillId="0" borderId="0" xfId="0" applyNumberFormat="1" applyFill="1"/>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5" fillId="15" borderId="8" xfId="0" applyFont="1" applyFill="1" applyBorder="1"/>
    <xf numFmtId="2" fontId="5" fillId="0" borderId="10" xfId="0" applyNumberFormat="1" applyFont="1" applyFill="1" applyBorder="1" applyAlignment="1" applyProtection="1">
      <alignment vertical="center" wrapText="1"/>
      <protection locked="0"/>
    </xf>
    <xf numFmtId="0" fontId="5" fillId="2" borderId="7" xfId="0" applyFont="1" applyFill="1" applyBorder="1" applyAlignment="1">
      <alignment vertical="top" wrapText="1"/>
    </xf>
    <xf numFmtId="0" fontId="5" fillId="2" borderId="19" xfId="0" applyFont="1" applyFill="1" applyBorder="1" applyAlignment="1">
      <alignment vertical="top" wrapText="1"/>
    </xf>
    <xf numFmtId="0" fontId="0" fillId="2" borderId="3" xfId="0" applyFill="1" applyBorder="1" applyAlignment="1">
      <alignment vertical="top"/>
    </xf>
    <xf numFmtId="0" fontId="0" fillId="15" borderId="8" xfId="0" applyFill="1" applyBorder="1" applyAlignment="1">
      <alignment vertical="top"/>
    </xf>
    <xf numFmtId="0" fontId="5" fillId="2" borderId="19" xfId="0" applyFont="1" applyFill="1" applyBorder="1" applyAlignment="1">
      <alignment wrapText="1"/>
    </xf>
    <xf numFmtId="167" fontId="1" fillId="0" borderId="5" xfId="2" applyNumberFormat="1" applyFont="1" applyBorder="1" applyAlignment="1">
      <alignment horizontal="center" vertical="center" wrapText="1"/>
    </xf>
    <xf numFmtId="167" fontId="1" fillId="0" borderId="3" xfId="2" applyNumberFormat="1" applyFont="1" applyBorder="1" applyAlignment="1">
      <alignment horizontal="center" vertical="center" wrapText="1"/>
    </xf>
    <xf numFmtId="0" fontId="0" fillId="2" borderId="7" xfId="0" applyFill="1" applyBorder="1" applyAlignment="1">
      <alignment vertical="top"/>
    </xf>
    <xf numFmtId="14" fontId="0" fillId="2" borderId="11" xfId="0" applyNumberFormat="1" applyFill="1" applyBorder="1"/>
    <xf numFmtId="20" fontId="4" fillId="5" borderId="0" xfId="0" applyNumberFormat="1" applyFont="1" applyFill="1" applyBorder="1" applyAlignment="1">
      <alignment horizontal="center"/>
    </xf>
    <xf numFmtId="0" fontId="5" fillId="0" borderId="0" xfId="0" applyFont="1" applyBorder="1"/>
    <xf numFmtId="0" fontId="5" fillId="7" borderId="25" xfId="0" applyFont="1" applyFill="1" applyBorder="1"/>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5" fillId="0" borderId="5" xfId="2" applyNumberFormat="1" applyFont="1" applyBorder="1" applyAlignment="1">
      <alignment horizontal="center" vertical="center" wrapText="1"/>
    </xf>
    <xf numFmtId="0" fontId="5" fillId="0" borderId="6" xfId="0" applyFont="1" applyBorder="1" applyAlignment="1">
      <alignment horizontal="center" vertical="center" wrapText="1"/>
    </xf>
    <xf numFmtId="0" fontId="20" fillId="7" borderId="28" xfId="0" applyFont="1" applyFill="1" applyBorder="1" applyAlignment="1">
      <alignment vertical="center"/>
    </xf>
    <xf numFmtId="0" fontId="5" fillId="0" borderId="0" xfId="0" applyFont="1" applyFill="1"/>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5" fillId="0" borderId="3" xfId="2" applyNumberFormat="1" applyFont="1" applyBorder="1" applyAlignment="1">
      <alignment horizontal="center" vertical="center" wrapText="1"/>
    </xf>
    <xf numFmtId="0" fontId="5" fillId="0" borderId="8" xfId="0" applyFont="1" applyBorder="1" applyAlignment="1">
      <alignment horizontal="center" vertical="center" wrapText="1"/>
    </xf>
    <xf numFmtId="0" fontId="21" fillId="0" borderId="0" xfId="0" applyFont="1" applyAlignment="1">
      <alignment vertical="top" wrapText="1"/>
    </xf>
    <xf numFmtId="0" fontId="0" fillId="2" borderId="3" xfId="0" applyFill="1" applyBorder="1" applyAlignment="1">
      <alignment horizontal="center" vertical="top"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3" xfId="0" applyFont="1" applyBorder="1" applyAlignment="1">
      <alignment horizontal="center" vertical="center" wrapText="1"/>
    </xf>
    <xf numFmtId="0" fontId="22" fillId="0" borderId="0" xfId="0" applyFont="1" applyAlignment="1">
      <alignment vertical="top" wrapText="1"/>
    </xf>
    <xf numFmtId="0" fontId="0" fillId="2" borderId="3" xfId="0" applyFill="1" applyBorder="1" applyAlignment="1">
      <alignment horizontal="left" vertical="top" wrapText="1"/>
    </xf>
    <xf numFmtId="0" fontId="0" fillId="2" borderId="18" xfId="0" applyFill="1" applyBorder="1" applyAlignment="1">
      <alignment horizontal="center" vertical="center"/>
    </xf>
    <xf numFmtId="0" fontId="0" fillId="2" borderId="18" xfId="0" applyFill="1" applyBorder="1" applyAlignment="1">
      <alignment horizontal="left" vertical="top" wrapText="1"/>
    </xf>
    <xf numFmtId="172" fontId="0" fillId="2" borderId="3" xfId="0" applyNumberFormat="1" applyFill="1" applyBorder="1" applyAlignment="1">
      <alignment horizontal="left"/>
    </xf>
    <xf numFmtId="0" fontId="0" fillId="14" borderId="8" xfId="0" applyFill="1" applyBorder="1" applyAlignment="1">
      <alignment horizontal="center" vertical="center" wrapText="1"/>
    </xf>
    <xf numFmtId="0" fontId="0" fillId="2" borderId="3" xfId="0" applyFont="1" applyFill="1" applyBorder="1"/>
    <xf numFmtId="0" fontId="2" fillId="3" borderId="55" xfId="0" applyFont="1" applyFill="1" applyBorder="1" applyAlignment="1">
      <alignment vertical="center" wrapText="1"/>
    </xf>
    <xf numFmtId="0" fontId="5" fillId="0" borderId="7" xfId="0" applyFont="1" applyBorder="1" applyAlignment="1">
      <alignment vertical="top"/>
    </xf>
    <xf numFmtId="0" fontId="5" fillId="15" borderId="20" xfId="0" applyFont="1" applyFill="1" applyBorder="1"/>
    <xf numFmtId="0" fontId="0" fillId="15" borderId="8" xfId="0" applyFill="1" applyBorder="1" applyAlignment="1"/>
    <xf numFmtId="0" fontId="22" fillId="14" borderId="8" xfId="0" applyFont="1" applyFill="1" applyBorder="1" applyAlignment="1">
      <alignment vertical="top" wrapText="1"/>
    </xf>
    <xf numFmtId="0" fontId="22" fillId="14" borderId="8" xfId="0" applyFont="1" applyFill="1" applyBorder="1" applyAlignment="1">
      <alignment horizontal="left" vertical="top" wrapText="1"/>
    </xf>
    <xf numFmtId="0" fontId="0" fillId="0" borderId="0" xfId="0" applyAlignment="1">
      <alignment horizontal="center" vertical="center"/>
    </xf>
    <xf numFmtId="0" fontId="0" fillId="13" borderId="25" xfId="0" applyFill="1" applyBorder="1" applyAlignment="1">
      <alignment horizontal="center" vertical="center"/>
    </xf>
    <xf numFmtId="0" fontId="0" fillId="0" borderId="54" xfId="0" applyFont="1" applyBorder="1" applyAlignment="1" applyProtection="1">
      <alignment horizontal="center" vertical="center" wrapText="1"/>
      <protection locked="0"/>
    </xf>
    <xf numFmtId="0" fontId="0" fillId="13" borderId="0" xfId="0" applyFill="1" applyBorder="1" applyAlignment="1">
      <alignment horizontal="center" vertical="center"/>
    </xf>
    <xf numFmtId="0" fontId="0" fillId="13" borderId="28" xfId="0" applyFill="1" applyBorder="1" applyAlignment="1">
      <alignment horizontal="center" vertical="center"/>
    </xf>
    <xf numFmtId="0" fontId="0" fillId="0" borderId="0" xfId="0" applyFill="1" applyAlignment="1">
      <alignment horizontal="center" vertic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4" fillId="5" borderId="78" xfId="0" applyFont="1" applyFill="1" applyBorder="1" applyAlignment="1">
      <alignment horizontal="left"/>
    </xf>
    <xf numFmtId="0" fontId="4" fillId="5" borderId="0" xfId="0" applyFont="1" applyFill="1" applyBorder="1" applyAlignment="1">
      <alignment horizontal="left"/>
    </xf>
    <xf numFmtId="0" fontId="0" fillId="14" borderId="65" xfId="0" applyFill="1" applyBorder="1" applyAlignment="1">
      <alignment horizontal="left" vertical="top" wrapText="1"/>
    </xf>
    <xf numFmtId="0" fontId="0" fillId="14" borderId="0" xfId="0" applyFill="1" applyBorder="1" applyAlignment="1">
      <alignment horizontal="left" vertical="top" wrapText="1"/>
    </xf>
    <xf numFmtId="0" fontId="5" fillId="5" borderId="77"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17" borderId="73" xfId="0" applyFont="1" applyFill="1" applyBorder="1" applyAlignment="1">
      <alignment horizontal="left" vertical="top" wrapText="1"/>
    </xf>
    <xf numFmtId="0" fontId="5" fillId="17" borderId="15" xfId="0" applyFont="1" applyFill="1" applyBorder="1" applyAlignment="1">
      <alignment horizontal="left" vertical="top" wrapText="1"/>
    </xf>
    <xf numFmtId="0" fontId="5" fillId="17" borderId="73" xfId="0" applyFont="1" applyFill="1" applyBorder="1" applyAlignment="1">
      <alignment horizontal="left"/>
    </xf>
    <xf numFmtId="0" fontId="5" fillId="17" borderId="15" xfId="0" applyFont="1" applyFill="1" applyBorder="1" applyAlignment="1">
      <alignment horizontal="left"/>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23" borderId="16" xfId="0" applyFont="1" applyFill="1" applyBorder="1" applyAlignment="1">
      <alignment horizontal="left"/>
    </xf>
    <xf numFmtId="0" fontId="16" fillId="2" borderId="12" xfId="3" applyFill="1" applyBorder="1" applyAlignment="1">
      <alignment horizontal="left" vertical="top" wrapText="1"/>
    </xf>
    <xf numFmtId="0" fontId="5" fillId="23" borderId="90" xfId="0" applyFont="1" applyFill="1" applyBorder="1" applyAlignment="1">
      <alignment horizontal="left" wrapText="1"/>
    </xf>
    <xf numFmtId="0" fontId="5" fillId="23" borderId="15" xfId="0" applyFont="1" applyFill="1" applyBorder="1" applyAlignment="1">
      <alignment horizontal="left" wrapText="1"/>
    </xf>
    <xf numFmtId="0" fontId="4" fillId="23" borderId="92" xfId="0" applyFont="1" applyFill="1" applyBorder="1" applyAlignment="1">
      <alignment horizontal="left"/>
    </xf>
    <xf numFmtId="0" fontId="0" fillId="4" borderId="84" xfId="0" applyFont="1" applyFill="1" applyBorder="1" applyAlignment="1">
      <alignment horizontal="left" vertical="top" wrapText="1"/>
    </xf>
    <xf numFmtId="0" fontId="4" fillId="23" borderId="94" xfId="0" applyFont="1" applyFill="1" applyBorder="1" applyAlignment="1">
      <alignment horizontal="left" vertical="center" wrapText="1"/>
    </xf>
    <xf numFmtId="0" fontId="4" fillId="23" borderId="0" xfId="0" applyFont="1" applyFill="1" applyBorder="1" applyAlignment="1">
      <alignment horizontal="left" vertical="center" wrapText="1"/>
    </xf>
    <xf numFmtId="0" fontId="5" fillId="2" borderId="3" xfId="0" applyFont="1" applyFill="1" applyBorder="1" applyAlignment="1">
      <alignment vertical="top" wrapText="1"/>
    </xf>
    <xf numFmtId="0" fontId="5" fillId="2" borderId="8" xfId="0" applyFont="1" applyFill="1" applyBorder="1" applyAlignment="1">
      <alignment vertical="top" wrapText="1"/>
    </xf>
    <xf numFmtId="0" fontId="2" fillId="25" borderId="5" xfId="0" applyFont="1" applyFill="1" applyBorder="1" applyAlignment="1">
      <alignment horizontal="center" vertical="center"/>
    </xf>
    <xf numFmtId="0" fontId="2" fillId="25" borderId="6" xfId="0" applyFont="1" applyFill="1" applyBorder="1" applyAlignment="1">
      <alignment horizontal="center" vertical="center"/>
    </xf>
    <xf numFmtId="0" fontId="2" fillId="4" borderId="84" xfId="0" applyFont="1" applyFill="1" applyBorder="1" applyAlignment="1">
      <alignment horizontal="left" vertical="top" wrapText="1"/>
    </xf>
    <xf numFmtId="0" fontId="2" fillId="4" borderId="0" xfId="0" applyFont="1" applyFill="1" applyBorder="1" applyAlignment="1">
      <alignment horizontal="left" vertical="top"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169" fontId="5" fillId="5" borderId="77" xfId="0" applyNumberFormat="1" applyFont="1" applyFill="1" applyBorder="1" applyAlignment="1">
      <alignment horizontal="left" vertical="top" wrapText="1"/>
    </xf>
    <xf numFmtId="169" fontId="5" fillId="5" borderId="15" xfId="0" applyNumberFormat="1" applyFont="1" applyFill="1" applyBorder="1" applyAlignment="1">
      <alignment horizontal="left" vertical="top" wrapText="1"/>
    </xf>
    <xf numFmtId="169" fontId="5" fillId="5" borderId="78" xfId="0" applyNumberFormat="1" applyFont="1" applyFill="1" applyBorder="1" applyAlignment="1">
      <alignment horizontal="left" vertical="top" wrapText="1"/>
    </xf>
    <xf numFmtId="169" fontId="5" fillId="5" borderId="0" xfId="0" applyNumberFormat="1" applyFont="1" applyFill="1" applyBorder="1" applyAlignment="1">
      <alignment horizontal="left" vertical="top" wrapText="1"/>
    </xf>
    <xf numFmtId="0" fontId="5" fillId="5" borderId="0" xfId="0" applyFont="1" applyFill="1" applyBorder="1" applyAlignment="1">
      <alignment horizontal="left" vertical="top" wrapText="1"/>
    </xf>
    <xf numFmtId="0" fontId="2" fillId="4" borderId="84" xfId="0" applyFont="1" applyFill="1" applyBorder="1" applyAlignment="1">
      <alignment horizontal="left" vertical="top"/>
    </xf>
    <xf numFmtId="0" fontId="2" fillId="4" borderId="0" xfId="0" applyFont="1" applyFill="1" applyBorder="1" applyAlignment="1">
      <alignment horizontal="left" vertical="top"/>
    </xf>
    <xf numFmtId="0" fontId="5" fillId="5" borderId="77" xfId="0" applyFont="1" applyFill="1" applyBorder="1" applyAlignment="1">
      <alignment horizontal="left" vertical="top"/>
    </xf>
    <xf numFmtId="0" fontId="5" fillId="5" borderId="15" xfId="0" applyFont="1" applyFill="1" applyBorder="1" applyAlignment="1">
      <alignment horizontal="left" vertical="top"/>
    </xf>
    <xf numFmtId="0" fontId="4" fillId="5" borderId="79" xfId="0" applyFont="1" applyFill="1" applyBorder="1" applyAlignment="1">
      <alignment horizontal="left" wrapText="1"/>
    </xf>
    <xf numFmtId="0" fontId="4"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4" fillId="5" borderId="79" xfId="0" applyFont="1" applyFill="1" applyBorder="1" applyAlignment="1">
      <alignment horizontal="left"/>
    </xf>
    <xf numFmtId="0" fontId="4" fillId="5" borderId="16" xfId="0" applyFont="1" applyFill="1" applyBorder="1" applyAlignment="1">
      <alignment horizontal="left"/>
    </xf>
    <xf numFmtId="0" fontId="5" fillId="5" borderId="78" xfId="0" applyFont="1" applyFill="1" applyBorder="1" applyAlignment="1">
      <alignment horizontal="left" vertical="top" wrapText="1"/>
    </xf>
    <xf numFmtId="0" fontId="5" fillId="23" borderId="90" xfId="0" applyFont="1" applyFill="1" applyBorder="1" applyAlignment="1">
      <alignment horizontal="left" vertical="top" wrapText="1"/>
    </xf>
    <xf numFmtId="0" fontId="5"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2" fillId="4" borderId="84" xfId="0" applyFont="1" applyFill="1" applyBorder="1" applyAlignment="1">
      <alignment horizontal="left"/>
    </xf>
    <xf numFmtId="0" fontId="2" fillId="4" borderId="0" xfId="0" applyFont="1" applyFill="1" applyBorder="1" applyAlignment="1">
      <alignment horizontal="left"/>
    </xf>
    <xf numFmtId="0" fontId="17" fillId="27" borderId="103" xfId="0" applyFont="1" applyFill="1" applyBorder="1" applyAlignment="1">
      <alignment horizontal="right" vertical="center"/>
    </xf>
    <xf numFmtId="0" fontId="17" fillId="27" borderId="104" xfId="0" applyFont="1" applyFill="1" applyBorder="1" applyAlignment="1">
      <alignment horizontal="right" vertical="center"/>
    </xf>
    <xf numFmtId="0" fontId="4" fillId="23" borderId="92" xfId="0" applyFont="1" applyFill="1" applyBorder="1" applyAlignment="1">
      <alignment horizontal="left" wrapText="1"/>
    </xf>
    <xf numFmtId="0" fontId="4" fillId="23" borderId="16" xfId="0" applyFont="1" applyFill="1" applyBorder="1" applyAlignment="1">
      <alignment horizontal="left" wrapText="1"/>
    </xf>
    <xf numFmtId="0" fontId="0" fillId="14" borderId="65" xfId="0" applyFill="1" applyBorder="1" applyAlignment="1">
      <alignment horizontal="left" vertical="top"/>
    </xf>
    <xf numFmtId="0" fontId="0" fillId="14" borderId="0" xfId="0" applyFill="1" applyBorder="1" applyAlignment="1">
      <alignment horizontal="left" vertical="top"/>
    </xf>
    <xf numFmtId="0" fontId="0" fillId="14" borderId="134" xfId="0" applyFill="1" applyBorder="1" applyAlignment="1">
      <alignment horizontal="left" vertical="top"/>
    </xf>
    <xf numFmtId="0" fontId="0" fillId="14" borderId="135" xfId="0" applyFill="1" applyBorder="1" applyAlignment="1">
      <alignment horizontal="left" vertical="top"/>
    </xf>
    <xf numFmtId="0" fontId="0" fillId="14" borderId="98"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4" fillId="23" borderId="94" xfId="0" applyFont="1" applyFill="1" applyBorder="1" applyAlignment="1">
      <alignment horizontal="left" wrapText="1"/>
    </xf>
    <xf numFmtId="0" fontId="4" fillId="23" borderId="0" xfId="0" applyFont="1" applyFill="1" applyBorder="1" applyAlignment="1">
      <alignment horizontal="left"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2" fillId="6" borderId="52" xfId="0" applyFont="1" applyFill="1" applyBorder="1" applyAlignment="1">
      <alignment horizontal="center" vertical="center" wrapText="1"/>
    </xf>
    <xf numFmtId="0" fontId="0" fillId="0" borderId="5" xfId="0" applyFont="1" applyBorder="1" applyAlignment="1">
      <alignment horizontal="center" vertical="center" wrapText="1"/>
    </xf>
    <xf numFmtId="0" fontId="2" fillId="0" borderId="38" xfId="0" applyFont="1" applyFill="1" applyBorder="1" applyAlignment="1">
      <alignment horizontal="left" vertical="top"/>
    </xf>
    <xf numFmtId="0" fontId="2" fillId="0" borderId="39" xfId="0" applyFont="1" applyFill="1" applyBorder="1" applyAlignment="1">
      <alignment horizontal="left" vertical="top"/>
    </xf>
    <xf numFmtId="0" fontId="2" fillId="0" borderId="40" xfId="0" applyFont="1" applyFill="1" applyBorder="1" applyAlignment="1">
      <alignment horizontal="left" vertical="top"/>
    </xf>
    <xf numFmtId="0" fontId="2" fillId="0" borderId="25" xfId="0" applyFont="1" applyFill="1" applyBorder="1" applyAlignment="1">
      <alignment horizontal="left" vertical="top"/>
    </xf>
    <xf numFmtId="0" fontId="2" fillId="0" borderId="0" xfId="0" applyFont="1" applyFill="1" applyBorder="1" applyAlignment="1">
      <alignment horizontal="left" vertical="top"/>
    </xf>
    <xf numFmtId="0" fontId="2" fillId="0" borderId="28" xfId="0" applyFont="1" applyFill="1" applyBorder="1" applyAlignment="1">
      <alignment horizontal="left" vertical="top"/>
    </xf>
    <xf numFmtId="0" fontId="2" fillId="0" borderId="29" xfId="0" applyFont="1" applyFill="1" applyBorder="1" applyAlignment="1">
      <alignment horizontal="left" vertical="top"/>
    </xf>
    <xf numFmtId="0" fontId="2" fillId="0" borderId="30" xfId="0" applyFont="1" applyFill="1" applyBorder="1" applyAlignment="1">
      <alignment horizontal="left" vertical="top"/>
    </xf>
    <xf numFmtId="0" fontId="2" fillId="0" borderId="31" xfId="0" applyFont="1" applyFill="1" applyBorder="1" applyAlignment="1">
      <alignment horizontal="left" vertical="top"/>
    </xf>
    <xf numFmtId="0" fontId="0" fillId="0" borderId="18" xfId="0" applyFill="1" applyBorder="1" applyAlignment="1">
      <alignment horizontal="center" vertical="center"/>
    </xf>
    <xf numFmtId="0" fontId="0" fillId="0" borderId="22"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2" fillId="6" borderId="53"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2" fillId="6" borderId="50" xfId="0" applyFont="1" applyFill="1" applyBorder="1" applyAlignment="1">
      <alignment horizontal="center" vertical="center" wrapText="1"/>
    </xf>
    <xf numFmtId="0" fontId="2" fillId="6" borderId="14" xfId="0" applyFont="1" applyFill="1" applyBorder="1" applyAlignment="1">
      <alignment horizontal="center" vertical="center" wrapText="1"/>
    </xf>
    <xf numFmtId="2" fontId="0" fillId="0" borderId="17" xfId="0" applyNumberFormat="1" applyFont="1" applyFill="1" applyBorder="1" applyAlignment="1" applyProtection="1">
      <alignment horizontal="center" vertical="center" wrapText="1"/>
      <protection locked="0"/>
    </xf>
    <xf numFmtId="2" fontId="0" fillId="0" borderId="61" xfId="0" applyNumberFormat="1" applyFont="1" applyFill="1" applyBorder="1" applyAlignment="1" applyProtection="1">
      <alignment horizontal="center" vertical="center" wrapText="1"/>
      <protection locked="0"/>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2" fontId="0" fillId="0" borderId="136" xfId="0" applyNumberFormat="1" applyFont="1" applyFill="1" applyBorder="1" applyAlignment="1" applyProtection="1">
      <alignment horizontal="center" vertical="center" wrapText="1"/>
      <protection locked="0"/>
    </xf>
    <xf numFmtId="2" fontId="0" fillId="0" borderId="21" xfId="0" applyNumberFormat="1" applyFont="1" applyFill="1" applyBorder="1" applyAlignment="1" applyProtection="1">
      <alignment horizontal="center" vertical="center" wrapText="1"/>
      <protection locked="0"/>
    </xf>
    <xf numFmtId="0" fontId="2" fillId="12" borderId="5"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22" xfId="0" applyFont="1" applyBorder="1" applyAlignment="1">
      <alignment horizontal="center" vertical="center" wrapText="1"/>
    </xf>
    <xf numFmtId="0" fontId="2" fillId="12" borderId="13" xfId="0" applyFont="1" applyFill="1" applyBorder="1" applyAlignment="1">
      <alignment wrapText="1"/>
    </xf>
    <xf numFmtId="0" fontId="0" fillId="0" borderId="3" xfId="0" applyFill="1" applyBorder="1" applyAlignment="1">
      <alignment horizontal="center" vertical="center" wrapText="1"/>
    </xf>
    <xf numFmtId="0" fontId="0" fillId="0" borderId="17" xfId="0" applyFill="1" applyBorder="1" applyAlignment="1">
      <alignment horizontal="left" vertical="center" wrapText="1"/>
    </xf>
    <xf numFmtId="0" fontId="0" fillId="0" borderId="21" xfId="0" applyFill="1" applyBorder="1" applyAlignment="1">
      <alignment horizontal="left" vertical="center" wrapText="1"/>
    </xf>
    <xf numFmtId="0" fontId="0" fillId="0" borderId="17"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0" xfId="0" applyBorder="1" applyAlignment="1">
      <alignment wrapText="1"/>
    </xf>
    <xf numFmtId="0" fontId="0" fillId="0" borderId="41" xfId="0" applyFill="1" applyBorder="1" applyAlignment="1">
      <alignment horizontal="left" vertical="top"/>
    </xf>
    <xf numFmtId="0" fontId="0" fillId="0" borderId="16"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0" fillId="0" borderId="0" xfId="0" applyFill="1" applyBorder="1" applyAlignment="1">
      <alignment horizontal="left" vertical="top"/>
    </xf>
    <xf numFmtId="0" fontId="0" fillId="0" borderId="44" xfId="0" applyFill="1" applyBorder="1" applyAlignment="1">
      <alignment horizontal="left" vertical="top"/>
    </xf>
    <xf numFmtId="0" fontId="0" fillId="0" borderId="45" xfId="0" applyFill="1" applyBorder="1" applyAlignment="1">
      <alignment horizontal="left" vertical="top"/>
    </xf>
    <xf numFmtId="0" fontId="0" fillId="0" borderId="15" xfId="0" applyFill="1" applyBorder="1" applyAlignment="1">
      <alignment horizontal="left" vertical="top"/>
    </xf>
    <xf numFmtId="0" fontId="0" fillId="0" borderId="46" xfId="0" applyFill="1" applyBorder="1" applyAlignment="1">
      <alignment horizontal="left" vertical="top"/>
    </xf>
    <xf numFmtId="0" fontId="0" fillId="0" borderId="33" xfId="0" applyFont="1" applyBorder="1" applyAlignment="1">
      <alignment horizontal="center" vertical="center" wrapText="1"/>
    </xf>
    <xf numFmtId="0" fontId="2" fillId="0" borderId="3" xfId="0" applyFont="1" applyBorder="1" applyAlignment="1">
      <alignment wrapText="1"/>
    </xf>
    <xf numFmtId="0" fontId="2" fillId="0" borderId="10" xfId="0" applyFont="1" applyBorder="1" applyAlignment="1">
      <alignment wrapText="1"/>
    </xf>
    <xf numFmtId="0" fontId="0" fillId="0" borderId="3" xfId="0" applyBorder="1" applyAlignment="1">
      <alignment wrapText="1"/>
    </xf>
    <xf numFmtId="0" fontId="0" fillId="0" borderId="36" xfId="0" applyBorder="1" applyAlignment="1">
      <alignment horizontal="center" vertical="center" wrapText="1"/>
    </xf>
    <xf numFmtId="0" fontId="0" fillId="0" borderId="3" xfId="0" applyFill="1" applyBorder="1" applyAlignment="1"/>
    <xf numFmtId="0" fontId="0" fillId="0" borderId="36" xfId="0" applyFill="1" applyBorder="1" applyAlignment="1">
      <alignment horizontal="center" vertical="center" wrapText="1"/>
    </xf>
    <xf numFmtId="0" fontId="0" fillId="0" borderId="36" xfId="0" applyFill="1" applyBorder="1" applyAlignment="1">
      <alignment horizontal="center" vertical="center"/>
    </xf>
    <xf numFmtId="0" fontId="0" fillId="0" borderId="10" xfId="0" applyFill="1" applyBorder="1" applyAlignment="1"/>
    <xf numFmtId="0" fontId="2" fillId="12" borderId="6" xfId="0" applyFont="1" applyFill="1" applyBorder="1" applyAlignment="1">
      <alignment horizontal="center" vertical="center" wrapText="1"/>
    </xf>
    <xf numFmtId="0" fontId="0" fillId="0" borderId="102" xfId="0" applyFill="1" applyBorder="1" applyAlignment="1">
      <alignment horizontal="center" vertical="center"/>
    </xf>
    <xf numFmtId="0" fontId="0" fillId="0" borderId="8" xfId="0" applyFill="1" applyBorder="1" applyAlignment="1"/>
    <xf numFmtId="0" fontId="0" fillId="0" borderId="11" xfId="0" applyFill="1" applyBorder="1" applyAlignment="1"/>
    <xf numFmtId="170" fontId="5" fillId="2" borderId="3" xfId="1" applyNumberFormat="1" applyFont="1" applyFill="1" applyBorder="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1393031</xdr:colOff>
      <xdr:row>37</xdr:row>
      <xdr:rowOff>11906</xdr:rowOff>
    </xdr:from>
    <xdr:to>
      <xdr:col>3</xdr:col>
      <xdr:colOff>3091935</xdr:colOff>
      <xdr:row>37</xdr:row>
      <xdr:rowOff>3374700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8812" y="14323219"/>
          <a:ext cx="7687748" cy="3362794"/>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ared\OTHER%20DATA\CentralServices\Economic%20Development\EWells\Climate%20Change\Climate%20Change%20Report%202014-15\2015%20Returns\Property%20Copy%20of%20climate-change-duties-report-template-v3-201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hared\OTHER%20DATA\CentralServices\Economic%20Development\EWells\Climate%20Change\Climate%20Change%20Report%202014-15\2015%20Returns\Niall%20-%20Travel%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AC3" t="str">
            <v>Grid Electricity (generation)</v>
          </cell>
          <cell r="AD3" t="str">
            <v>kWh</v>
          </cell>
          <cell r="AE3">
            <v>0.49425999999999998</v>
          </cell>
          <cell r="AF3" t="str">
            <v>kg CO2e/kWh</v>
          </cell>
        </row>
        <row r="4">
          <cell r="C4">
            <v>2006</v>
          </cell>
          <cell r="D4">
            <v>2007</v>
          </cell>
          <cell r="E4">
            <v>2008</v>
          </cell>
          <cell r="F4">
            <v>2009</v>
          </cell>
          <cell r="G4">
            <v>2010</v>
          </cell>
          <cell r="H4">
            <v>2011</v>
          </cell>
          <cell r="I4">
            <v>2012</v>
          </cell>
          <cell r="J4">
            <v>2013</v>
          </cell>
          <cell r="K4">
            <v>2014</v>
          </cell>
          <cell r="L4">
            <v>2015</v>
          </cell>
          <cell r="M4">
            <v>2016</v>
          </cell>
          <cell r="N4">
            <v>2017</v>
          </cell>
          <cell r="O4">
            <v>2018</v>
          </cell>
          <cell r="P4">
            <v>2019</v>
          </cell>
          <cell r="Q4">
            <v>2020</v>
          </cell>
          <cell r="AC4" t="str">
            <v>Grid Electricity (transmission &amp; distribution losses)</v>
          </cell>
          <cell r="AD4" t="str">
            <v>kWh</v>
          </cell>
          <cell r="AE4">
            <v>4.3220000000000001E-2</v>
          </cell>
          <cell r="AF4" t="str">
            <v>kg CO2e/kWh</v>
          </cell>
        </row>
        <row r="5">
          <cell r="C5">
            <v>2007</v>
          </cell>
          <cell r="D5">
            <v>2008</v>
          </cell>
          <cell r="E5">
            <v>2009</v>
          </cell>
          <cell r="F5">
            <v>2010</v>
          </cell>
          <cell r="G5">
            <v>2011</v>
          </cell>
          <cell r="H5">
            <v>2012</v>
          </cell>
          <cell r="I5">
            <v>2013</v>
          </cell>
          <cell r="J5">
            <v>2014</v>
          </cell>
          <cell r="K5">
            <v>2015</v>
          </cell>
          <cell r="L5">
            <v>2016</v>
          </cell>
          <cell r="M5">
            <v>2017</v>
          </cell>
          <cell r="N5">
            <v>2018</v>
          </cell>
          <cell r="O5">
            <v>2019</v>
          </cell>
          <cell r="P5">
            <v>2020</v>
          </cell>
          <cell r="AC5" t="str">
            <v>Natural Gas</v>
          </cell>
          <cell r="AD5" t="str">
            <v>kWh</v>
          </cell>
          <cell r="AE5">
            <v>0.18497</v>
          </cell>
          <cell r="AF5" t="str">
            <v>kg CO2e/kWh</v>
          </cell>
        </row>
        <row r="6">
          <cell r="C6">
            <v>2008</v>
          </cell>
          <cell r="D6">
            <v>2009</v>
          </cell>
          <cell r="E6">
            <v>2010</v>
          </cell>
          <cell r="F6">
            <v>2011</v>
          </cell>
          <cell r="G6">
            <v>2012</v>
          </cell>
          <cell r="H6">
            <v>2013</v>
          </cell>
          <cell r="I6">
            <v>2014</v>
          </cell>
          <cell r="J6">
            <v>2015</v>
          </cell>
          <cell r="K6">
            <v>2016</v>
          </cell>
          <cell r="L6">
            <v>2017</v>
          </cell>
          <cell r="M6">
            <v>2018</v>
          </cell>
          <cell r="N6">
            <v>2019</v>
          </cell>
          <cell r="O6">
            <v>2020</v>
          </cell>
          <cell r="AC6" t="str">
            <v>Gas oil</v>
          </cell>
          <cell r="AD6" t="str">
            <v>kWh</v>
          </cell>
          <cell r="AE6">
            <v>0.27211999999999997</v>
          </cell>
          <cell r="AF6" t="str">
            <v>kg CO2e/kWh</v>
          </cell>
        </row>
        <row r="7">
          <cell r="C7">
            <v>2009</v>
          </cell>
          <cell r="D7">
            <v>2010</v>
          </cell>
          <cell r="E7">
            <v>2011</v>
          </cell>
          <cell r="F7">
            <v>2012</v>
          </cell>
          <cell r="G7">
            <v>2013</v>
          </cell>
          <cell r="H7">
            <v>2014</v>
          </cell>
          <cell r="I7">
            <v>2015</v>
          </cell>
          <cell r="J7">
            <v>2016</v>
          </cell>
          <cell r="K7">
            <v>2017</v>
          </cell>
          <cell r="L7">
            <v>2018</v>
          </cell>
          <cell r="M7">
            <v>2019</v>
          </cell>
          <cell r="N7">
            <v>2020</v>
          </cell>
          <cell r="AC7" t="str">
            <v xml:space="preserve">Fuel Oil </v>
          </cell>
          <cell r="AD7" t="str">
            <v>kWh</v>
          </cell>
          <cell r="AE7">
            <v>0.26950000000000002</v>
          </cell>
          <cell r="AF7" t="str">
            <v>kg CO2e/kWh</v>
          </cell>
        </row>
        <row r="8">
          <cell r="C8">
            <v>2010</v>
          </cell>
          <cell r="D8">
            <v>2011</v>
          </cell>
          <cell r="E8">
            <v>2012</v>
          </cell>
          <cell r="F8">
            <v>2013</v>
          </cell>
          <cell r="G8">
            <v>2014</v>
          </cell>
          <cell r="H8">
            <v>2015</v>
          </cell>
          <cell r="I8">
            <v>2016</v>
          </cell>
          <cell r="J8">
            <v>2017</v>
          </cell>
          <cell r="K8">
            <v>2018</v>
          </cell>
          <cell r="L8">
            <v>2019</v>
          </cell>
          <cell r="M8">
            <v>2020</v>
          </cell>
          <cell r="AC8" t="str">
            <v>Burning Oil</v>
          </cell>
          <cell r="AD8" t="str">
            <v>litres</v>
          </cell>
          <cell r="AE8">
            <v>2.5379710000000002</v>
          </cell>
          <cell r="AF8" t="str">
            <v>kg CO2e/litre</v>
          </cell>
        </row>
        <row r="9">
          <cell r="C9">
            <v>2011</v>
          </cell>
          <cell r="D9">
            <v>2012</v>
          </cell>
          <cell r="E9">
            <v>2013</v>
          </cell>
          <cell r="F9">
            <v>2014</v>
          </cell>
          <cell r="G9">
            <v>2015</v>
          </cell>
          <cell r="H9">
            <v>2016</v>
          </cell>
          <cell r="I9">
            <v>2017</v>
          </cell>
          <cell r="J9">
            <v>2018</v>
          </cell>
          <cell r="K9">
            <v>2019</v>
          </cell>
          <cell r="L9">
            <v>2020</v>
          </cell>
          <cell r="AC9" t="str">
            <v xml:space="preserve">Kerosene - Burning Oil </v>
          </cell>
          <cell r="AD9" t="str">
            <v>kWh</v>
          </cell>
          <cell r="AE9">
            <v>0.24667</v>
          </cell>
          <cell r="AF9" t="str">
            <v>kg CO2e/kWh</v>
          </cell>
        </row>
        <row r="10">
          <cell r="C10">
            <v>2012</v>
          </cell>
          <cell r="D10">
            <v>2013</v>
          </cell>
          <cell r="E10">
            <v>2014</v>
          </cell>
          <cell r="F10">
            <v>2015</v>
          </cell>
          <cell r="G10">
            <v>2016</v>
          </cell>
          <cell r="H10">
            <v>2017</v>
          </cell>
          <cell r="I10">
            <v>2018</v>
          </cell>
          <cell r="J10">
            <v>2019</v>
          </cell>
          <cell r="K10">
            <v>2020</v>
          </cell>
          <cell r="AC10" t="str">
            <v>Coal (industrial)</v>
          </cell>
          <cell r="AD10" t="str">
            <v>kWh</v>
          </cell>
          <cell r="AE10">
            <v>0.315905361</v>
          </cell>
          <cell r="AF10" t="str">
            <v>kg CO2e/kWh</v>
          </cell>
        </row>
        <row r="11">
          <cell r="C11">
            <v>2013</v>
          </cell>
          <cell r="D11">
            <v>2014</v>
          </cell>
          <cell r="E11">
            <v>2015</v>
          </cell>
          <cell r="F11">
            <v>2016</v>
          </cell>
          <cell r="G11">
            <v>2017</v>
          </cell>
          <cell r="H11">
            <v>2018</v>
          </cell>
          <cell r="I11">
            <v>2019</v>
          </cell>
          <cell r="J11">
            <v>2020</v>
          </cell>
          <cell r="AC11" t="str">
            <v>Water - Supply</v>
          </cell>
          <cell r="AD11" t="str">
            <v>m3</v>
          </cell>
          <cell r="AE11">
            <v>0.34410000000000002</v>
          </cell>
          <cell r="AF11" t="str">
            <v>kg CO2e/m3</v>
          </cell>
        </row>
        <row r="12">
          <cell r="C12">
            <v>2014</v>
          </cell>
          <cell r="D12">
            <v>2015</v>
          </cell>
          <cell r="E12">
            <v>2016</v>
          </cell>
          <cell r="F12">
            <v>2017</v>
          </cell>
          <cell r="G12">
            <v>2018</v>
          </cell>
          <cell r="H12">
            <v>2019</v>
          </cell>
          <cell r="I12">
            <v>2020</v>
          </cell>
          <cell r="AC12" t="str">
            <v>Water - Treatment</v>
          </cell>
          <cell r="AD12" t="str">
            <v>m3</v>
          </cell>
          <cell r="AE12">
            <v>0.70850000000000002</v>
          </cell>
          <cell r="AF12" t="str">
            <v>kg CO2e/m3</v>
          </cell>
        </row>
        <row r="13">
          <cell r="C13">
            <v>2015</v>
          </cell>
          <cell r="D13">
            <v>2016</v>
          </cell>
          <cell r="E13">
            <v>2017</v>
          </cell>
          <cell r="F13">
            <v>2018</v>
          </cell>
          <cell r="G13">
            <v>2019</v>
          </cell>
          <cell r="H13">
            <v>2020</v>
          </cell>
          <cell r="AC13" t="str">
            <v>Diesel</v>
          </cell>
          <cell r="AD13" t="str">
            <v>litres</v>
          </cell>
          <cell r="AE13">
            <v>2.6023999999999998</v>
          </cell>
          <cell r="AF13" t="str">
            <v>kg CO2e/litre</v>
          </cell>
        </row>
        <row r="14">
          <cell r="C14">
            <v>2016</v>
          </cell>
          <cell r="D14">
            <v>2017</v>
          </cell>
          <cell r="E14">
            <v>2018</v>
          </cell>
          <cell r="F14">
            <v>2019</v>
          </cell>
          <cell r="G14">
            <v>2020</v>
          </cell>
          <cell r="AC14" t="str">
            <v>Petrol</v>
          </cell>
          <cell r="AD14" t="str">
            <v>litres</v>
          </cell>
          <cell r="AE14">
            <v>2.1913999999999998</v>
          </cell>
          <cell r="AF14" t="str">
            <v>kg CO2e/litre</v>
          </cell>
        </row>
        <row r="15">
          <cell r="C15">
            <v>2017</v>
          </cell>
          <cell r="D15">
            <v>2018</v>
          </cell>
          <cell r="E15">
            <v>2019</v>
          </cell>
          <cell r="F15">
            <v>2020</v>
          </cell>
          <cell r="AC15" t="str">
            <v>Biomass</v>
          </cell>
          <cell r="AD15" t="str">
            <v>kWh</v>
          </cell>
          <cell r="AE15">
            <v>1.1838E-2</v>
          </cell>
          <cell r="AF15" t="str">
            <v>kg CO2e/kWh</v>
          </cell>
        </row>
        <row r="16">
          <cell r="C16">
            <v>2018</v>
          </cell>
          <cell r="D16">
            <v>2019</v>
          </cell>
          <cell r="E16">
            <v>2020</v>
          </cell>
          <cell r="AC16" t="str">
            <v>Biogas</v>
          </cell>
          <cell r="AD16" t="str">
            <v>kWh</v>
          </cell>
          <cell r="AE16">
            <v>2.0799999999999999E-4</v>
          </cell>
          <cell r="AF16" t="str">
            <v>kg CO2e/kWh</v>
          </cell>
        </row>
        <row r="17">
          <cell r="C17">
            <v>2019</v>
          </cell>
          <cell r="D17">
            <v>2020</v>
          </cell>
          <cell r="AC17" t="str">
            <v>LPG (kWh)</v>
          </cell>
          <cell r="AD17" t="str">
            <v>kWh</v>
          </cell>
          <cell r="AE17">
            <v>0.214508</v>
          </cell>
          <cell r="AF17" t="str">
            <v>kg CO2e/kWh</v>
          </cell>
        </row>
        <row r="18">
          <cell r="C18">
            <v>2020</v>
          </cell>
          <cell r="AC18" t="str">
            <v>LPG (Litres)</v>
          </cell>
          <cell r="AD18" t="str">
            <v>litres</v>
          </cell>
          <cell r="AE18">
            <v>1.5022500000000001</v>
          </cell>
          <cell r="AF18" t="str">
            <v>kg CO2e/litre</v>
          </cell>
        </row>
        <row r="19">
          <cell r="C19" t="str">
            <v>2005/06</v>
          </cell>
          <cell r="D19" t="str">
            <v>2006/07</v>
          </cell>
          <cell r="E19" t="str">
            <v>2007/08</v>
          </cell>
          <cell r="F19" t="str">
            <v>2008/09</v>
          </cell>
          <cell r="G19" t="str">
            <v>2009/10</v>
          </cell>
          <cell r="H19" t="str">
            <v>2010/11</v>
          </cell>
          <cell r="I19" t="str">
            <v>2011/12</v>
          </cell>
          <cell r="J19" t="str">
            <v>2012/13</v>
          </cell>
          <cell r="K19" t="str">
            <v>2013/14</v>
          </cell>
          <cell r="L19" t="str">
            <v>2014/15</v>
          </cell>
          <cell r="M19" t="str">
            <v>2015/16</v>
          </cell>
          <cell r="N19" t="str">
            <v>2016/17</v>
          </cell>
          <cell r="O19" t="str">
            <v>2017/18</v>
          </cell>
          <cell r="P19" t="str">
            <v>2018/19</v>
          </cell>
          <cell r="Q19" t="str">
            <v>2019/20</v>
          </cell>
          <cell r="R19" t="str">
            <v>2020/21</v>
          </cell>
          <cell r="AC19" t="str">
            <v>Purchased Heat and Steam</v>
          </cell>
          <cell r="AD19" t="str">
            <v>kWh</v>
          </cell>
          <cell r="AE19">
            <v>0.21676999999999999</v>
          </cell>
          <cell r="AF19" t="str">
            <v>kg CO2e/kWh</v>
          </cell>
        </row>
        <row r="20">
          <cell r="C20" t="str">
            <v>2006/07</v>
          </cell>
          <cell r="D20" t="str">
            <v>2007/08</v>
          </cell>
          <cell r="E20" t="str">
            <v>2008/09</v>
          </cell>
          <cell r="F20" t="str">
            <v>2009/10</v>
          </cell>
          <cell r="G20" t="str">
            <v>2010/11</v>
          </cell>
          <cell r="H20" t="str">
            <v>2011/12</v>
          </cell>
          <cell r="I20" t="str">
            <v>2012/13</v>
          </cell>
          <cell r="J20" t="str">
            <v>2013/14</v>
          </cell>
          <cell r="K20" t="str">
            <v>2014/15</v>
          </cell>
          <cell r="L20" t="str">
            <v>2015/16</v>
          </cell>
          <cell r="M20" t="str">
            <v>2016/17</v>
          </cell>
          <cell r="N20" t="str">
            <v>2017/18</v>
          </cell>
          <cell r="O20" t="str">
            <v>2018/19</v>
          </cell>
          <cell r="P20" t="str">
            <v>2019/20</v>
          </cell>
          <cell r="Q20" t="str">
            <v>2020/21</v>
          </cell>
          <cell r="AC20" t="str">
            <v>Purchased Heat and Steam (local factor)</v>
          </cell>
          <cell r="AD20" t="str">
            <v>kWh</v>
          </cell>
          <cell r="AE20" t="str">
            <v>Add factor in</v>
          </cell>
          <cell r="AF20" t="str">
            <v>kg CO2e/kWh</v>
          </cell>
        </row>
        <row r="21">
          <cell r="C21" t="str">
            <v>2007/08</v>
          </cell>
          <cell r="D21" t="str">
            <v>2008/09</v>
          </cell>
          <cell r="E21" t="str">
            <v>2009/10</v>
          </cell>
          <cell r="F21" t="str">
            <v>2010/11</v>
          </cell>
          <cell r="G21" t="str">
            <v>2011/12</v>
          </cell>
          <cell r="H21" t="str">
            <v>2012/13</v>
          </cell>
          <cell r="I21" t="str">
            <v>2013/14</v>
          </cell>
          <cell r="J21" t="str">
            <v>2014/15</v>
          </cell>
          <cell r="K21" t="str">
            <v>2015/16</v>
          </cell>
          <cell r="L21" t="str">
            <v>2016/17</v>
          </cell>
          <cell r="M21" t="str">
            <v>2017/18</v>
          </cell>
          <cell r="N21" t="str">
            <v>2018/19</v>
          </cell>
          <cell r="O21" t="str">
            <v>2019/20</v>
          </cell>
          <cell r="AC21" t="str">
            <v>Renewable Elec Purchase Direct Supply</v>
          </cell>
          <cell r="AD21" t="str">
            <v>kWh</v>
          </cell>
          <cell r="AE21">
            <v>0</v>
          </cell>
          <cell r="AF21" t="str">
            <v>kg CO2e/kWh</v>
          </cell>
        </row>
        <row r="22">
          <cell r="C22" t="str">
            <v>2008/09</v>
          </cell>
          <cell r="D22" t="str">
            <v>2009/10</v>
          </cell>
          <cell r="E22" t="str">
            <v>2010/11</v>
          </cell>
          <cell r="F22" t="str">
            <v>2011/12</v>
          </cell>
          <cell r="G22" t="str">
            <v>2012/13</v>
          </cell>
          <cell r="H22" t="str">
            <v>2013/14</v>
          </cell>
          <cell r="I22" t="str">
            <v>2014/15</v>
          </cell>
          <cell r="J22" t="str">
            <v>2015/16</v>
          </cell>
          <cell r="K22" t="str">
            <v>2016/17</v>
          </cell>
          <cell r="L22" t="str">
            <v>2017/18</v>
          </cell>
          <cell r="M22" t="str">
            <v>2018/19</v>
          </cell>
          <cell r="N22" t="str">
            <v>2019/20</v>
          </cell>
          <cell r="AC22" t="str">
            <v>Renewable Heat Purchase Direct Supply</v>
          </cell>
          <cell r="AD22" t="str">
            <v>kWh</v>
          </cell>
          <cell r="AE22">
            <v>0</v>
          </cell>
          <cell r="AF22" t="str">
            <v>kgCO2e/kWh</v>
          </cell>
        </row>
        <row r="23">
          <cell r="C23" t="str">
            <v>2009/10</v>
          </cell>
          <cell r="D23" t="str">
            <v>2010/11</v>
          </cell>
          <cell r="E23" t="str">
            <v>2011/12</v>
          </cell>
          <cell r="F23" t="str">
            <v>2012/13</v>
          </cell>
          <cell r="G23" t="str">
            <v>2013/14</v>
          </cell>
          <cell r="H23" t="str">
            <v>2014/15</v>
          </cell>
          <cell r="I23" t="str">
            <v>2015/16</v>
          </cell>
          <cell r="J23" t="str">
            <v>2016/17</v>
          </cell>
          <cell r="K23" t="str">
            <v>2017/18</v>
          </cell>
          <cell r="L23" t="str">
            <v>2018/19</v>
          </cell>
          <cell r="M23" t="str">
            <v>2019/20</v>
          </cell>
          <cell r="AC23" t="str">
            <v>Renewable Elec Self Supply</v>
          </cell>
          <cell r="AD23" t="str">
            <v>kWh</v>
          </cell>
          <cell r="AE23">
            <v>0</v>
          </cell>
          <cell r="AF23" t="str">
            <v>kg CO2e/kWh</v>
          </cell>
        </row>
        <row r="24">
          <cell r="C24" t="str">
            <v>2010/11</v>
          </cell>
          <cell r="D24" t="str">
            <v>2011/12</v>
          </cell>
          <cell r="E24" t="str">
            <v>2012/13</v>
          </cell>
          <cell r="F24" t="str">
            <v>2013/14</v>
          </cell>
          <cell r="G24" t="str">
            <v>2014/15</v>
          </cell>
          <cell r="H24" t="str">
            <v>2015/16</v>
          </cell>
          <cell r="I24" t="str">
            <v>2016/17</v>
          </cell>
          <cell r="J24" t="str">
            <v>2017/18</v>
          </cell>
          <cell r="K24" t="str">
            <v>2018/19</v>
          </cell>
          <cell r="L24" t="str">
            <v>2019/20</v>
          </cell>
          <cell r="AC24" t="str">
            <v>Renewable Heat Self Supply</v>
          </cell>
          <cell r="AD24" t="str">
            <v>kWh</v>
          </cell>
          <cell r="AE24">
            <v>0</v>
          </cell>
          <cell r="AF24" t="str">
            <v>kg CO2e/kWh</v>
          </cell>
        </row>
        <row r="25">
          <cell r="C25" t="str">
            <v>2011/12</v>
          </cell>
          <cell r="D25" t="str">
            <v>2012/13</v>
          </cell>
          <cell r="E25" t="str">
            <v>2013/14</v>
          </cell>
          <cell r="F25" t="str">
            <v>2014/15</v>
          </cell>
          <cell r="G25" t="str">
            <v>2015/16</v>
          </cell>
          <cell r="H25" t="str">
            <v>2016/17</v>
          </cell>
          <cell r="I25" t="str">
            <v>2017/18</v>
          </cell>
          <cell r="J25" t="str">
            <v>2018/19</v>
          </cell>
          <cell r="K25" t="str">
            <v>2019/20</v>
          </cell>
          <cell r="AC25" t="str">
            <v>Renewable Elec Exported to Grid</v>
          </cell>
          <cell r="AD25" t="str">
            <v>kWh</v>
          </cell>
          <cell r="AE25">
            <v>0</v>
          </cell>
          <cell r="AF25" t="str">
            <v>kg CO2e/kWh</v>
          </cell>
        </row>
        <row r="26">
          <cell r="C26" t="str">
            <v>2012/13</v>
          </cell>
          <cell r="D26" t="str">
            <v>2013/14</v>
          </cell>
          <cell r="E26" t="str">
            <v>2014/15</v>
          </cell>
          <cell r="F26" t="str">
            <v>2015/16</v>
          </cell>
          <cell r="G26" t="str">
            <v>2016/17</v>
          </cell>
          <cell r="H26" t="str">
            <v>2017/18</v>
          </cell>
          <cell r="I26" t="str">
            <v>2018/19</v>
          </cell>
          <cell r="J26" t="str">
            <v>2019/20</v>
          </cell>
          <cell r="AC26" t="str">
            <v>Renewable Heat Exported</v>
          </cell>
          <cell r="AD26" t="str">
            <v>kWh</v>
          </cell>
          <cell r="AE26">
            <v>0</v>
          </cell>
          <cell r="AF26" t="str">
            <v>kg CO2e/kWh</v>
          </cell>
        </row>
        <row r="27">
          <cell r="C27" t="str">
            <v>2013/14</v>
          </cell>
          <cell r="D27" t="str">
            <v>2014/15</v>
          </cell>
          <cell r="E27" t="str">
            <v>2015/16</v>
          </cell>
          <cell r="F27" t="str">
            <v>2016/17</v>
          </cell>
          <cell r="G27" t="str">
            <v>2017/18</v>
          </cell>
          <cell r="H27" t="str">
            <v>2018/19</v>
          </cell>
          <cell r="I27" t="str">
            <v>2019/20</v>
          </cell>
          <cell r="AC27" t="str">
            <v>Refuse Municipal to Landfill</v>
          </cell>
          <cell r="AD27" t="str">
            <v>tonnes</v>
          </cell>
          <cell r="AE27">
            <v>289.83554099999998</v>
          </cell>
          <cell r="AF27" t="str">
            <v>kgCO2e/tonne</v>
          </cell>
        </row>
        <row r="28">
          <cell r="C28" t="str">
            <v>2014/15</v>
          </cell>
          <cell r="D28" t="str">
            <v>2015/16</v>
          </cell>
          <cell r="E28" t="str">
            <v>2016/17</v>
          </cell>
          <cell r="F28" t="str">
            <v>2017/18</v>
          </cell>
          <cell r="G28" t="str">
            <v>2018/19</v>
          </cell>
          <cell r="H28" t="str">
            <v>2019/20</v>
          </cell>
          <cell r="AC28" t="str">
            <v>Refuse Commercial &amp; Industrial to Landfill</v>
          </cell>
          <cell r="AD28" t="str">
            <v>tonnes</v>
          </cell>
          <cell r="AE28">
            <v>199</v>
          </cell>
          <cell r="AF28" t="str">
            <v>kgCO2e/tonne</v>
          </cell>
        </row>
        <row r="29">
          <cell r="C29" t="str">
            <v>2015/16</v>
          </cell>
          <cell r="D29" t="str">
            <v>2016/17</v>
          </cell>
          <cell r="E29" t="str">
            <v>2017/18</v>
          </cell>
          <cell r="F29" t="str">
            <v>2018/19</v>
          </cell>
          <cell r="G29" t="str">
            <v>2019/20</v>
          </cell>
          <cell r="AC29" t="str">
            <v>Organic Food &amp; Drink Composting</v>
          </cell>
          <cell r="AD29" t="str">
            <v>tonnes</v>
          </cell>
          <cell r="AE29">
            <v>6</v>
          </cell>
          <cell r="AF29" t="str">
            <v>kgCO2e/tonne</v>
          </cell>
        </row>
        <row r="30">
          <cell r="C30" t="str">
            <v>2016/17</v>
          </cell>
          <cell r="D30" t="str">
            <v>2017/18</v>
          </cell>
          <cell r="E30" t="str">
            <v>2018/19</v>
          </cell>
          <cell r="F30" t="str">
            <v>2019/20</v>
          </cell>
          <cell r="AC30" t="str">
            <v>Organic Food &amp; Drink AD</v>
          </cell>
          <cell r="AD30" t="str">
            <v>tonnes</v>
          </cell>
          <cell r="AE30">
            <v>21</v>
          </cell>
          <cell r="AF30" t="str">
            <v>kgCO2e/tonne</v>
          </cell>
        </row>
        <row r="31">
          <cell r="C31" t="str">
            <v>2017/18</v>
          </cell>
          <cell r="D31" t="str">
            <v>2018/19</v>
          </cell>
          <cell r="E31" t="str">
            <v>2019/20</v>
          </cell>
          <cell r="AC31" t="str">
            <v>Organic Garden Waste Composting</v>
          </cell>
          <cell r="AD31" t="str">
            <v>tonnes</v>
          </cell>
          <cell r="AE31">
            <v>6</v>
          </cell>
          <cell r="AF31" t="str">
            <v>kgCO2e/tonne</v>
          </cell>
        </row>
        <row r="32">
          <cell r="C32" t="str">
            <v>2018/19</v>
          </cell>
          <cell r="D32" t="str">
            <v>2019/20</v>
          </cell>
          <cell r="AC32" t="str">
            <v>Paper &amp; Board (Mixed) Recycling</v>
          </cell>
          <cell r="AD32" t="str">
            <v>tonnes</v>
          </cell>
          <cell r="AE32">
            <v>21</v>
          </cell>
          <cell r="AF32" t="str">
            <v>kgCO2e/tonne</v>
          </cell>
        </row>
        <row r="33">
          <cell r="C33" t="str">
            <v>2019/20</v>
          </cell>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cell r="AF43">
            <v>0</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cell r="AF60">
            <v>0</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cell r="AF62">
            <v>0</v>
          </cell>
        </row>
        <row r="63">
          <cell r="AC63" t="str">
            <v>Other 2</v>
          </cell>
          <cell r="AD63" t="str">
            <v>No single unit - report total emissions</v>
          </cell>
          <cell r="AE63" t="str">
            <v>No single factor - report total emissions</v>
          </cell>
          <cell r="AF63">
            <v>0</v>
          </cell>
        </row>
        <row r="64">
          <cell r="AC64" t="str">
            <v>Other 3</v>
          </cell>
          <cell r="AD64" t="str">
            <v>No single unit - report total emissions</v>
          </cell>
          <cell r="AE64" t="str">
            <v>No single factor - report total emissions</v>
          </cell>
          <cell r="AF64">
            <v>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sheetData sheetId="1">
        <row r="3">
          <cell r="AC3" t="str">
            <v>Grid Electricity (generation)</v>
          </cell>
          <cell r="AD3" t="str">
            <v>kWh</v>
          </cell>
          <cell r="AE3">
            <v>0.49425999999999998</v>
          </cell>
          <cell r="AF3" t="str">
            <v>kg CO2e/kWh</v>
          </cell>
        </row>
        <row r="4">
          <cell r="AC4" t="str">
            <v>Grid Electricity (transmission &amp; distribution losses)</v>
          </cell>
          <cell r="AD4" t="str">
            <v>kWh</v>
          </cell>
          <cell r="AE4">
            <v>4.3220000000000001E-2</v>
          </cell>
          <cell r="AF4" t="str">
            <v>kg CO2e/kWh</v>
          </cell>
        </row>
        <row r="5">
          <cell r="AC5" t="str">
            <v>Natural Gas</v>
          </cell>
          <cell r="AD5" t="str">
            <v>kWh</v>
          </cell>
          <cell r="AE5">
            <v>0.18497</v>
          </cell>
          <cell r="AF5" t="str">
            <v>kg CO2e/kWh</v>
          </cell>
        </row>
        <row r="6">
          <cell r="AC6" t="str">
            <v>Gas oil</v>
          </cell>
          <cell r="AD6" t="str">
            <v>kWh</v>
          </cell>
          <cell r="AE6">
            <v>0.27211999999999997</v>
          </cell>
          <cell r="AF6" t="str">
            <v>kg CO2e/kWh</v>
          </cell>
        </row>
        <row r="7">
          <cell r="AC7" t="str">
            <v xml:space="preserve">Fuel Oil </v>
          </cell>
          <cell r="AD7" t="str">
            <v>kWh</v>
          </cell>
          <cell r="AE7">
            <v>0.26950000000000002</v>
          </cell>
          <cell r="AF7" t="str">
            <v>kg CO2e/kWh</v>
          </cell>
        </row>
        <row r="8">
          <cell r="AC8" t="str">
            <v>Burning Oil</v>
          </cell>
          <cell r="AD8" t="str">
            <v>litres</v>
          </cell>
          <cell r="AE8">
            <v>2.5379710000000002</v>
          </cell>
          <cell r="AF8" t="str">
            <v>kg CO2e/litre</v>
          </cell>
        </row>
        <row r="9">
          <cell r="AC9" t="str">
            <v xml:space="preserve">Kerosene - Burning Oil </v>
          </cell>
          <cell r="AD9" t="str">
            <v>kWh</v>
          </cell>
          <cell r="AE9">
            <v>0.24667</v>
          </cell>
          <cell r="AF9" t="str">
            <v>kg CO2e/kWh</v>
          </cell>
        </row>
        <row r="10">
          <cell r="AC10" t="str">
            <v>Coal (industrial)</v>
          </cell>
          <cell r="AD10" t="str">
            <v>kWh</v>
          </cell>
          <cell r="AE10">
            <v>0.315905361</v>
          </cell>
          <cell r="AF10" t="str">
            <v>kg CO2e/kWh</v>
          </cell>
        </row>
        <row r="11">
          <cell r="AC11" t="str">
            <v>Water - Supply</v>
          </cell>
          <cell r="AD11" t="str">
            <v>m3</v>
          </cell>
          <cell r="AE11">
            <v>0.34410000000000002</v>
          </cell>
          <cell r="AF11" t="str">
            <v>kg CO2e/m3</v>
          </cell>
        </row>
        <row r="12">
          <cell r="AC12" t="str">
            <v>Water - Treatment</v>
          </cell>
          <cell r="AD12" t="str">
            <v>m3</v>
          </cell>
          <cell r="AE12">
            <v>0.70850000000000002</v>
          </cell>
          <cell r="AF12" t="str">
            <v>kg CO2e/m3</v>
          </cell>
        </row>
        <row r="13">
          <cell r="AC13" t="str">
            <v>Diesel</v>
          </cell>
          <cell r="AD13" t="str">
            <v>litres</v>
          </cell>
          <cell r="AE13">
            <v>2.6023999999999998</v>
          </cell>
          <cell r="AF13" t="str">
            <v>kg CO2e/litre</v>
          </cell>
        </row>
        <row r="14">
          <cell r="AC14" t="str">
            <v>Petrol</v>
          </cell>
          <cell r="AD14" t="str">
            <v>litres</v>
          </cell>
          <cell r="AE14">
            <v>2.1913999999999998</v>
          </cell>
          <cell r="AF14" t="str">
            <v>kg CO2e/litre</v>
          </cell>
        </row>
        <row r="15">
          <cell r="AC15" t="str">
            <v>Biomass</v>
          </cell>
          <cell r="AD15" t="str">
            <v>kWh</v>
          </cell>
          <cell r="AE15">
            <v>1.1838E-2</v>
          </cell>
          <cell r="AF15" t="str">
            <v>kg CO2e/kWh</v>
          </cell>
        </row>
        <row r="16">
          <cell r="AC16" t="str">
            <v>Biogas</v>
          </cell>
          <cell r="AD16" t="str">
            <v>kWh</v>
          </cell>
          <cell r="AE16">
            <v>2.0799999999999999E-4</v>
          </cell>
          <cell r="AF16" t="str">
            <v>kg CO2e/kWh</v>
          </cell>
        </row>
        <row r="17">
          <cell r="AC17" t="str">
            <v>LPG (kWh)</v>
          </cell>
          <cell r="AD17" t="str">
            <v>kWh</v>
          </cell>
          <cell r="AE17">
            <v>0.214508</v>
          </cell>
          <cell r="AF17" t="str">
            <v>kg CO2e/kWh</v>
          </cell>
        </row>
        <row r="18">
          <cell r="AC18" t="str">
            <v>LPG (Litres)</v>
          </cell>
          <cell r="AD18" t="str">
            <v>litres</v>
          </cell>
          <cell r="AE18">
            <v>1.5022500000000001</v>
          </cell>
          <cell r="AF18" t="str">
            <v>kg CO2e/litre</v>
          </cell>
        </row>
        <row r="19">
          <cell r="AC19" t="str">
            <v>Purchased Heat and Steam</v>
          </cell>
          <cell r="AD19" t="str">
            <v>kWh</v>
          </cell>
          <cell r="AE19">
            <v>0.21676999999999999</v>
          </cell>
          <cell r="AF19" t="str">
            <v>kg CO2e/kWh</v>
          </cell>
        </row>
        <row r="20">
          <cell r="AC20" t="str">
            <v>Purchased Heat and Steam (local factor)</v>
          </cell>
          <cell r="AD20" t="str">
            <v>kWh</v>
          </cell>
          <cell r="AE20" t="str">
            <v>Add factor in</v>
          </cell>
          <cell r="AF20" t="str">
            <v>kg CO2e/kWh</v>
          </cell>
        </row>
        <row r="21">
          <cell r="AC21" t="str">
            <v>Renewable Elec Purchase Direct Supply</v>
          </cell>
          <cell r="AD21" t="str">
            <v>kWh</v>
          </cell>
          <cell r="AE21">
            <v>0</v>
          </cell>
          <cell r="AF21" t="str">
            <v>kg CO2e/kWh</v>
          </cell>
        </row>
        <row r="22">
          <cell r="AC22" t="str">
            <v>Renewable Heat Purchase Direct Supply</v>
          </cell>
          <cell r="AD22" t="str">
            <v>kWh</v>
          </cell>
          <cell r="AE22">
            <v>0</v>
          </cell>
          <cell r="AF22" t="str">
            <v>kgCO2e/kWh</v>
          </cell>
        </row>
        <row r="23">
          <cell r="AC23" t="str">
            <v>Renewable Elec Self Supply</v>
          </cell>
          <cell r="AD23" t="str">
            <v>kWh</v>
          </cell>
          <cell r="AE23">
            <v>0</v>
          </cell>
          <cell r="AF23" t="str">
            <v>kg CO2e/kWh</v>
          </cell>
        </row>
        <row r="24">
          <cell r="AC24" t="str">
            <v>Renewable Heat Self Supply</v>
          </cell>
          <cell r="AD24" t="str">
            <v>kWh</v>
          </cell>
          <cell r="AE24">
            <v>0</v>
          </cell>
          <cell r="AF24" t="str">
            <v>kg CO2e/kWh</v>
          </cell>
        </row>
        <row r="25">
          <cell r="AC25" t="str">
            <v>Renewable Elec Exported to Grid</v>
          </cell>
          <cell r="AD25" t="str">
            <v>kWh</v>
          </cell>
          <cell r="AE25">
            <v>0</v>
          </cell>
          <cell r="AF25" t="str">
            <v>kg CO2e/kWh</v>
          </cell>
        </row>
        <row r="26">
          <cell r="AC26" t="str">
            <v>Renewable Heat Exported</v>
          </cell>
          <cell r="AD26" t="str">
            <v>kWh</v>
          </cell>
          <cell r="AE26">
            <v>0</v>
          </cell>
          <cell r="AF26" t="str">
            <v>kg CO2e/kWh</v>
          </cell>
        </row>
        <row r="27">
          <cell r="AC27" t="str">
            <v>Refuse Municipal to Landfill</v>
          </cell>
          <cell r="AD27" t="str">
            <v>tonnes</v>
          </cell>
          <cell r="AE27">
            <v>289.83554099999998</v>
          </cell>
          <cell r="AF27" t="str">
            <v>kgCO2e/tonne</v>
          </cell>
        </row>
        <row r="28">
          <cell r="AC28" t="str">
            <v>Refuse Commercial &amp; Industrial to Landfill</v>
          </cell>
          <cell r="AD28" t="str">
            <v>tonnes</v>
          </cell>
          <cell r="AE28">
            <v>199</v>
          </cell>
          <cell r="AF28" t="str">
            <v>kgCO2e/tonne</v>
          </cell>
        </row>
        <row r="29">
          <cell r="AC29" t="str">
            <v>Organic Food &amp; Drink Composting</v>
          </cell>
          <cell r="AD29" t="str">
            <v>tonnes</v>
          </cell>
          <cell r="AE29">
            <v>6</v>
          </cell>
          <cell r="AF29" t="str">
            <v>kgCO2e/tonne</v>
          </cell>
        </row>
        <row r="30">
          <cell r="AC30" t="str">
            <v>Organic Food &amp; Drink AD</v>
          </cell>
          <cell r="AD30" t="str">
            <v>tonnes</v>
          </cell>
          <cell r="AE30">
            <v>21</v>
          </cell>
          <cell r="AF30" t="str">
            <v>kgCO2e/tonne</v>
          </cell>
        </row>
        <row r="31">
          <cell r="AC31" t="str">
            <v>Organic Garden Waste Composting</v>
          </cell>
          <cell r="AD31" t="str">
            <v>tonnes</v>
          </cell>
          <cell r="AE31">
            <v>6</v>
          </cell>
          <cell r="AF31" t="str">
            <v>kgCO2e/tonne</v>
          </cell>
        </row>
        <row r="32">
          <cell r="AC32" t="str">
            <v>Paper &amp; Board (Mixed) Recycling</v>
          </cell>
          <cell r="AD32" t="str">
            <v>tonnes</v>
          </cell>
          <cell r="AE32">
            <v>21</v>
          </cell>
          <cell r="AF32" t="str">
            <v>kgCO2e/tonne</v>
          </cell>
        </row>
        <row r="33">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cell r="AF43">
            <v>0</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mile</v>
          </cell>
          <cell r="AE60">
            <v>0.30485800000000002</v>
          </cell>
          <cell r="AF60" t="str">
            <v>kg CO2e/mile</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cell r="AF62">
            <v>0</v>
          </cell>
        </row>
        <row r="63">
          <cell r="AC63" t="str">
            <v>Other 2</v>
          </cell>
          <cell r="AD63" t="str">
            <v>No single unit - report total emissions</v>
          </cell>
          <cell r="AE63" t="str">
            <v>No single factor - report total emissions</v>
          </cell>
          <cell r="AF63">
            <v>0</v>
          </cell>
        </row>
        <row r="64">
          <cell r="AC64" t="str">
            <v>Other 3</v>
          </cell>
          <cell r="AD64" t="str">
            <v>No single unit - report total emissions</v>
          </cell>
          <cell r="AE64" t="str">
            <v>No single factor - report total emissions</v>
          </cell>
          <cell r="AF64">
            <v>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erdeenshire.gov.uk/media/12102/climatechangeactionplan2011-2015.pdf" TargetMode="External"/><Relationship Id="rId1" Type="http://schemas.openxmlformats.org/officeDocument/2006/relationships/hyperlink" Target="http://www.resourceefficientscotland.com/resource/resource-efficient-scotland-climate-change-assessment-tool-cc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70" zoomScaleNormal="70" workbookViewId="0">
      <selection activeCell="E101" sqref="E101"/>
    </sheetView>
  </sheetViews>
  <sheetFormatPr defaultRowHeight="15" x14ac:dyDescent="0.25"/>
  <cols>
    <col min="1" max="1" width="8" style="126" customWidth="1"/>
    <col min="2" max="2" width="41.5703125" style="126" customWidth="1"/>
    <col min="3" max="3" width="48.140625" style="126" bestFit="1" customWidth="1"/>
    <col min="4" max="4" width="68.85546875" style="126" customWidth="1"/>
    <col min="5" max="5" width="66" style="126" bestFit="1" customWidth="1"/>
    <col min="6" max="6" width="30" style="126" customWidth="1"/>
    <col min="7" max="7" width="30.28515625" style="126" customWidth="1"/>
    <col min="8" max="8" width="14.42578125" style="126" customWidth="1"/>
    <col min="9" max="9" width="16.140625" style="126" customWidth="1"/>
    <col min="10" max="10" width="16.7109375" style="126" customWidth="1"/>
    <col min="11" max="11" width="16.85546875" style="126" customWidth="1"/>
    <col min="12" max="12" width="24.7109375" style="126" bestFit="1" customWidth="1"/>
    <col min="13" max="13" width="45.42578125" style="126" customWidth="1"/>
    <col min="14" max="14" width="19" style="126" customWidth="1"/>
    <col min="15" max="16384" width="9.140625" style="126"/>
  </cols>
  <sheetData>
    <row r="1" spans="1:15" ht="33.75" customHeight="1" x14ac:dyDescent="0.25">
      <c r="A1" s="525" t="s">
        <v>565</v>
      </c>
      <c r="B1" s="526"/>
      <c r="C1" s="526"/>
      <c r="D1" s="526"/>
      <c r="E1" s="526"/>
      <c r="F1" s="526"/>
      <c r="G1" s="526"/>
      <c r="H1" s="526"/>
      <c r="I1" s="526"/>
      <c r="J1" s="337"/>
      <c r="K1" s="337"/>
      <c r="L1" s="337"/>
      <c r="M1" s="338"/>
      <c r="N1" s="187"/>
      <c r="O1" s="187"/>
    </row>
    <row r="2" spans="1:15" ht="30" customHeight="1" x14ac:dyDescent="0.25">
      <c r="A2" s="339">
        <v>1</v>
      </c>
      <c r="B2" s="282" t="s">
        <v>564</v>
      </c>
      <c r="C2" s="282"/>
      <c r="D2" s="282"/>
      <c r="E2" s="282"/>
      <c r="F2" s="282"/>
      <c r="G2" s="282"/>
      <c r="H2" s="282"/>
      <c r="I2" s="282"/>
      <c r="J2" s="282"/>
      <c r="K2" s="282"/>
      <c r="L2" s="282"/>
      <c r="M2" s="340"/>
      <c r="N2" s="187"/>
      <c r="O2" s="187"/>
    </row>
    <row r="3" spans="1:15" ht="31.5" customHeight="1" x14ac:dyDescent="0.25">
      <c r="A3" s="341" t="s">
        <v>563</v>
      </c>
      <c r="B3" s="142" t="s">
        <v>562</v>
      </c>
      <c r="C3" s="134"/>
      <c r="D3" s="127"/>
      <c r="E3" s="127"/>
      <c r="F3" s="127"/>
      <c r="G3" s="127"/>
      <c r="H3" s="127"/>
      <c r="I3" s="127"/>
      <c r="J3" s="127"/>
      <c r="K3" s="127"/>
      <c r="L3" s="127"/>
      <c r="M3" s="342"/>
      <c r="N3" s="187"/>
    </row>
    <row r="4" spans="1:15" ht="20.25" customHeight="1" thickBot="1" x14ac:dyDescent="0.3">
      <c r="A4" s="343"/>
      <c r="B4" s="144" t="s">
        <v>561</v>
      </c>
      <c r="C4" s="281"/>
      <c r="D4" s="127"/>
      <c r="E4" s="127"/>
      <c r="F4" s="127"/>
      <c r="G4" s="127"/>
      <c r="H4" s="127"/>
      <c r="I4" s="127"/>
      <c r="J4" s="127"/>
      <c r="K4" s="127"/>
      <c r="L4" s="127"/>
      <c r="M4" s="344"/>
      <c r="N4" s="187"/>
    </row>
    <row r="5" spans="1:15" ht="24" customHeight="1" thickBot="1" x14ac:dyDescent="0.3">
      <c r="A5" s="345"/>
      <c r="B5" s="279" t="s">
        <v>962</v>
      </c>
      <c r="C5" s="280"/>
      <c r="D5" s="127"/>
      <c r="E5" s="127"/>
      <c r="F5" s="127"/>
      <c r="G5" s="127"/>
      <c r="H5" s="127"/>
      <c r="I5" s="127"/>
      <c r="J5" s="127"/>
      <c r="K5" s="127"/>
      <c r="L5" s="127"/>
      <c r="M5" s="344"/>
      <c r="N5" s="187"/>
    </row>
    <row r="6" spans="1:15" ht="27.75" customHeight="1" x14ac:dyDescent="0.25">
      <c r="A6" s="346" t="s">
        <v>560</v>
      </c>
      <c r="B6" s="145" t="s">
        <v>559</v>
      </c>
      <c r="C6" s="129"/>
      <c r="D6" s="127"/>
      <c r="E6" s="127"/>
      <c r="F6" s="127"/>
      <c r="G6" s="127"/>
      <c r="H6" s="127"/>
      <c r="I6" s="127"/>
      <c r="J6" s="127"/>
      <c r="K6" s="127"/>
      <c r="L6" s="127"/>
      <c r="M6" s="344"/>
      <c r="N6" s="187"/>
    </row>
    <row r="7" spans="1:15" ht="18" customHeight="1" thickBot="1" x14ac:dyDescent="0.3">
      <c r="A7" s="346"/>
      <c r="B7" s="144" t="s">
        <v>558</v>
      </c>
      <c r="C7" s="129"/>
      <c r="D7" s="127"/>
      <c r="E7" s="127"/>
      <c r="F7" s="127"/>
      <c r="G7" s="127"/>
      <c r="H7" s="127"/>
      <c r="I7" s="127"/>
      <c r="J7" s="127"/>
      <c r="K7" s="127"/>
      <c r="L7" s="127"/>
      <c r="M7" s="344"/>
      <c r="N7" s="187"/>
    </row>
    <row r="8" spans="1:15" ht="24" customHeight="1" thickBot="1" x14ac:dyDescent="0.3">
      <c r="A8" s="345"/>
      <c r="B8" s="279" t="s">
        <v>917</v>
      </c>
      <c r="C8" s="273"/>
      <c r="D8" s="127"/>
      <c r="E8" s="127"/>
      <c r="F8" s="127"/>
      <c r="G8" s="127"/>
      <c r="H8" s="127"/>
      <c r="I8" s="127"/>
      <c r="J8" s="127"/>
      <c r="K8" s="127"/>
      <c r="L8" s="127"/>
      <c r="M8" s="344"/>
      <c r="N8" s="187"/>
    </row>
    <row r="9" spans="1:15" ht="28.5" customHeight="1" thickBot="1" x14ac:dyDescent="0.3">
      <c r="A9" s="346" t="s">
        <v>557</v>
      </c>
      <c r="B9" s="142" t="s">
        <v>556</v>
      </c>
      <c r="C9" s="129"/>
      <c r="D9" s="127"/>
      <c r="E9" s="127"/>
      <c r="F9" s="127"/>
      <c r="G9" s="127"/>
      <c r="H9" s="127"/>
      <c r="I9" s="127"/>
      <c r="J9" s="127"/>
      <c r="K9" s="127"/>
      <c r="L9" s="127"/>
      <c r="M9" s="344"/>
      <c r="N9" s="187"/>
    </row>
    <row r="10" spans="1:15" ht="24" customHeight="1" thickBot="1" x14ac:dyDescent="0.3">
      <c r="A10" s="345"/>
      <c r="B10" s="407">
        <v>10287</v>
      </c>
      <c r="C10" s="273"/>
      <c r="D10" s="127"/>
      <c r="E10" s="127"/>
      <c r="F10" s="127"/>
      <c r="G10" s="127"/>
      <c r="H10" s="127"/>
      <c r="I10" s="127"/>
      <c r="J10" s="127"/>
      <c r="K10" s="127"/>
      <c r="L10" s="127"/>
      <c r="M10" s="344"/>
      <c r="N10" s="187"/>
    </row>
    <row r="11" spans="1:15" ht="28.5" customHeight="1" x14ac:dyDescent="0.25">
      <c r="A11" s="346" t="s">
        <v>555</v>
      </c>
      <c r="B11" s="142" t="s">
        <v>554</v>
      </c>
      <c r="C11" s="129"/>
      <c r="D11" s="127"/>
      <c r="E11" s="127"/>
      <c r="F11" s="127"/>
      <c r="G11" s="127"/>
      <c r="H11" s="127"/>
      <c r="I11" s="127"/>
      <c r="J11" s="127"/>
      <c r="K11" s="127"/>
      <c r="L11" s="127"/>
      <c r="M11" s="344"/>
      <c r="N11" s="187"/>
    </row>
    <row r="12" spans="1:15" ht="35.25" customHeight="1" thickBot="1" x14ac:dyDescent="0.3">
      <c r="A12" s="347"/>
      <c r="B12" s="533" t="s">
        <v>553</v>
      </c>
      <c r="C12" s="534"/>
      <c r="D12" s="534"/>
      <c r="E12" s="534"/>
      <c r="F12" s="127"/>
      <c r="G12" s="127"/>
      <c r="H12" s="127"/>
      <c r="I12" s="127"/>
      <c r="J12" s="127"/>
      <c r="K12" s="127"/>
      <c r="L12" s="127"/>
      <c r="M12" s="344"/>
      <c r="N12" s="187"/>
    </row>
    <row r="13" spans="1:15" ht="18.75" customHeight="1" x14ac:dyDescent="0.25">
      <c r="A13" s="347"/>
      <c r="B13" s="278" t="s">
        <v>552</v>
      </c>
      <c r="C13" s="277" t="s">
        <v>9</v>
      </c>
      <c r="D13" s="277" t="s">
        <v>551</v>
      </c>
      <c r="E13" s="276" t="s">
        <v>8</v>
      </c>
      <c r="F13" s="127"/>
      <c r="G13" s="127"/>
      <c r="H13" s="127"/>
      <c r="I13" s="127"/>
      <c r="J13" s="127"/>
      <c r="K13" s="127"/>
      <c r="L13" s="127"/>
      <c r="M13" s="344"/>
      <c r="N13" s="187"/>
    </row>
    <row r="14" spans="1:15" ht="14.25" customHeight="1" x14ac:dyDescent="0.25">
      <c r="A14" s="347"/>
      <c r="B14" s="205"/>
      <c r="C14" s="218" t="e">
        <f>VLOOKUP($B14,ListsReq!$BB$3:$BC$14,2,FALSE)</f>
        <v>#N/A</v>
      </c>
      <c r="D14" s="275"/>
      <c r="E14" s="203"/>
      <c r="F14" s="127"/>
      <c r="G14" s="127"/>
      <c r="H14" s="127"/>
      <c r="I14" s="127"/>
      <c r="J14" s="127"/>
      <c r="K14" s="127"/>
      <c r="L14" s="127"/>
      <c r="M14" s="344"/>
      <c r="N14" s="187"/>
    </row>
    <row r="15" spans="1:15" ht="14.25" customHeight="1" x14ac:dyDescent="0.25">
      <c r="A15" s="347"/>
      <c r="B15" s="205"/>
      <c r="C15" s="218" t="e">
        <f>VLOOKUP($B15,ListsReq!$BB$3:$BC$14,2,FALSE)</f>
        <v>#N/A</v>
      </c>
      <c r="D15" s="275"/>
      <c r="E15" s="203"/>
      <c r="F15" s="127"/>
      <c r="G15" s="127"/>
      <c r="H15" s="127"/>
      <c r="I15" s="127"/>
      <c r="J15" s="127"/>
      <c r="K15" s="127"/>
      <c r="L15" s="127"/>
      <c r="M15" s="344"/>
      <c r="N15" s="187"/>
    </row>
    <row r="16" spans="1:15" ht="14.25" customHeight="1" x14ac:dyDescent="0.25">
      <c r="A16" s="347"/>
      <c r="B16" s="205"/>
      <c r="C16" s="218" t="e">
        <f>VLOOKUP($B16,ListsReq!$BB$3:$BC$14,2,FALSE)</f>
        <v>#N/A</v>
      </c>
      <c r="D16" s="275"/>
      <c r="E16" s="203"/>
      <c r="F16" s="127"/>
      <c r="G16" s="127"/>
      <c r="H16" s="127"/>
      <c r="I16" s="127"/>
      <c r="J16" s="127"/>
      <c r="K16" s="127"/>
      <c r="L16" s="127"/>
      <c r="M16" s="344"/>
      <c r="N16" s="187"/>
    </row>
    <row r="17" spans="1:14" ht="14.25" hidden="1" customHeight="1" x14ac:dyDescent="0.25">
      <c r="A17" s="347"/>
      <c r="B17" s="205"/>
      <c r="C17" s="218" t="e">
        <f>VLOOKUP($B17,ListsReq!$BB$3:$BC$14,2,FALSE)</f>
        <v>#N/A</v>
      </c>
      <c r="D17" s="275"/>
      <c r="E17" s="203"/>
      <c r="F17" s="127"/>
      <c r="G17" s="127"/>
      <c r="H17" s="127"/>
      <c r="I17" s="127"/>
      <c r="J17" s="127"/>
      <c r="K17" s="127"/>
      <c r="L17" s="127"/>
      <c r="M17" s="344"/>
      <c r="N17" s="187"/>
    </row>
    <row r="18" spans="1:14" ht="14.25" hidden="1" customHeight="1" x14ac:dyDescent="0.25">
      <c r="A18" s="347"/>
      <c r="B18" s="205"/>
      <c r="C18" s="218" t="e">
        <f>VLOOKUP($B18,ListsReq!$BB$3:$BC$14,2,FALSE)</f>
        <v>#N/A</v>
      </c>
      <c r="D18" s="275"/>
      <c r="E18" s="203"/>
      <c r="F18" s="127"/>
      <c r="G18" s="127"/>
      <c r="H18" s="127"/>
      <c r="I18" s="127"/>
      <c r="J18" s="127"/>
      <c r="K18" s="127"/>
      <c r="L18" s="127"/>
      <c r="M18" s="344"/>
      <c r="N18" s="187"/>
    </row>
    <row r="19" spans="1:14" ht="14.25" hidden="1" customHeight="1" x14ac:dyDescent="0.25">
      <c r="A19" s="347"/>
      <c r="B19" s="205"/>
      <c r="C19" s="218" t="e">
        <f>VLOOKUP($B19,ListsReq!$BB$3:$BC$14,2,FALSE)</f>
        <v>#N/A</v>
      </c>
      <c r="D19" s="275"/>
      <c r="E19" s="203"/>
      <c r="F19" s="127"/>
      <c r="G19" s="127"/>
      <c r="H19" s="127"/>
      <c r="I19" s="127"/>
      <c r="J19" s="127"/>
      <c r="K19" s="127"/>
      <c r="L19" s="127"/>
      <c r="M19" s="344"/>
      <c r="N19" s="187"/>
    </row>
    <row r="20" spans="1:14" ht="14.25" hidden="1" customHeight="1" x14ac:dyDescent="0.25">
      <c r="A20" s="347"/>
      <c r="B20" s="205"/>
      <c r="C20" s="218" t="e">
        <f>VLOOKUP($B20,ListsReq!$BB$3:$BC$14,2,FALSE)</f>
        <v>#N/A</v>
      </c>
      <c r="D20" s="275"/>
      <c r="E20" s="203"/>
      <c r="F20" s="127"/>
      <c r="G20" s="127"/>
      <c r="H20" s="127"/>
      <c r="I20" s="127"/>
      <c r="J20" s="127"/>
      <c r="K20" s="127"/>
      <c r="L20" s="127"/>
      <c r="M20" s="344"/>
      <c r="N20" s="187"/>
    </row>
    <row r="21" spans="1:14" ht="14.25" hidden="1" customHeight="1" x14ac:dyDescent="0.25">
      <c r="A21" s="347"/>
      <c r="B21" s="205"/>
      <c r="C21" s="218" t="e">
        <f>VLOOKUP($B21,ListsReq!$BB$3:$BC$14,2,FALSE)</f>
        <v>#N/A</v>
      </c>
      <c r="D21" s="275"/>
      <c r="E21" s="203"/>
      <c r="F21" s="127"/>
      <c r="G21" s="127"/>
      <c r="H21" s="127"/>
      <c r="I21" s="127"/>
      <c r="J21" s="127"/>
      <c r="K21" s="127"/>
      <c r="L21" s="127"/>
      <c r="M21" s="344"/>
      <c r="N21" s="187"/>
    </row>
    <row r="22" spans="1:14" ht="14.25" hidden="1" customHeight="1" x14ac:dyDescent="0.25">
      <c r="A22" s="347"/>
      <c r="B22" s="205"/>
      <c r="C22" s="218" t="e">
        <f>VLOOKUP($B22,ListsReq!$BB$3:$BC$14,2,FALSE)</f>
        <v>#N/A</v>
      </c>
      <c r="D22" s="275"/>
      <c r="E22" s="203"/>
      <c r="F22" s="127"/>
      <c r="G22" s="127"/>
      <c r="H22" s="127"/>
      <c r="I22" s="127"/>
      <c r="J22" s="127"/>
      <c r="K22" s="127"/>
      <c r="L22" s="127"/>
      <c r="M22" s="344"/>
      <c r="N22" s="187"/>
    </row>
    <row r="23" spans="1:14" ht="14.25" customHeight="1" thickBot="1" x14ac:dyDescent="0.3">
      <c r="A23" s="347"/>
      <c r="B23" s="194" t="s">
        <v>550</v>
      </c>
      <c r="C23" s="214"/>
      <c r="D23" s="214"/>
      <c r="E23" s="192"/>
      <c r="F23" s="127"/>
      <c r="G23" s="127"/>
      <c r="H23" s="127"/>
      <c r="I23" s="127"/>
      <c r="J23" s="127"/>
      <c r="K23" s="127"/>
      <c r="L23" s="127"/>
      <c r="M23" s="344"/>
      <c r="N23" s="187"/>
    </row>
    <row r="24" spans="1:14" ht="30" customHeight="1" x14ac:dyDescent="0.25">
      <c r="A24" s="346" t="s">
        <v>549</v>
      </c>
      <c r="B24" s="135" t="s">
        <v>548</v>
      </c>
      <c r="C24" s="134"/>
      <c r="D24" s="127"/>
      <c r="E24" s="127"/>
      <c r="F24" s="127"/>
      <c r="G24" s="127"/>
      <c r="H24" s="127"/>
      <c r="I24" s="127"/>
      <c r="J24" s="127"/>
      <c r="K24" s="127"/>
      <c r="L24" s="127"/>
      <c r="M24" s="344"/>
      <c r="N24" s="187"/>
    </row>
    <row r="25" spans="1:14" ht="19.5" customHeight="1" thickBot="1" x14ac:dyDescent="0.3">
      <c r="A25" s="346"/>
      <c r="B25" s="529" t="s">
        <v>547</v>
      </c>
      <c r="C25" s="530"/>
      <c r="D25" s="530"/>
      <c r="E25" s="530"/>
      <c r="F25" s="127"/>
      <c r="G25" s="127"/>
      <c r="H25" s="127"/>
      <c r="I25" s="127"/>
      <c r="J25" s="127"/>
      <c r="K25" s="127"/>
      <c r="L25" s="127"/>
      <c r="M25" s="344"/>
      <c r="N25" s="187"/>
    </row>
    <row r="26" spans="1:14" ht="24" customHeight="1" thickBot="1" x14ac:dyDescent="0.3">
      <c r="A26" s="345"/>
      <c r="B26" s="274">
        <v>517734000</v>
      </c>
      <c r="C26" s="273"/>
      <c r="D26" s="127"/>
      <c r="E26" s="127"/>
      <c r="F26" s="127"/>
      <c r="G26" s="127"/>
      <c r="H26" s="127"/>
      <c r="I26" s="127"/>
      <c r="J26" s="127"/>
      <c r="K26" s="127"/>
      <c r="L26" s="127"/>
      <c r="M26" s="344"/>
      <c r="N26" s="187"/>
    </row>
    <row r="27" spans="1:14" ht="30" customHeight="1" x14ac:dyDescent="0.25">
      <c r="A27" s="346" t="s">
        <v>546</v>
      </c>
      <c r="B27" s="135" t="s">
        <v>545</v>
      </c>
      <c r="C27" s="134"/>
      <c r="D27" s="127"/>
      <c r="E27" s="127"/>
      <c r="F27" s="127"/>
      <c r="G27" s="127"/>
      <c r="H27" s="127"/>
      <c r="I27" s="127"/>
      <c r="J27" s="127"/>
      <c r="K27" s="127"/>
      <c r="L27" s="127"/>
      <c r="M27" s="344"/>
      <c r="N27" s="187"/>
    </row>
    <row r="28" spans="1:14" ht="19.5" customHeight="1" thickBot="1" x14ac:dyDescent="0.3">
      <c r="A28" s="346"/>
      <c r="B28" s="529" t="s">
        <v>544</v>
      </c>
      <c r="C28" s="530"/>
      <c r="D28" s="530"/>
      <c r="E28" s="530"/>
      <c r="F28" s="127"/>
      <c r="G28" s="127"/>
      <c r="H28" s="127"/>
      <c r="I28" s="127"/>
      <c r="J28" s="127"/>
      <c r="K28" s="127"/>
      <c r="L28" s="127"/>
      <c r="M28" s="344"/>
      <c r="N28" s="187"/>
    </row>
    <row r="29" spans="1:14" ht="24" customHeight="1" thickBot="1" x14ac:dyDescent="0.3">
      <c r="A29" s="345"/>
      <c r="B29" s="274" t="s">
        <v>901</v>
      </c>
      <c r="C29" s="273"/>
      <c r="D29" s="127"/>
      <c r="E29" s="127"/>
      <c r="F29" s="127"/>
      <c r="G29" s="127"/>
      <c r="H29" s="127"/>
      <c r="I29" s="127"/>
      <c r="J29" s="127"/>
      <c r="K29" s="127"/>
      <c r="L29" s="127"/>
      <c r="M29" s="344"/>
      <c r="N29" s="187"/>
    </row>
    <row r="30" spans="1:14" ht="30.75" customHeight="1" x14ac:dyDescent="0.25">
      <c r="A30" s="345" t="s">
        <v>543</v>
      </c>
      <c r="B30" s="272" t="s">
        <v>542</v>
      </c>
      <c r="C30" s="127"/>
      <c r="D30" s="127"/>
      <c r="E30" s="127"/>
      <c r="F30" s="127"/>
      <c r="G30" s="127"/>
      <c r="H30" s="127"/>
      <c r="I30" s="127"/>
      <c r="J30" s="127"/>
      <c r="K30" s="127"/>
      <c r="L30" s="127"/>
      <c r="M30" s="344"/>
      <c r="N30" s="187"/>
    </row>
    <row r="31" spans="1:14" ht="18.75" customHeight="1" thickBot="1" x14ac:dyDescent="0.3">
      <c r="A31" s="345"/>
      <c r="B31" s="529" t="s">
        <v>541</v>
      </c>
      <c r="C31" s="530"/>
      <c r="D31" s="530"/>
      <c r="E31" s="530"/>
      <c r="F31" s="127"/>
      <c r="G31" s="127"/>
      <c r="H31" s="127"/>
      <c r="I31" s="127"/>
      <c r="J31" s="127"/>
      <c r="K31" s="127"/>
      <c r="L31" s="127"/>
      <c r="M31" s="344"/>
      <c r="N31" s="187"/>
    </row>
    <row r="32" spans="1:14" ht="393" customHeight="1" thickBot="1" x14ac:dyDescent="0.3">
      <c r="A32" s="345"/>
      <c r="B32" s="535" t="s">
        <v>1049</v>
      </c>
      <c r="C32" s="536"/>
      <c r="D32" s="536"/>
      <c r="E32" s="537"/>
      <c r="F32" s="127"/>
      <c r="G32" s="127"/>
      <c r="H32" s="127"/>
      <c r="I32" s="127"/>
      <c r="J32" s="127"/>
      <c r="K32" s="127"/>
      <c r="L32" s="127"/>
      <c r="M32" s="344"/>
      <c r="N32" s="187"/>
    </row>
    <row r="33" spans="1:14" x14ac:dyDescent="0.25">
      <c r="A33" s="346"/>
      <c r="B33" s="531"/>
      <c r="C33" s="532"/>
      <c r="D33" s="532"/>
      <c r="E33" s="532"/>
      <c r="F33" s="127"/>
      <c r="G33" s="127"/>
      <c r="H33" s="127"/>
      <c r="I33" s="127"/>
      <c r="J33" s="127"/>
      <c r="K33" s="127"/>
      <c r="L33" s="127"/>
      <c r="M33" s="344"/>
      <c r="N33" s="187"/>
    </row>
    <row r="34" spans="1:14" ht="33" customHeight="1" x14ac:dyDescent="0.25">
      <c r="A34" s="348">
        <v>2</v>
      </c>
      <c r="B34" s="271" t="s">
        <v>540</v>
      </c>
      <c r="C34" s="271"/>
      <c r="D34" s="271"/>
      <c r="E34" s="271"/>
      <c r="F34" s="271"/>
      <c r="G34" s="271"/>
      <c r="H34" s="271"/>
      <c r="I34" s="271"/>
      <c r="J34" s="271"/>
      <c r="K34" s="271"/>
      <c r="L34" s="271"/>
      <c r="M34" s="349"/>
      <c r="N34" s="187"/>
    </row>
    <row r="35" spans="1:14" ht="21.75" customHeight="1" x14ac:dyDescent="0.25">
      <c r="A35" s="350"/>
      <c r="B35" s="259" t="s">
        <v>539</v>
      </c>
      <c r="C35" s="259"/>
      <c r="D35" s="259"/>
      <c r="E35" s="259"/>
      <c r="F35" s="259"/>
      <c r="G35" s="259"/>
      <c r="H35" s="259"/>
      <c r="I35" s="259"/>
      <c r="J35" s="259"/>
      <c r="K35" s="259"/>
      <c r="L35" s="259"/>
      <c r="M35" s="351"/>
      <c r="N35" s="187"/>
    </row>
    <row r="36" spans="1:14" ht="20.25" customHeight="1" thickBot="1" x14ac:dyDescent="0.3">
      <c r="A36" s="352" t="s">
        <v>6</v>
      </c>
      <c r="B36" s="538" t="s">
        <v>538</v>
      </c>
      <c r="C36" s="539"/>
      <c r="D36" s="539"/>
      <c r="E36" s="539"/>
      <c r="F36" s="255"/>
      <c r="G36" s="255"/>
      <c r="H36" s="255"/>
      <c r="I36" s="255"/>
      <c r="J36" s="255"/>
      <c r="K36" s="255"/>
      <c r="L36" s="255"/>
      <c r="M36" s="353"/>
      <c r="N36" s="187"/>
    </row>
    <row r="37" spans="1:14" ht="105" customHeight="1" thickBot="1" x14ac:dyDescent="0.3">
      <c r="A37" s="354"/>
      <c r="B37" s="470" t="s">
        <v>1051</v>
      </c>
      <c r="C37" s="468"/>
      <c r="D37" s="468"/>
      <c r="E37" s="469"/>
      <c r="F37" s="255"/>
      <c r="G37" s="255"/>
      <c r="H37" s="255"/>
      <c r="I37" s="255"/>
      <c r="J37" s="255"/>
      <c r="K37" s="255"/>
      <c r="L37" s="255"/>
      <c r="M37" s="353"/>
      <c r="N37" s="187"/>
    </row>
    <row r="38" spans="1:14" ht="276" customHeight="1" thickBot="1" x14ac:dyDescent="0.3">
      <c r="A38" s="355"/>
      <c r="B38" s="514" t="s">
        <v>1025</v>
      </c>
      <c r="C38" s="540"/>
      <c r="D38" s="540"/>
      <c r="E38" s="541"/>
      <c r="F38" s="255"/>
      <c r="G38" s="255"/>
      <c r="H38" s="255"/>
      <c r="I38" s="255"/>
      <c r="J38" s="255"/>
      <c r="K38" s="255"/>
      <c r="L38" s="255"/>
      <c r="M38" s="353"/>
      <c r="N38" s="187"/>
    </row>
    <row r="39" spans="1:14" ht="20.25" customHeight="1" thickBot="1" x14ac:dyDescent="0.3">
      <c r="A39" s="352" t="s">
        <v>11</v>
      </c>
      <c r="B39" s="527" t="s">
        <v>537</v>
      </c>
      <c r="C39" s="528"/>
      <c r="D39" s="528"/>
      <c r="E39" s="528"/>
      <c r="F39" s="255"/>
      <c r="G39" s="255"/>
      <c r="H39" s="255"/>
      <c r="I39" s="255"/>
      <c r="J39" s="255"/>
      <c r="K39" s="255"/>
      <c r="L39" s="255"/>
      <c r="M39" s="353"/>
      <c r="N39" s="187"/>
    </row>
    <row r="40" spans="1:14" ht="83.25" customHeight="1" thickBot="1" x14ac:dyDescent="0.3">
      <c r="A40" s="354"/>
      <c r="B40" s="470" t="s">
        <v>1052</v>
      </c>
      <c r="C40" s="481"/>
      <c r="D40" s="481"/>
      <c r="E40" s="482"/>
      <c r="F40" s="255"/>
      <c r="G40" s="255"/>
      <c r="H40" s="255"/>
      <c r="I40" s="255"/>
      <c r="J40" s="255"/>
      <c r="K40" s="255"/>
      <c r="L40" s="255"/>
      <c r="M40" s="353"/>
      <c r="N40" s="187"/>
    </row>
    <row r="41" spans="1:14" ht="33" customHeight="1" thickBot="1" x14ac:dyDescent="0.3">
      <c r="A41" s="355"/>
      <c r="B41" s="514" t="s">
        <v>536</v>
      </c>
      <c r="C41" s="515"/>
      <c r="D41" s="515"/>
      <c r="E41" s="516"/>
      <c r="F41" s="255"/>
      <c r="G41" s="255"/>
      <c r="H41" s="255"/>
      <c r="I41" s="255"/>
      <c r="J41" s="255"/>
      <c r="K41" s="255"/>
      <c r="L41" s="255"/>
      <c r="M41" s="353"/>
      <c r="N41" s="187"/>
    </row>
    <row r="42" spans="1:14" ht="11.25" customHeight="1" x14ac:dyDescent="0.25">
      <c r="A42" s="356"/>
      <c r="B42" s="255"/>
      <c r="C42" s="255"/>
      <c r="D42" s="255"/>
      <c r="E42" s="255"/>
      <c r="F42" s="255"/>
      <c r="G42" s="255"/>
      <c r="H42" s="255"/>
      <c r="I42" s="255"/>
      <c r="J42" s="255"/>
      <c r="K42" s="255"/>
      <c r="L42" s="255"/>
      <c r="M42" s="353"/>
      <c r="N42" s="187"/>
    </row>
    <row r="43" spans="1:14" ht="24" customHeight="1" x14ac:dyDescent="0.25">
      <c r="A43" s="357"/>
      <c r="B43" s="259" t="s">
        <v>535</v>
      </c>
      <c r="C43" s="259"/>
      <c r="D43" s="259"/>
      <c r="E43" s="259"/>
      <c r="F43" s="259"/>
      <c r="G43" s="259"/>
      <c r="H43" s="259"/>
      <c r="I43" s="259"/>
      <c r="J43" s="259"/>
      <c r="K43" s="259"/>
      <c r="L43" s="259"/>
      <c r="M43" s="358"/>
      <c r="N43" s="187"/>
    </row>
    <row r="44" spans="1:14" ht="21" customHeight="1" x14ac:dyDescent="0.25">
      <c r="A44" s="359" t="s">
        <v>534</v>
      </c>
      <c r="B44" s="492" t="s">
        <v>533</v>
      </c>
      <c r="C44" s="493"/>
      <c r="D44" s="493"/>
      <c r="E44" s="493"/>
      <c r="F44" s="255"/>
      <c r="G44" s="255"/>
      <c r="H44" s="255"/>
      <c r="I44" s="255"/>
      <c r="J44" s="255"/>
      <c r="K44" s="255"/>
      <c r="L44" s="255"/>
      <c r="M44" s="353"/>
      <c r="N44" s="187"/>
    </row>
    <row r="45" spans="1:14" ht="22.5" customHeight="1" thickBot="1" x14ac:dyDescent="0.3">
      <c r="A45" s="360"/>
      <c r="B45" s="270" t="s">
        <v>532</v>
      </c>
      <c r="C45" s="269"/>
      <c r="D45" s="269"/>
      <c r="E45" s="269"/>
      <c r="F45" s="255"/>
      <c r="G45" s="255"/>
      <c r="H45" s="255"/>
      <c r="I45" s="255"/>
      <c r="J45" s="255"/>
      <c r="K45" s="255"/>
      <c r="L45" s="255"/>
      <c r="M45" s="353"/>
      <c r="N45" s="187"/>
    </row>
    <row r="46" spans="1:14" ht="18.75" customHeight="1" x14ac:dyDescent="0.25">
      <c r="A46" s="356"/>
      <c r="B46" s="268" t="s">
        <v>531</v>
      </c>
      <c r="C46" s="496" t="s">
        <v>524</v>
      </c>
      <c r="D46" s="496"/>
      <c r="E46" s="497"/>
      <c r="F46" s="255"/>
      <c r="G46" s="255"/>
      <c r="H46" s="255"/>
      <c r="I46" s="255"/>
      <c r="J46" s="255"/>
      <c r="K46" s="255"/>
      <c r="L46" s="255"/>
      <c r="M46" s="353"/>
      <c r="N46" s="187"/>
    </row>
    <row r="47" spans="1:14" x14ac:dyDescent="0.25">
      <c r="A47" s="356"/>
      <c r="B47" s="415" t="s">
        <v>1003</v>
      </c>
      <c r="C47" s="494" t="s">
        <v>1002</v>
      </c>
      <c r="D47" s="494"/>
      <c r="E47" s="495"/>
      <c r="F47" s="255"/>
      <c r="G47" s="255"/>
      <c r="H47" s="255"/>
      <c r="I47" s="255"/>
      <c r="J47" s="255"/>
      <c r="K47" s="255"/>
      <c r="L47" s="255"/>
      <c r="M47" s="353"/>
      <c r="N47" s="187"/>
    </row>
    <row r="48" spans="1:14" ht="75" x14ac:dyDescent="0.25">
      <c r="A48" s="356"/>
      <c r="B48" s="415" t="s">
        <v>1004</v>
      </c>
      <c r="C48" s="483" t="s">
        <v>1015</v>
      </c>
      <c r="D48" s="483"/>
      <c r="E48" s="484"/>
      <c r="F48" s="255"/>
      <c r="G48" s="255"/>
      <c r="H48" s="255"/>
      <c r="I48" s="255"/>
      <c r="J48" s="255"/>
      <c r="K48" s="255"/>
      <c r="L48" s="255"/>
      <c r="M48" s="353"/>
      <c r="N48" s="187"/>
    </row>
    <row r="49" spans="1:14" ht="30" x14ac:dyDescent="0.25">
      <c r="A49" s="356"/>
      <c r="B49" s="415" t="s">
        <v>1008</v>
      </c>
      <c r="C49" s="483" t="s">
        <v>1009</v>
      </c>
      <c r="D49" s="483"/>
      <c r="E49" s="484"/>
      <c r="F49" s="255"/>
      <c r="G49" s="255"/>
      <c r="H49" s="255"/>
      <c r="I49" s="255"/>
      <c r="J49" s="255"/>
      <c r="K49" s="255"/>
      <c r="L49" s="255"/>
      <c r="M49" s="353"/>
      <c r="N49" s="187"/>
    </row>
    <row r="50" spans="1:14" x14ac:dyDescent="0.25">
      <c r="A50" s="356"/>
      <c r="B50" s="415"/>
      <c r="C50" s="483"/>
      <c r="D50" s="483"/>
      <c r="E50" s="484"/>
      <c r="F50" s="255"/>
      <c r="G50" s="255"/>
      <c r="H50" s="255"/>
      <c r="I50" s="255"/>
      <c r="J50" s="255"/>
      <c r="K50" s="255"/>
      <c r="L50" s="255"/>
      <c r="M50" s="353"/>
      <c r="N50" s="187"/>
    </row>
    <row r="51" spans="1:14" x14ac:dyDescent="0.25">
      <c r="A51" s="356"/>
      <c r="B51" s="415"/>
      <c r="C51" s="483"/>
      <c r="D51" s="483"/>
      <c r="E51" s="484"/>
      <c r="F51" s="255"/>
      <c r="G51" s="255"/>
      <c r="H51" s="255"/>
      <c r="I51" s="255"/>
      <c r="J51" s="255"/>
      <c r="K51" s="255"/>
      <c r="L51" s="255"/>
      <c r="M51" s="353"/>
      <c r="N51" s="187"/>
    </row>
    <row r="52" spans="1:14" x14ac:dyDescent="0.25">
      <c r="A52" s="356"/>
      <c r="B52" s="416"/>
      <c r="C52" s="483"/>
      <c r="D52" s="483"/>
      <c r="E52" s="484"/>
      <c r="F52" s="255"/>
      <c r="G52" s="255"/>
      <c r="H52" s="255"/>
      <c r="I52" s="255"/>
      <c r="J52" s="255"/>
      <c r="K52" s="255"/>
      <c r="L52" s="255"/>
      <c r="M52" s="353"/>
      <c r="N52" s="187"/>
    </row>
    <row r="53" spans="1:14" x14ac:dyDescent="0.25">
      <c r="A53" s="356" t="s">
        <v>530</v>
      </c>
      <c r="B53" s="419"/>
      <c r="C53" s="483"/>
      <c r="D53" s="483"/>
      <c r="E53" s="484"/>
      <c r="F53" s="255"/>
      <c r="G53" s="255"/>
      <c r="H53" s="255"/>
      <c r="I53" s="255"/>
      <c r="J53" s="255"/>
      <c r="K53" s="255"/>
      <c r="L53" s="255"/>
      <c r="M53" s="353"/>
      <c r="N53" s="187"/>
    </row>
    <row r="54" spans="1:14" ht="15.75" customHeight="1" thickBot="1" x14ac:dyDescent="0.3">
      <c r="A54" s="356"/>
      <c r="B54" s="488" t="s">
        <v>529</v>
      </c>
      <c r="C54" s="489"/>
      <c r="D54" s="489"/>
      <c r="E54" s="489"/>
      <c r="F54" s="255"/>
      <c r="G54" s="255"/>
      <c r="H54" s="255"/>
      <c r="I54" s="255"/>
      <c r="J54" s="255"/>
      <c r="K54" s="255"/>
      <c r="L54" s="255"/>
      <c r="M54" s="353"/>
      <c r="N54" s="187"/>
    </row>
    <row r="55" spans="1:14" ht="31.5" customHeight="1" thickBot="1" x14ac:dyDescent="0.3">
      <c r="A55" s="356"/>
      <c r="B55" s="487" t="s">
        <v>1022</v>
      </c>
      <c r="C55" s="468"/>
      <c r="D55" s="468"/>
      <c r="E55" s="469"/>
      <c r="F55" s="255"/>
      <c r="G55" s="255"/>
      <c r="H55" s="255"/>
      <c r="I55" s="255"/>
      <c r="J55" s="255"/>
      <c r="K55" s="255"/>
      <c r="L55" s="255"/>
      <c r="M55" s="353"/>
      <c r="N55" s="187"/>
    </row>
    <row r="56" spans="1:14" ht="24" customHeight="1" x14ac:dyDescent="0.25">
      <c r="A56" s="356" t="s">
        <v>528</v>
      </c>
      <c r="B56" s="486" t="s">
        <v>527</v>
      </c>
      <c r="C56" s="486"/>
      <c r="D56" s="486"/>
      <c r="E56" s="486"/>
      <c r="F56" s="255"/>
      <c r="G56" s="255"/>
      <c r="H56" s="255"/>
      <c r="I56" s="255"/>
      <c r="J56" s="255"/>
      <c r="K56" s="255"/>
      <c r="L56" s="255"/>
      <c r="M56" s="353"/>
      <c r="N56" s="187"/>
    </row>
    <row r="57" spans="1:14" ht="22.5" customHeight="1" thickBot="1" x14ac:dyDescent="0.3">
      <c r="A57" s="356"/>
      <c r="B57" s="267" t="s">
        <v>526</v>
      </c>
      <c r="C57" s="255"/>
      <c r="D57" s="255"/>
      <c r="E57" s="255"/>
      <c r="F57" s="255"/>
      <c r="G57" s="255"/>
      <c r="H57" s="255"/>
      <c r="I57" s="255"/>
      <c r="J57" s="255"/>
      <c r="K57" s="255"/>
      <c r="L57" s="255"/>
      <c r="M57" s="353"/>
      <c r="N57" s="187"/>
    </row>
    <row r="58" spans="1:14" ht="18.75" customHeight="1" x14ac:dyDescent="0.25">
      <c r="A58" s="356"/>
      <c r="B58" s="266" t="s">
        <v>525</v>
      </c>
      <c r="C58" s="265" t="s">
        <v>524</v>
      </c>
      <c r="D58" s="265" t="s">
        <v>523</v>
      </c>
      <c r="E58" s="264" t="s">
        <v>8</v>
      </c>
      <c r="F58" s="255"/>
      <c r="G58" s="255"/>
      <c r="H58" s="255"/>
      <c r="I58" s="255"/>
      <c r="J58" s="255"/>
      <c r="K58" s="255"/>
      <c r="L58" s="255"/>
      <c r="M58" s="353"/>
      <c r="N58" s="187"/>
    </row>
    <row r="59" spans="1:14" ht="14.25" customHeight="1" x14ac:dyDescent="0.25">
      <c r="A59" s="356"/>
      <c r="B59" s="205" t="s">
        <v>398</v>
      </c>
      <c r="C59" s="417" t="s">
        <v>1013</v>
      </c>
      <c r="D59" s="417" t="s">
        <v>1014</v>
      </c>
      <c r="E59" s="418"/>
      <c r="F59" s="255"/>
      <c r="G59" s="255"/>
      <c r="H59" s="255"/>
      <c r="I59" s="255"/>
      <c r="J59" s="255"/>
      <c r="K59" s="255"/>
      <c r="L59" s="255"/>
      <c r="M59" s="353"/>
      <c r="N59" s="187"/>
    </row>
    <row r="60" spans="1:14" ht="14.25" customHeight="1" x14ac:dyDescent="0.25">
      <c r="A60" s="356"/>
      <c r="B60" s="205" t="s">
        <v>522</v>
      </c>
      <c r="C60" s="218" t="s">
        <v>987</v>
      </c>
      <c r="D60" s="218" t="s">
        <v>988</v>
      </c>
      <c r="E60" s="203" t="s">
        <v>986</v>
      </c>
      <c r="F60" s="255"/>
      <c r="G60" s="255"/>
      <c r="H60" s="255"/>
      <c r="I60" s="255"/>
      <c r="J60" s="255"/>
      <c r="K60" s="255"/>
      <c r="L60" s="255"/>
      <c r="M60" s="353"/>
      <c r="N60" s="187"/>
    </row>
    <row r="61" spans="1:14" ht="14.25" customHeight="1" x14ac:dyDescent="0.25">
      <c r="A61" s="356"/>
      <c r="B61" s="205" t="s">
        <v>521</v>
      </c>
      <c r="C61" s="218" t="s">
        <v>1007</v>
      </c>
      <c r="D61" s="218" t="s">
        <v>1006</v>
      </c>
      <c r="E61" s="203"/>
      <c r="F61" s="255"/>
      <c r="G61" s="255"/>
      <c r="H61" s="255"/>
      <c r="I61" s="255"/>
      <c r="J61" s="255"/>
      <c r="K61" s="255"/>
      <c r="L61" s="255"/>
      <c r="M61" s="353"/>
      <c r="N61" s="187"/>
    </row>
    <row r="62" spans="1:14" ht="14.25" customHeight="1" x14ac:dyDescent="0.25">
      <c r="A62" s="356"/>
      <c r="B62" s="205" t="s">
        <v>520</v>
      </c>
      <c r="C62" s="218" t="s">
        <v>1007</v>
      </c>
      <c r="D62" s="218" t="s">
        <v>1006</v>
      </c>
      <c r="E62" s="203"/>
      <c r="F62" s="255"/>
      <c r="G62" s="255"/>
      <c r="H62" s="255"/>
      <c r="I62" s="255"/>
      <c r="J62" s="255"/>
      <c r="K62" s="255"/>
      <c r="L62" s="255"/>
      <c r="M62" s="353"/>
      <c r="N62" s="187"/>
    </row>
    <row r="63" spans="1:14" ht="14.25" customHeight="1" x14ac:dyDescent="0.25">
      <c r="A63" s="356"/>
      <c r="B63" s="205" t="s">
        <v>446</v>
      </c>
      <c r="C63" s="218" t="s">
        <v>1007</v>
      </c>
      <c r="D63" s="218" t="s">
        <v>1006</v>
      </c>
      <c r="E63" s="203"/>
      <c r="F63" s="255"/>
      <c r="G63" s="255"/>
      <c r="H63" s="255"/>
      <c r="I63" s="255"/>
      <c r="J63" s="255"/>
      <c r="K63" s="255"/>
      <c r="L63" s="255"/>
      <c r="M63" s="353"/>
      <c r="N63" s="187"/>
    </row>
    <row r="64" spans="1:14" ht="14.25" customHeight="1" x14ac:dyDescent="0.25">
      <c r="A64" s="356"/>
      <c r="B64" s="205" t="s">
        <v>519</v>
      </c>
      <c r="C64" s="218" t="s">
        <v>1039</v>
      </c>
      <c r="D64" s="218" t="s">
        <v>1040</v>
      </c>
      <c r="E64" s="203"/>
      <c r="F64" s="255"/>
      <c r="G64" s="255"/>
      <c r="H64" s="255"/>
      <c r="I64" s="255"/>
      <c r="J64" s="255"/>
      <c r="K64" s="255"/>
      <c r="L64" s="255"/>
      <c r="M64" s="353"/>
      <c r="N64" s="187"/>
    </row>
    <row r="65" spans="1:14" ht="30" x14ac:dyDescent="0.25">
      <c r="A65" s="356"/>
      <c r="B65" s="422" t="s">
        <v>518</v>
      </c>
      <c r="C65" s="216" t="s">
        <v>1012</v>
      </c>
      <c r="D65" s="417" t="s">
        <v>1005</v>
      </c>
      <c r="E65" s="203"/>
      <c r="F65" s="255"/>
      <c r="G65" s="255"/>
      <c r="H65" s="255"/>
      <c r="I65" s="255"/>
      <c r="J65" s="255"/>
      <c r="K65" s="255"/>
      <c r="L65" s="255"/>
      <c r="M65" s="353"/>
      <c r="N65" s="187"/>
    </row>
    <row r="66" spans="1:14" ht="14.25" customHeight="1" x14ac:dyDescent="0.25">
      <c r="A66" s="356"/>
      <c r="B66" s="205" t="s">
        <v>517</v>
      </c>
      <c r="C66" s="218" t="s">
        <v>1010</v>
      </c>
      <c r="D66" s="218" t="s">
        <v>1011</v>
      </c>
      <c r="E66" s="203"/>
      <c r="F66" s="255"/>
      <c r="G66" s="255"/>
      <c r="H66" s="255"/>
      <c r="I66" s="255"/>
      <c r="J66" s="255"/>
      <c r="K66" s="255"/>
      <c r="L66" s="255"/>
      <c r="M66" s="353"/>
      <c r="N66" s="187"/>
    </row>
    <row r="67" spans="1:14" ht="14.25" customHeight="1" x14ac:dyDescent="0.25">
      <c r="A67" s="356"/>
      <c r="B67" s="205" t="s">
        <v>516</v>
      </c>
      <c r="C67" s="218" t="s">
        <v>1007</v>
      </c>
      <c r="D67" s="218" t="s">
        <v>1006</v>
      </c>
      <c r="E67" s="203"/>
      <c r="F67" s="255"/>
      <c r="G67" s="255"/>
      <c r="H67" s="255"/>
      <c r="I67" s="255"/>
      <c r="J67" s="255"/>
      <c r="K67" s="255"/>
      <c r="L67" s="255"/>
      <c r="M67" s="353"/>
      <c r="N67" s="187"/>
    </row>
    <row r="68" spans="1:14" ht="14.25" customHeight="1" x14ac:dyDescent="0.25">
      <c r="A68" s="356"/>
      <c r="B68" s="202" t="s">
        <v>422</v>
      </c>
      <c r="C68" s="263"/>
      <c r="D68" s="218"/>
      <c r="E68" s="203"/>
      <c r="F68" s="255"/>
      <c r="G68" s="255"/>
      <c r="H68" s="255"/>
      <c r="I68" s="255"/>
      <c r="J68" s="255"/>
      <c r="K68" s="255"/>
      <c r="L68" s="255"/>
      <c r="M68" s="353"/>
      <c r="N68" s="187"/>
    </row>
    <row r="69" spans="1:14" ht="14.25" customHeight="1" x14ac:dyDescent="0.25">
      <c r="A69" s="356"/>
      <c r="B69" s="202" t="s">
        <v>124</v>
      </c>
      <c r="C69" s="263" t="s">
        <v>1047</v>
      </c>
      <c r="D69" s="218" t="s">
        <v>1048</v>
      </c>
      <c r="E69" s="203"/>
      <c r="F69" s="255"/>
      <c r="G69" s="255"/>
      <c r="H69" s="255"/>
      <c r="I69" s="255"/>
      <c r="J69" s="255"/>
      <c r="K69" s="255"/>
      <c r="L69" s="255"/>
      <c r="M69" s="353"/>
      <c r="N69" s="187"/>
    </row>
    <row r="70" spans="1:14" ht="14.25" customHeight="1" thickBot="1" x14ac:dyDescent="0.3">
      <c r="A70" s="356"/>
      <c r="B70" s="194" t="s">
        <v>5</v>
      </c>
      <c r="C70" s="214"/>
      <c r="D70" s="214"/>
      <c r="E70" s="192"/>
      <c r="F70" s="255"/>
      <c r="G70" s="255"/>
      <c r="H70" s="255"/>
      <c r="I70" s="255"/>
      <c r="J70" s="255"/>
      <c r="K70" s="255"/>
      <c r="L70" s="255"/>
      <c r="M70" s="353"/>
      <c r="N70" s="187"/>
    </row>
    <row r="71" spans="1:14" ht="27.75" customHeight="1" x14ac:dyDescent="0.25">
      <c r="A71" s="361" t="s">
        <v>515</v>
      </c>
      <c r="B71" s="258" t="s">
        <v>514</v>
      </c>
      <c r="C71" s="257"/>
      <c r="D71" s="255"/>
      <c r="E71" s="255"/>
      <c r="F71" s="255"/>
      <c r="G71" s="255"/>
      <c r="H71" s="255"/>
      <c r="I71" s="255"/>
      <c r="J71" s="255"/>
      <c r="K71" s="255"/>
      <c r="L71" s="255"/>
      <c r="M71" s="353"/>
      <c r="N71" s="187"/>
    </row>
    <row r="72" spans="1:14" ht="21" customHeight="1" thickBot="1" x14ac:dyDescent="0.3">
      <c r="A72" s="361"/>
      <c r="B72" s="262" t="s">
        <v>513</v>
      </c>
      <c r="C72" s="256"/>
      <c r="D72" s="255"/>
      <c r="E72" s="255"/>
      <c r="F72" s="255"/>
      <c r="G72" s="255"/>
      <c r="H72" s="255"/>
      <c r="I72" s="255"/>
      <c r="J72" s="255"/>
      <c r="K72" s="255"/>
      <c r="L72" s="255"/>
      <c r="M72" s="353"/>
      <c r="N72" s="187"/>
    </row>
    <row r="73" spans="1:14" ht="97.5" customHeight="1" thickBot="1" x14ac:dyDescent="0.3">
      <c r="A73" s="361"/>
      <c r="B73" s="470" t="s">
        <v>1053</v>
      </c>
      <c r="C73" s="468"/>
      <c r="D73" s="468"/>
      <c r="E73" s="469"/>
      <c r="F73" s="255"/>
      <c r="G73" s="255"/>
      <c r="H73" s="255"/>
      <c r="I73" s="255"/>
      <c r="J73" s="255"/>
      <c r="K73" s="255"/>
      <c r="L73" s="255"/>
      <c r="M73" s="353"/>
      <c r="N73" s="187"/>
    </row>
    <row r="74" spans="1:14" ht="27.75" customHeight="1" x14ac:dyDescent="0.25">
      <c r="A74" s="361" t="s">
        <v>512</v>
      </c>
      <c r="B74" s="490" t="s">
        <v>511</v>
      </c>
      <c r="C74" s="486"/>
      <c r="D74" s="486"/>
      <c r="E74" s="486"/>
      <c r="F74" s="255"/>
      <c r="G74" s="255"/>
      <c r="H74" s="255"/>
      <c r="I74" s="255"/>
      <c r="J74" s="255"/>
      <c r="K74" s="255"/>
      <c r="L74" s="255"/>
      <c r="M74" s="353"/>
      <c r="N74" s="187"/>
    </row>
    <row r="75" spans="1:14" ht="21" customHeight="1" x14ac:dyDescent="0.25">
      <c r="A75" s="361"/>
      <c r="B75" s="262" t="s">
        <v>510</v>
      </c>
      <c r="C75" s="256"/>
      <c r="D75" s="255"/>
      <c r="E75" s="255"/>
      <c r="F75" s="255"/>
      <c r="G75" s="255"/>
      <c r="H75" s="255"/>
      <c r="I75" s="255"/>
      <c r="J75" s="255"/>
      <c r="K75" s="255"/>
      <c r="L75" s="255"/>
      <c r="M75" s="353"/>
      <c r="N75" s="187"/>
    </row>
    <row r="76" spans="1:14" ht="21" customHeight="1" x14ac:dyDescent="0.25">
      <c r="A76" s="361"/>
      <c r="B76" s="261" t="s">
        <v>509</v>
      </c>
      <c r="C76" s="255"/>
      <c r="D76" s="255"/>
      <c r="E76" s="255"/>
      <c r="F76" s="255"/>
      <c r="G76" s="255"/>
      <c r="H76" s="255"/>
      <c r="I76" s="255"/>
      <c r="J76" s="255"/>
      <c r="K76" s="255"/>
      <c r="L76" s="255"/>
      <c r="M76" s="353"/>
      <c r="N76" s="187"/>
    </row>
    <row r="77" spans="1:14" ht="21" customHeight="1" thickBot="1" x14ac:dyDescent="0.3">
      <c r="A77" s="361"/>
      <c r="B77" s="260" t="s">
        <v>508</v>
      </c>
      <c r="C77" s="255"/>
      <c r="D77" s="255"/>
      <c r="E77" s="255"/>
      <c r="F77" s="255"/>
      <c r="G77" s="255"/>
      <c r="H77" s="255"/>
      <c r="I77" s="255"/>
      <c r="J77" s="255"/>
      <c r="K77" s="255"/>
      <c r="L77" s="255"/>
      <c r="M77" s="353"/>
      <c r="N77" s="187"/>
    </row>
    <row r="78" spans="1:14" ht="50.25" customHeight="1" thickBot="1" x14ac:dyDescent="0.3">
      <c r="A78" s="361"/>
      <c r="B78" s="470" t="s">
        <v>1054</v>
      </c>
      <c r="C78" s="468"/>
      <c r="D78" s="468"/>
      <c r="E78" s="469"/>
      <c r="F78" s="255"/>
      <c r="G78" s="255"/>
      <c r="H78" s="255"/>
      <c r="I78" s="255"/>
      <c r="J78" s="255"/>
      <c r="K78" s="255"/>
      <c r="L78" s="255"/>
      <c r="M78" s="353"/>
      <c r="N78" s="187"/>
    </row>
    <row r="79" spans="1:14" x14ac:dyDescent="0.25">
      <c r="A79" s="356"/>
      <c r="B79" s="255"/>
      <c r="C79" s="255"/>
      <c r="D79" s="255"/>
      <c r="E79" s="255"/>
      <c r="F79" s="255"/>
      <c r="G79" s="255"/>
      <c r="H79" s="255"/>
      <c r="I79" s="255"/>
      <c r="J79" s="255"/>
      <c r="K79" s="255"/>
      <c r="L79" s="255"/>
      <c r="M79" s="353"/>
      <c r="N79" s="187"/>
    </row>
    <row r="80" spans="1:14" ht="24" customHeight="1" x14ac:dyDescent="0.25">
      <c r="A80" s="357"/>
      <c r="B80" s="259" t="s">
        <v>337</v>
      </c>
      <c r="C80" s="259"/>
      <c r="D80" s="259"/>
      <c r="E80" s="259"/>
      <c r="F80" s="259"/>
      <c r="G80" s="259"/>
      <c r="H80" s="259"/>
      <c r="I80" s="259"/>
      <c r="J80" s="259"/>
      <c r="K80" s="259"/>
      <c r="L80" s="259"/>
      <c r="M80" s="358"/>
      <c r="N80" s="187"/>
    </row>
    <row r="81" spans="1:17" ht="24" customHeight="1" x14ac:dyDescent="0.25">
      <c r="A81" s="361" t="s">
        <v>507</v>
      </c>
      <c r="B81" s="258" t="s">
        <v>335</v>
      </c>
      <c r="C81" s="257"/>
      <c r="D81" s="255"/>
      <c r="E81" s="255"/>
      <c r="F81" s="255"/>
      <c r="G81" s="255"/>
      <c r="H81" s="255"/>
      <c r="I81" s="255"/>
      <c r="J81" s="255"/>
      <c r="K81" s="255"/>
      <c r="L81" s="255"/>
      <c r="M81" s="353"/>
      <c r="N81" s="187"/>
    </row>
    <row r="82" spans="1:17" ht="31.5" customHeight="1" thickBot="1" x14ac:dyDescent="0.3">
      <c r="A82" s="361"/>
      <c r="B82" s="520" t="s">
        <v>506</v>
      </c>
      <c r="C82" s="521"/>
      <c r="D82" s="521"/>
      <c r="E82" s="521"/>
      <c r="F82" s="255"/>
      <c r="G82" s="255"/>
      <c r="H82" s="255"/>
      <c r="I82" s="255"/>
      <c r="J82" s="255"/>
      <c r="K82" s="255"/>
      <c r="L82" s="255"/>
      <c r="M82" s="353"/>
      <c r="N82" s="187"/>
    </row>
    <row r="83" spans="1:17" ht="42.75" customHeight="1" thickBot="1" x14ac:dyDescent="0.3">
      <c r="A83" s="361"/>
      <c r="B83" s="470"/>
      <c r="C83" s="468"/>
      <c r="D83" s="468"/>
      <c r="E83" s="469"/>
      <c r="F83" s="255"/>
      <c r="G83" s="255"/>
      <c r="H83" s="255"/>
      <c r="I83" s="255"/>
      <c r="J83" s="255"/>
      <c r="K83" s="255"/>
      <c r="L83" s="255"/>
      <c r="M83" s="353"/>
      <c r="N83" s="187"/>
    </row>
    <row r="84" spans="1:17" x14ac:dyDescent="0.25">
      <c r="A84" s="356"/>
      <c r="B84" s="255"/>
      <c r="C84" s="255"/>
      <c r="D84" s="255"/>
      <c r="E84" s="255"/>
      <c r="F84" s="255"/>
      <c r="G84" s="255"/>
      <c r="H84" s="255"/>
      <c r="I84" s="255"/>
      <c r="J84" s="255"/>
      <c r="K84" s="255"/>
      <c r="L84" s="255"/>
      <c r="M84" s="353"/>
      <c r="N84" s="187"/>
    </row>
    <row r="85" spans="1:17" ht="30" customHeight="1" x14ac:dyDescent="0.25">
      <c r="A85" s="362">
        <v>3</v>
      </c>
      <c r="B85" s="254" t="s">
        <v>505</v>
      </c>
      <c r="C85" s="254"/>
      <c r="D85" s="253"/>
      <c r="E85" s="253"/>
      <c r="F85" s="253"/>
      <c r="G85" s="253"/>
      <c r="H85" s="253"/>
      <c r="I85" s="253"/>
      <c r="J85" s="253"/>
      <c r="K85" s="253"/>
      <c r="L85" s="253"/>
      <c r="M85" s="363"/>
      <c r="N85" s="187"/>
    </row>
    <row r="86" spans="1:17" ht="21" customHeight="1" x14ac:dyDescent="0.25">
      <c r="A86" s="364"/>
      <c r="B86" s="191" t="s">
        <v>504</v>
      </c>
      <c r="C86" s="191"/>
      <c r="D86" s="191"/>
      <c r="E86" s="191"/>
      <c r="F86" s="191"/>
      <c r="G86" s="191"/>
      <c r="H86" s="191"/>
      <c r="I86" s="191"/>
      <c r="J86" s="191"/>
      <c r="K86" s="191"/>
      <c r="L86" s="191"/>
      <c r="M86" s="365"/>
      <c r="N86" s="187"/>
    </row>
    <row r="87" spans="1:17" x14ac:dyDescent="0.25">
      <c r="A87" s="366" t="s">
        <v>503</v>
      </c>
      <c r="B87" s="248" t="s">
        <v>502</v>
      </c>
      <c r="C87" s="190"/>
      <c r="D87" s="189"/>
      <c r="E87" s="189"/>
      <c r="F87" s="189"/>
      <c r="G87" s="189"/>
      <c r="H87" s="189"/>
      <c r="I87" s="189"/>
      <c r="J87" s="189"/>
      <c r="K87" s="189"/>
      <c r="L87" s="189"/>
      <c r="M87" s="367"/>
      <c r="N87" s="187"/>
    </row>
    <row r="88" spans="1:17" ht="107.25" customHeight="1" x14ac:dyDescent="0.25">
      <c r="A88" s="366"/>
      <c r="B88" s="491" t="s">
        <v>501</v>
      </c>
      <c r="C88" s="485"/>
      <c r="D88" s="485"/>
      <c r="E88" s="485"/>
      <c r="F88" s="189"/>
      <c r="G88" s="189"/>
      <c r="H88" s="189"/>
      <c r="I88" s="189"/>
      <c r="J88" s="189"/>
      <c r="K88" s="189"/>
      <c r="L88" s="189"/>
      <c r="M88" s="367"/>
      <c r="N88" s="187"/>
    </row>
    <row r="89" spans="1:17" ht="45.75" customHeight="1" x14ac:dyDescent="0.25">
      <c r="A89" s="368"/>
      <c r="B89" s="485" t="s">
        <v>500</v>
      </c>
      <c r="C89" s="485"/>
      <c r="D89" s="485"/>
      <c r="E89" s="485"/>
      <c r="F89" s="189"/>
      <c r="G89" s="189"/>
      <c r="H89" s="189"/>
      <c r="I89" s="189"/>
      <c r="J89" s="189"/>
      <c r="K89" s="189"/>
      <c r="L89" s="189"/>
      <c r="M89" s="367"/>
      <c r="N89" s="187"/>
      <c r="Q89" s="187"/>
    </row>
    <row r="90" spans="1:17" ht="66" customHeight="1" thickBot="1" x14ac:dyDescent="0.3">
      <c r="A90" s="368"/>
      <c r="B90" s="522" t="s">
        <v>499</v>
      </c>
      <c r="C90" s="522"/>
      <c r="D90" s="522"/>
      <c r="E90" s="522"/>
      <c r="F90" s="189"/>
      <c r="G90" s="189"/>
      <c r="H90" s="189"/>
      <c r="I90" s="189"/>
      <c r="J90" s="189"/>
      <c r="K90" s="189"/>
      <c r="L90" s="189"/>
      <c r="M90" s="367"/>
      <c r="N90" s="187"/>
      <c r="Q90" s="187"/>
    </row>
    <row r="91" spans="1:17" ht="24" customHeight="1" x14ac:dyDescent="0.25">
      <c r="A91" s="368"/>
      <c r="B91" s="197" t="s">
        <v>498</v>
      </c>
      <c r="C91" s="252" t="s">
        <v>0</v>
      </c>
      <c r="D91" s="252" t="s">
        <v>497</v>
      </c>
      <c r="E91" s="252" t="s">
        <v>496</v>
      </c>
      <c r="F91" s="252" t="s">
        <v>495</v>
      </c>
      <c r="G91" s="252" t="s">
        <v>494</v>
      </c>
      <c r="H91" s="252" t="s">
        <v>407</v>
      </c>
      <c r="I91" s="246" t="s">
        <v>9</v>
      </c>
      <c r="J91" s="231" t="s">
        <v>8</v>
      </c>
      <c r="K91" s="189"/>
      <c r="L91" s="189"/>
      <c r="M91" s="367"/>
      <c r="N91" s="187"/>
      <c r="Q91" s="187"/>
    </row>
    <row r="92" spans="1:17" ht="18" x14ac:dyDescent="0.35">
      <c r="A92" s="368"/>
      <c r="B92" s="205" t="s">
        <v>493</v>
      </c>
      <c r="C92" s="218" t="s">
        <v>633</v>
      </c>
      <c r="D92" s="218"/>
      <c r="E92" s="204"/>
      <c r="F92" s="204"/>
      <c r="G92" s="204"/>
      <c r="H92" s="204">
        <v>81440</v>
      </c>
      <c r="I92" s="218" t="s">
        <v>14</v>
      </c>
      <c r="J92" s="251"/>
      <c r="K92" s="189"/>
      <c r="L92" s="189"/>
      <c r="M92" s="367"/>
      <c r="N92" s="187"/>
      <c r="Q92" s="187"/>
    </row>
    <row r="93" spans="1:17" ht="18" x14ac:dyDescent="0.35">
      <c r="A93" s="368"/>
      <c r="B93" s="205" t="s">
        <v>492</v>
      </c>
      <c r="C93" s="218" t="str">
        <f>VLOOKUP(C$92,[1]ListsReq!$C$3:$R$34,2,FALSE)</f>
        <v>2011/12</v>
      </c>
      <c r="D93" s="218" t="s">
        <v>924</v>
      </c>
      <c r="E93" s="204"/>
      <c r="F93" s="204"/>
      <c r="G93" s="204"/>
      <c r="H93" s="204">
        <v>76673</v>
      </c>
      <c r="I93" s="218" t="s">
        <v>14</v>
      </c>
      <c r="J93" s="251"/>
      <c r="K93" s="189"/>
      <c r="L93" s="189"/>
      <c r="M93" s="367"/>
      <c r="N93" s="187"/>
      <c r="Q93" s="187"/>
    </row>
    <row r="94" spans="1:17" ht="18" x14ac:dyDescent="0.35">
      <c r="A94" s="368"/>
      <c r="B94" s="205" t="s">
        <v>491</v>
      </c>
      <c r="C94" s="218" t="str">
        <f>VLOOKUP(C$92,[1]ListsReq!$C$3:$R$34,3,FALSE)</f>
        <v>2012/13</v>
      </c>
      <c r="D94" s="218" t="str">
        <f t="shared" ref="D94:D96" si="0">D93</f>
        <v>Financial (April to March)</v>
      </c>
      <c r="E94" s="204"/>
      <c r="F94" s="204"/>
      <c r="G94" s="204"/>
      <c r="H94" s="204">
        <v>80430</v>
      </c>
      <c r="I94" s="218" t="s">
        <v>14</v>
      </c>
      <c r="J94" s="251"/>
      <c r="K94" s="189"/>
      <c r="L94" s="189"/>
      <c r="M94" s="367"/>
      <c r="N94" s="187"/>
      <c r="Q94" s="187"/>
    </row>
    <row r="95" spans="1:17" ht="18" x14ac:dyDescent="0.35">
      <c r="A95" s="368"/>
      <c r="B95" s="205" t="s">
        <v>490</v>
      </c>
      <c r="C95" s="218" t="str">
        <f>VLOOKUP(C$92,[1]ListsReq!$C$3:$R$34,4,FALSE)</f>
        <v>2013/14</v>
      </c>
      <c r="D95" s="218" t="str">
        <f t="shared" si="0"/>
        <v>Financial (April to March)</v>
      </c>
      <c r="E95" s="204"/>
      <c r="F95" s="204"/>
      <c r="G95" s="204"/>
      <c r="H95" s="204">
        <v>73414</v>
      </c>
      <c r="I95" s="218" t="s">
        <v>14</v>
      </c>
      <c r="J95" s="251"/>
      <c r="K95" s="189"/>
      <c r="L95" s="189"/>
      <c r="M95" s="367"/>
      <c r="N95" s="187"/>
      <c r="Q95" s="187"/>
    </row>
    <row r="96" spans="1:17" ht="18" x14ac:dyDescent="0.35">
      <c r="A96" s="368"/>
      <c r="B96" s="205" t="s">
        <v>489</v>
      </c>
      <c r="C96" s="218" t="str">
        <f>VLOOKUP(C$92,[1]ListsReq!$C$3:$R$34,5,FALSE)</f>
        <v>2014/15</v>
      </c>
      <c r="D96" s="218" t="str">
        <f t="shared" si="0"/>
        <v>Financial (April to March)</v>
      </c>
      <c r="E96" s="204"/>
      <c r="F96" s="204"/>
      <c r="G96" s="204"/>
      <c r="H96" s="618">
        <v>80253.879434192015</v>
      </c>
      <c r="I96" s="218" t="s">
        <v>14</v>
      </c>
      <c r="J96" s="251"/>
      <c r="K96" s="189"/>
      <c r="L96" s="189"/>
      <c r="M96" s="367"/>
      <c r="N96" s="187"/>
      <c r="Q96" s="187"/>
    </row>
    <row r="97" spans="1:17" ht="18" x14ac:dyDescent="0.35">
      <c r="A97" s="368"/>
      <c r="B97" s="205" t="s">
        <v>488</v>
      </c>
      <c r="C97" s="218" t="str">
        <f>VLOOKUP(C$92,ListsReq!$C$3:$R$34,6,FALSE)</f>
        <v>2015/16</v>
      </c>
      <c r="D97" s="218" t="str">
        <f t="shared" ref="D97:D107" si="1">D96</f>
        <v>Financial (April to March)</v>
      </c>
      <c r="E97" s="204"/>
      <c r="F97" s="204"/>
      <c r="G97" s="204"/>
      <c r="H97" s="204">
        <f t="shared" ref="H97:H107" si="2">SUM(E97:G97)</f>
        <v>0</v>
      </c>
      <c r="I97" s="218" t="s">
        <v>14</v>
      </c>
      <c r="J97" s="251"/>
      <c r="K97" s="189"/>
      <c r="L97" s="189"/>
      <c r="M97" s="367"/>
      <c r="N97" s="187"/>
      <c r="Q97" s="187"/>
    </row>
    <row r="98" spans="1:17" ht="18" x14ac:dyDescent="0.35">
      <c r="A98" s="368"/>
      <c r="B98" s="205" t="s">
        <v>487</v>
      </c>
      <c r="C98" s="218" t="str">
        <f>VLOOKUP(C$92,ListsReq!$C$3:$R$34,7,FALSE)</f>
        <v>2016/17</v>
      </c>
      <c r="D98" s="218" t="str">
        <f t="shared" si="1"/>
        <v>Financial (April to March)</v>
      </c>
      <c r="E98" s="204"/>
      <c r="F98" s="204"/>
      <c r="G98" s="204"/>
      <c r="H98" s="204">
        <f t="shared" si="2"/>
        <v>0</v>
      </c>
      <c r="I98" s="218" t="s">
        <v>14</v>
      </c>
      <c r="J98" s="251"/>
      <c r="K98" s="189"/>
      <c r="L98" s="189"/>
      <c r="M98" s="367"/>
      <c r="N98" s="187"/>
      <c r="Q98" s="187"/>
    </row>
    <row r="99" spans="1:17" ht="18" x14ac:dyDescent="0.35">
      <c r="A99" s="368"/>
      <c r="B99" s="205" t="s">
        <v>486</v>
      </c>
      <c r="C99" s="218" t="str">
        <f>VLOOKUP(C$92,ListsReq!$C$3:$R$34,8,FALSE)</f>
        <v>2017/18</v>
      </c>
      <c r="D99" s="218" t="str">
        <f t="shared" si="1"/>
        <v>Financial (April to March)</v>
      </c>
      <c r="E99" s="204"/>
      <c r="F99" s="204"/>
      <c r="G99" s="204"/>
      <c r="H99" s="204">
        <f t="shared" si="2"/>
        <v>0</v>
      </c>
      <c r="I99" s="218" t="s">
        <v>14</v>
      </c>
      <c r="J99" s="251"/>
      <c r="K99" s="189"/>
      <c r="L99" s="189"/>
      <c r="M99" s="367"/>
      <c r="N99" s="187"/>
      <c r="Q99" s="187"/>
    </row>
    <row r="100" spans="1:17" ht="18" x14ac:dyDescent="0.35">
      <c r="A100" s="368"/>
      <c r="B100" s="205" t="s">
        <v>485</v>
      </c>
      <c r="C100" s="218" t="str">
        <f>VLOOKUP(C$92,ListsReq!$C$3:$R$34,9,FALSE)</f>
        <v>2018/19</v>
      </c>
      <c r="D100" s="218" t="str">
        <f t="shared" si="1"/>
        <v>Financial (April to March)</v>
      </c>
      <c r="E100" s="204"/>
      <c r="F100" s="204"/>
      <c r="G100" s="204"/>
      <c r="H100" s="204">
        <f t="shared" si="2"/>
        <v>0</v>
      </c>
      <c r="I100" s="218" t="s">
        <v>14</v>
      </c>
      <c r="J100" s="251"/>
      <c r="K100" s="189"/>
      <c r="L100" s="189"/>
      <c r="M100" s="367"/>
      <c r="N100" s="187"/>
      <c r="Q100" s="187"/>
    </row>
    <row r="101" spans="1:17" ht="18" x14ac:dyDescent="0.35">
      <c r="A101" s="368"/>
      <c r="B101" s="205" t="s">
        <v>484</v>
      </c>
      <c r="C101" s="218" t="str">
        <f>VLOOKUP(C$92,ListsReq!$C$3:$R$34,10,FALSE)</f>
        <v>2019/20</v>
      </c>
      <c r="D101" s="218" t="str">
        <f t="shared" si="1"/>
        <v>Financial (April to March)</v>
      </c>
      <c r="E101" s="204"/>
      <c r="F101" s="204"/>
      <c r="G101" s="204"/>
      <c r="H101" s="204">
        <f t="shared" si="2"/>
        <v>0</v>
      </c>
      <c r="I101" s="218" t="s">
        <v>14</v>
      </c>
      <c r="J101" s="251"/>
      <c r="K101" s="189"/>
      <c r="L101" s="189"/>
      <c r="M101" s="367"/>
      <c r="N101" s="187"/>
      <c r="Q101" s="187"/>
    </row>
    <row r="102" spans="1:17" ht="18" x14ac:dyDescent="0.35">
      <c r="A102" s="368"/>
      <c r="B102" s="205" t="s">
        <v>483</v>
      </c>
      <c r="C102" s="218">
        <f>VLOOKUP(C$92,ListsReq!$C$3:$R$34,11,FALSE)</f>
        <v>0</v>
      </c>
      <c r="D102" s="218" t="str">
        <f t="shared" si="1"/>
        <v>Financial (April to March)</v>
      </c>
      <c r="E102" s="204"/>
      <c r="F102" s="204"/>
      <c r="G102" s="204"/>
      <c r="H102" s="204">
        <f t="shared" si="2"/>
        <v>0</v>
      </c>
      <c r="I102" s="218" t="s">
        <v>14</v>
      </c>
      <c r="J102" s="251"/>
      <c r="K102" s="189"/>
      <c r="L102" s="189"/>
      <c r="M102" s="367"/>
      <c r="N102" s="187"/>
      <c r="Q102" s="187"/>
    </row>
    <row r="103" spans="1:17" ht="18" x14ac:dyDescent="0.35">
      <c r="A103" s="368"/>
      <c r="B103" s="205" t="s">
        <v>482</v>
      </c>
      <c r="C103" s="218">
        <f>VLOOKUP(C$92,ListsReq!$C$3:$R$34,12,FALSE)</f>
        <v>0</v>
      </c>
      <c r="D103" s="218" t="str">
        <f t="shared" si="1"/>
        <v>Financial (April to March)</v>
      </c>
      <c r="E103" s="204"/>
      <c r="F103" s="204"/>
      <c r="G103" s="204"/>
      <c r="H103" s="204">
        <f t="shared" si="2"/>
        <v>0</v>
      </c>
      <c r="I103" s="218" t="s">
        <v>14</v>
      </c>
      <c r="J103" s="251"/>
      <c r="K103" s="189"/>
      <c r="L103" s="189"/>
      <c r="M103" s="367"/>
      <c r="N103" s="187"/>
      <c r="Q103" s="187"/>
    </row>
    <row r="104" spans="1:17" ht="18" x14ac:dyDescent="0.35">
      <c r="A104" s="368"/>
      <c r="B104" s="205" t="s">
        <v>481</v>
      </c>
      <c r="C104" s="218">
        <f>VLOOKUP(C$92,ListsReq!$C$3:$R$34,13,FALSE)</f>
        <v>0</v>
      </c>
      <c r="D104" s="218" t="str">
        <f t="shared" si="1"/>
        <v>Financial (April to March)</v>
      </c>
      <c r="E104" s="204"/>
      <c r="F104" s="204"/>
      <c r="G104" s="204"/>
      <c r="H104" s="204">
        <f t="shared" si="2"/>
        <v>0</v>
      </c>
      <c r="I104" s="218" t="s">
        <v>14</v>
      </c>
      <c r="J104" s="251"/>
      <c r="K104" s="189"/>
      <c r="L104" s="189"/>
      <c r="M104" s="367"/>
      <c r="N104" s="187"/>
      <c r="Q104" s="187"/>
    </row>
    <row r="105" spans="1:17" ht="18" x14ac:dyDescent="0.35">
      <c r="A105" s="368"/>
      <c r="B105" s="205" t="s">
        <v>480</v>
      </c>
      <c r="C105" s="218">
        <f>VLOOKUP(C$92,ListsReq!$C$3:$R$34,14,FALSE)</f>
        <v>0</v>
      </c>
      <c r="D105" s="218" t="str">
        <f t="shared" si="1"/>
        <v>Financial (April to March)</v>
      </c>
      <c r="E105" s="204"/>
      <c r="F105" s="204"/>
      <c r="G105" s="204"/>
      <c r="H105" s="204">
        <f t="shared" si="2"/>
        <v>0</v>
      </c>
      <c r="I105" s="218" t="s">
        <v>14</v>
      </c>
      <c r="J105" s="251"/>
      <c r="K105" s="189"/>
      <c r="L105" s="189"/>
      <c r="M105" s="367"/>
      <c r="N105" s="187"/>
      <c r="Q105" s="187"/>
    </row>
    <row r="106" spans="1:17" ht="18" x14ac:dyDescent="0.35">
      <c r="A106" s="368"/>
      <c r="B106" s="205" t="s">
        <v>479</v>
      </c>
      <c r="C106" s="218">
        <f>VLOOKUP(C$92,ListsReq!$C$3:$R$34,15,FALSE)</f>
        <v>0</v>
      </c>
      <c r="D106" s="218" t="str">
        <f t="shared" si="1"/>
        <v>Financial (April to March)</v>
      </c>
      <c r="E106" s="204"/>
      <c r="F106" s="204"/>
      <c r="G106" s="204"/>
      <c r="H106" s="204">
        <f t="shared" si="2"/>
        <v>0</v>
      </c>
      <c r="I106" s="218" t="s">
        <v>14</v>
      </c>
      <c r="J106" s="251"/>
      <c r="K106" s="189"/>
      <c r="L106" s="189"/>
      <c r="M106" s="367"/>
      <c r="N106" s="187"/>
      <c r="Q106" s="187"/>
    </row>
    <row r="107" spans="1:17" ht="18.75" thickBot="1" x14ac:dyDescent="0.4">
      <c r="A107" s="368"/>
      <c r="B107" s="194" t="s">
        <v>478</v>
      </c>
      <c r="C107" s="214">
        <f>VLOOKUP(C$92,ListsReq!$C$3:$R$34,16,FALSE)</f>
        <v>0</v>
      </c>
      <c r="D107" s="214" t="str">
        <f t="shared" si="1"/>
        <v>Financial (April to March)</v>
      </c>
      <c r="E107" s="193"/>
      <c r="F107" s="193"/>
      <c r="G107" s="193"/>
      <c r="H107" s="193">
        <f t="shared" si="2"/>
        <v>0</v>
      </c>
      <c r="I107" s="214" t="s">
        <v>14</v>
      </c>
      <c r="J107" s="250"/>
      <c r="K107" s="189"/>
      <c r="L107" s="189"/>
      <c r="M107" s="367"/>
      <c r="N107" s="187"/>
      <c r="Q107" s="187"/>
    </row>
    <row r="108" spans="1:17" x14ac:dyDescent="0.25">
      <c r="A108" s="366"/>
      <c r="B108" s="249"/>
      <c r="C108" s="212"/>
      <c r="D108" s="189"/>
      <c r="E108" s="189"/>
      <c r="F108" s="189"/>
      <c r="G108" s="189"/>
      <c r="H108" s="189"/>
      <c r="I108" s="189"/>
      <c r="J108" s="189"/>
      <c r="K108" s="189"/>
      <c r="L108" s="189"/>
      <c r="M108" s="367"/>
      <c r="N108" s="187"/>
    </row>
    <row r="109" spans="1:17" x14ac:dyDescent="0.25">
      <c r="A109" s="366" t="s">
        <v>477</v>
      </c>
      <c r="B109" s="248" t="s">
        <v>476</v>
      </c>
      <c r="C109" s="190"/>
      <c r="D109" s="189"/>
      <c r="E109" s="189"/>
      <c r="F109" s="189"/>
      <c r="G109" s="189"/>
      <c r="H109" s="189"/>
      <c r="I109" s="189"/>
      <c r="J109" s="189"/>
      <c r="K109" s="189"/>
      <c r="L109" s="189"/>
      <c r="M109" s="367"/>
      <c r="N109" s="187"/>
    </row>
    <row r="110" spans="1:17" ht="78.75" customHeight="1" x14ac:dyDescent="0.25">
      <c r="A110" s="366"/>
      <c r="B110" s="485" t="s">
        <v>475</v>
      </c>
      <c r="C110" s="485"/>
      <c r="D110" s="485"/>
      <c r="E110" s="485"/>
      <c r="F110" s="189"/>
      <c r="G110" s="189"/>
      <c r="H110" s="189"/>
      <c r="I110" s="189"/>
      <c r="J110" s="189"/>
      <c r="K110" s="189"/>
      <c r="L110" s="189"/>
      <c r="M110" s="367"/>
      <c r="N110" s="187"/>
    </row>
    <row r="111" spans="1:17" ht="34.5" customHeight="1" thickBot="1" x14ac:dyDescent="0.3">
      <c r="A111" s="368"/>
      <c r="B111" s="485" t="s">
        <v>474</v>
      </c>
      <c r="C111" s="485"/>
      <c r="D111" s="485"/>
      <c r="E111" s="485"/>
      <c r="F111" s="189"/>
      <c r="G111" s="189"/>
      <c r="H111" s="189"/>
      <c r="I111" s="189"/>
      <c r="J111" s="189"/>
      <c r="K111" s="189"/>
      <c r="L111" s="189"/>
      <c r="M111" s="367"/>
      <c r="N111" s="187"/>
      <c r="O111" s="187"/>
    </row>
    <row r="112" spans="1:17" ht="21.75" customHeight="1" x14ac:dyDescent="0.25">
      <c r="A112" s="368"/>
      <c r="B112" s="197" t="s">
        <v>473</v>
      </c>
      <c r="C112" s="247" t="s">
        <v>472</v>
      </c>
      <c r="D112" s="246" t="s">
        <v>471</v>
      </c>
      <c r="E112" s="246" t="s">
        <v>9</v>
      </c>
      <c r="F112" s="246" t="s">
        <v>470</v>
      </c>
      <c r="G112" s="246" t="s">
        <v>9</v>
      </c>
      <c r="H112" s="246" t="s">
        <v>469</v>
      </c>
      <c r="I112" s="231" t="s">
        <v>8</v>
      </c>
      <c r="J112" s="189"/>
      <c r="K112" s="189"/>
      <c r="L112" s="189"/>
      <c r="M112" s="367"/>
      <c r="N112" s="187"/>
      <c r="O112" s="187"/>
    </row>
    <row r="113" spans="1:15" x14ac:dyDescent="0.25">
      <c r="A113" s="368"/>
      <c r="B113" s="205" t="s">
        <v>919</v>
      </c>
      <c r="C113" s="244" t="s">
        <v>495</v>
      </c>
      <c r="D113" s="245">
        <v>62129009</v>
      </c>
      <c r="E113" s="241" t="str">
        <f>VLOOKUP($B113,[1]ListsReq!$AC$3:$AF$61,2,FALSE)</f>
        <v>kWh</v>
      </c>
      <c r="F113" s="242">
        <f>VLOOKUP($B113,[1]ListsReq!$AC$3:$AF$82,3,FALSE)</f>
        <v>0.49425999999999998</v>
      </c>
      <c r="G113" s="241" t="str">
        <f>VLOOKUP($B113,[1]ListsReq!$AC$3:$AF$61,4,FALSE)</f>
        <v>kg CO2e/kWh</v>
      </c>
      <c r="H113" s="240">
        <f t="shared" ref="H113:H122" si="3">(F113*D113)/1000</f>
        <v>30707.88398834</v>
      </c>
      <c r="I113" s="203" t="s">
        <v>963</v>
      </c>
      <c r="J113" s="189"/>
      <c r="K113" s="189"/>
      <c r="L113" s="189"/>
      <c r="M113" s="367"/>
      <c r="N113" s="187"/>
      <c r="O113" s="187"/>
    </row>
    <row r="114" spans="1:15" x14ac:dyDescent="0.25">
      <c r="A114" s="368"/>
      <c r="B114" s="205" t="s">
        <v>895</v>
      </c>
      <c r="C114" s="244" t="s">
        <v>494</v>
      </c>
      <c r="D114" s="204">
        <v>62129009</v>
      </c>
      <c r="E114" s="241" t="str">
        <f>VLOOKUP($B114,[1]ListsReq!$AC$3:$AF$61,2,FALSE)</f>
        <v>kWh</v>
      </c>
      <c r="F114" s="242">
        <f>VLOOKUP($B114,[1]ListsReq!$AC$3:$AF$82,3,FALSE)</f>
        <v>4.3220000000000001E-2</v>
      </c>
      <c r="G114" s="241" t="str">
        <f>VLOOKUP($B114,[1]ListsReq!$AC$3:$AF$61,4,FALSE)</f>
        <v>kg CO2e/kWh</v>
      </c>
      <c r="H114" s="240">
        <f t="shared" si="3"/>
        <v>2685.2157689800001</v>
      </c>
      <c r="I114" s="203" t="s">
        <v>963</v>
      </c>
      <c r="J114" s="189"/>
      <c r="K114" s="189"/>
      <c r="L114" s="189"/>
      <c r="M114" s="367"/>
      <c r="N114" s="187"/>
      <c r="O114" s="187"/>
    </row>
    <row r="115" spans="1:15" x14ac:dyDescent="0.25">
      <c r="A115" s="368"/>
      <c r="B115" s="205" t="s">
        <v>870</v>
      </c>
      <c r="C115" s="244" t="s">
        <v>496</v>
      </c>
      <c r="D115" s="204">
        <v>71404576</v>
      </c>
      <c r="E115" s="241" t="str">
        <f>VLOOKUP($B115,[1]ListsReq!$AC$3:$AF$61,2,FALSE)</f>
        <v>kWh</v>
      </c>
      <c r="F115" s="242">
        <f>VLOOKUP($B115,[1]ListsReq!$AC$3:$AF$82,3,FALSE)</f>
        <v>0.18497</v>
      </c>
      <c r="G115" s="241" t="str">
        <f>VLOOKUP($B115,[1]ListsReq!$AC$3:$AF$61,4,FALSE)</f>
        <v>kg CO2e/kWh</v>
      </c>
      <c r="H115" s="240">
        <f t="shared" si="3"/>
        <v>13207.70442272</v>
      </c>
      <c r="I115" s="203" t="s">
        <v>963</v>
      </c>
      <c r="J115" s="189"/>
      <c r="K115" s="189"/>
      <c r="L115" s="189"/>
      <c r="M115" s="367"/>
      <c r="N115" s="187"/>
      <c r="O115" s="187"/>
    </row>
    <row r="116" spans="1:15" x14ac:dyDescent="0.25">
      <c r="A116" s="368"/>
      <c r="B116" s="205" t="s">
        <v>849</v>
      </c>
      <c r="C116" s="244" t="s">
        <v>496</v>
      </c>
      <c r="D116" s="204">
        <v>15118566</v>
      </c>
      <c r="E116" s="241" t="str">
        <f>VLOOKUP($B116,[1]ListsReq!$AC$3:$AF$61,2,FALSE)</f>
        <v>kWh</v>
      </c>
      <c r="F116" s="242">
        <f>VLOOKUP($B116,[1]ListsReq!$AC$3:$AF$82,3,FALSE)</f>
        <v>0.27211999999999997</v>
      </c>
      <c r="G116" s="241" t="str">
        <f>VLOOKUP($B116,[1]ListsReq!$AC$3:$AF$61,4,FALSE)</f>
        <v>kg CO2e/kWh</v>
      </c>
      <c r="H116" s="240">
        <f t="shared" si="3"/>
        <v>4114.0641799199993</v>
      </c>
      <c r="I116" s="203" t="s">
        <v>964</v>
      </c>
      <c r="J116" s="189"/>
      <c r="K116" s="189"/>
      <c r="L116" s="189"/>
      <c r="M116" s="367"/>
      <c r="N116" s="187"/>
      <c r="O116" s="187"/>
    </row>
    <row r="117" spans="1:15" x14ac:dyDescent="0.25">
      <c r="A117" s="368"/>
      <c r="B117" s="205" t="s">
        <v>798</v>
      </c>
      <c r="C117" s="244" t="s">
        <v>496</v>
      </c>
      <c r="D117" s="204">
        <v>17237494</v>
      </c>
      <c r="E117" s="241" t="str">
        <f>VLOOKUP($B117,[1]ListsReq!$AC$3:$AF$61,2,FALSE)</f>
        <v>kWh</v>
      </c>
      <c r="F117" s="242">
        <f>VLOOKUP($B117,[1]ListsReq!$AC$3:$AF$82,3,FALSE)</f>
        <v>0.24667</v>
      </c>
      <c r="G117" s="241" t="str">
        <f>VLOOKUP($B117,[1]ListsReq!$AC$3:$AF$61,4,FALSE)</f>
        <v>kg CO2e/kWh</v>
      </c>
      <c r="H117" s="240">
        <f t="shared" si="3"/>
        <v>4251.97264498</v>
      </c>
      <c r="I117" s="203" t="s">
        <v>964</v>
      </c>
      <c r="J117" s="189"/>
      <c r="K117" s="189"/>
      <c r="L117" s="189"/>
      <c r="M117" s="367"/>
      <c r="N117" s="187"/>
      <c r="O117" s="187"/>
    </row>
    <row r="118" spans="1:15" x14ac:dyDescent="0.25">
      <c r="A118" s="368"/>
      <c r="B118" s="205" t="s">
        <v>683</v>
      </c>
      <c r="C118" s="244" t="s">
        <v>496</v>
      </c>
      <c r="D118" s="204">
        <v>1709281</v>
      </c>
      <c r="E118" s="241" t="str">
        <f>VLOOKUP($B118,[1]ListsReq!$AC$3:$AF$61,2,FALSE)</f>
        <v>kWh</v>
      </c>
      <c r="F118" s="242">
        <f>VLOOKUP($B118,[1]ListsReq!$AC$3:$AF$82,3,FALSE)</f>
        <v>0.214508</v>
      </c>
      <c r="G118" s="241" t="str">
        <f>VLOOKUP($B118,[1]ListsReq!$AC$3:$AF$61,4,FALSE)</f>
        <v>kg CO2e/kWh</v>
      </c>
      <c r="H118" s="240">
        <f t="shared" si="3"/>
        <v>366.65444874800005</v>
      </c>
      <c r="I118" s="203" t="s">
        <v>963</v>
      </c>
      <c r="J118" s="189"/>
      <c r="K118" s="189"/>
      <c r="L118" s="189"/>
      <c r="M118" s="367"/>
      <c r="N118" s="187"/>
      <c r="O118" s="187"/>
    </row>
    <row r="119" spans="1:15" x14ac:dyDescent="0.25">
      <c r="A119" s="368"/>
      <c r="B119" s="205" t="s">
        <v>919</v>
      </c>
      <c r="C119" s="244" t="s">
        <v>495</v>
      </c>
      <c r="D119" s="204">
        <v>18315193</v>
      </c>
      <c r="E119" s="241" t="str">
        <f>VLOOKUP($B119,[1]ListsReq!$AC$3:$AF$61,2,FALSE)</f>
        <v>kWh</v>
      </c>
      <c r="F119" s="242">
        <f>VLOOKUP($B119,[1]ListsReq!$AC$3:$AF$82,3,FALSE)</f>
        <v>0.49425999999999998</v>
      </c>
      <c r="G119" s="241" t="str">
        <f>VLOOKUP($B119,[1]ListsReq!$AC$3:$AF$61,4,FALSE)</f>
        <v>kg CO2e/kWh</v>
      </c>
      <c r="H119" s="240">
        <f t="shared" si="3"/>
        <v>9052.4672921799993</v>
      </c>
      <c r="I119" s="203" t="s">
        <v>91</v>
      </c>
      <c r="J119" s="189"/>
      <c r="K119" s="189"/>
      <c r="L119" s="189"/>
      <c r="M119" s="367"/>
      <c r="N119" s="187"/>
      <c r="O119" s="187"/>
    </row>
    <row r="120" spans="1:15" x14ac:dyDescent="0.25">
      <c r="A120" s="368"/>
      <c r="B120" s="205" t="s">
        <v>895</v>
      </c>
      <c r="C120" s="244" t="s">
        <v>494</v>
      </c>
      <c r="D120" s="204">
        <v>18315193</v>
      </c>
      <c r="E120" s="241" t="str">
        <f>VLOOKUP($B120,[1]ListsReq!$AC$3:$AF$61,2,FALSE)</f>
        <v>kWh</v>
      </c>
      <c r="F120" s="242">
        <f>VLOOKUP($B120,[1]ListsReq!$AC$3:$AF$82,3,FALSE)</f>
        <v>4.3220000000000001E-2</v>
      </c>
      <c r="G120" s="241" t="str">
        <f>VLOOKUP($B120,[1]ListsReq!$AC$3:$AF$61,4,FALSE)</f>
        <v>kg CO2e/kWh</v>
      </c>
      <c r="H120" s="240">
        <f t="shared" si="3"/>
        <v>791.5826414600001</v>
      </c>
      <c r="I120" s="203" t="s">
        <v>91</v>
      </c>
      <c r="J120" s="189"/>
      <c r="K120" s="189"/>
      <c r="L120" s="189"/>
      <c r="M120" s="367"/>
      <c r="N120" s="187"/>
      <c r="O120" s="187"/>
    </row>
    <row r="121" spans="1:15" x14ac:dyDescent="0.25">
      <c r="A121" s="368"/>
      <c r="B121" s="205" t="s">
        <v>765</v>
      </c>
      <c r="C121" s="244" t="s">
        <v>494</v>
      </c>
      <c r="D121" s="204">
        <v>460861</v>
      </c>
      <c r="E121" s="241" t="str">
        <f>VLOOKUP($B121,[1]ListsReq!$AC$3:$AF$61,2,FALSE)</f>
        <v>m3</v>
      </c>
      <c r="F121" s="242">
        <f>VLOOKUP($B121,[1]ListsReq!$AC$3:$AF$82,3,FALSE)</f>
        <v>0.34410000000000002</v>
      </c>
      <c r="G121" s="241" t="str">
        <f>VLOOKUP($B121,[1]ListsReq!$AC$3:$AF$61,4,FALSE)</f>
        <v>kg CO2e/m3</v>
      </c>
      <c r="H121" s="240">
        <f t="shared" si="3"/>
        <v>158.58227009999999</v>
      </c>
      <c r="I121" s="203" t="s">
        <v>965</v>
      </c>
      <c r="J121" s="189"/>
      <c r="K121" s="189"/>
      <c r="L121" s="189"/>
      <c r="M121" s="367"/>
      <c r="N121" s="187"/>
      <c r="O121" s="187"/>
    </row>
    <row r="122" spans="1:15" x14ac:dyDescent="0.25">
      <c r="A122" s="368"/>
      <c r="B122" s="205" t="s">
        <v>749</v>
      </c>
      <c r="C122" s="244" t="s">
        <v>494</v>
      </c>
      <c r="D122" s="204">
        <v>383030</v>
      </c>
      <c r="E122" s="241" t="str">
        <f>VLOOKUP($B122,[1]ListsReq!$AC$3:$AF$61,2,FALSE)</f>
        <v>m3</v>
      </c>
      <c r="F122" s="242">
        <f>VLOOKUP($B122,[1]ListsReq!$AC$3:$AF$82,3,FALSE)</f>
        <v>0.70850000000000002</v>
      </c>
      <c r="G122" s="241" t="str">
        <f>VLOOKUP($B122,[1]ListsReq!$AC$3:$AF$61,4,FALSE)</f>
        <v>kg CO2e/m3</v>
      </c>
      <c r="H122" s="240">
        <f t="shared" si="3"/>
        <v>271.376755</v>
      </c>
      <c r="I122" s="203" t="s">
        <v>966</v>
      </c>
      <c r="J122" s="189"/>
      <c r="K122" s="189"/>
      <c r="L122" s="189"/>
      <c r="M122" s="367"/>
      <c r="N122" s="187"/>
      <c r="O122" s="187"/>
    </row>
    <row r="123" spans="1:15" x14ac:dyDescent="0.25">
      <c r="A123" s="368"/>
      <c r="B123" s="205" t="s">
        <v>732</v>
      </c>
      <c r="C123" s="244" t="s">
        <v>496</v>
      </c>
      <c r="D123" s="245">
        <v>3239668.83</v>
      </c>
      <c r="E123" s="241" t="str">
        <f>VLOOKUP($B123,ListsReq!$AC$3:$AF$61,2,FALSE)</f>
        <v>litres</v>
      </c>
      <c r="F123" s="242">
        <f>VLOOKUP($B123,ListsReq!$AC$3:$AF$82,3,FALSE)</f>
        <v>2.6023999999999998</v>
      </c>
      <c r="G123" s="241" t="str">
        <f>VLOOKUP($B123,ListsReq!$AC$3:$AF$61,4,FALSE)</f>
        <v>kg CO2e/litre</v>
      </c>
      <c r="H123" s="240">
        <f>(F123*D123)/1000</f>
        <v>8430.9141631920011</v>
      </c>
      <c r="I123" s="203" t="s">
        <v>969</v>
      </c>
      <c r="J123" s="189"/>
      <c r="K123" s="189"/>
      <c r="L123" s="189"/>
      <c r="M123" s="367"/>
      <c r="N123" s="187"/>
      <c r="O123" s="187"/>
    </row>
    <row r="124" spans="1:15" x14ac:dyDescent="0.25">
      <c r="A124" s="368"/>
      <c r="B124" s="205" t="s">
        <v>719</v>
      </c>
      <c r="C124" s="244" t="s">
        <v>496</v>
      </c>
      <c r="D124" s="204">
        <v>75079.38</v>
      </c>
      <c r="E124" s="241" t="str">
        <f>VLOOKUP($B124,ListsReq!$AC$3:$AF$61,2,FALSE)</f>
        <v>litres</v>
      </c>
      <c r="F124" s="242">
        <f>VLOOKUP($B124,ListsReq!$AC$3:$AF$82,3,FALSE)</f>
        <v>2.1913999999999998</v>
      </c>
      <c r="G124" s="241" t="str">
        <f>VLOOKUP($B124,ListsReq!$AC$3:$AF$61,4,FALSE)</f>
        <v>kg CO2e/litre</v>
      </c>
      <c r="H124" s="240">
        <f>(F124*D124)/1000</f>
        <v>164.52895333200001</v>
      </c>
      <c r="I124" s="203" t="s">
        <v>970</v>
      </c>
      <c r="J124" s="189"/>
      <c r="K124" s="189"/>
      <c r="L124" s="189"/>
      <c r="M124" s="367"/>
      <c r="N124" s="187"/>
      <c r="O124" s="187"/>
    </row>
    <row r="125" spans="1:15" x14ac:dyDescent="0.25">
      <c r="A125" s="368"/>
      <c r="B125" s="205" t="s">
        <v>732</v>
      </c>
      <c r="C125" s="244" t="s">
        <v>496</v>
      </c>
      <c r="D125" s="204">
        <v>786555</v>
      </c>
      <c r="E125" s="241" t="str">
        <f>VLOOKUP($B125,ListsReq!$AC$3:$AF$61,2,FALSE)</f>
        <v>litres</v>
      </c>
      <c r="F125" s="242">
        <f>VLOOKUP($B125,ListsReq!$AC$3:$AF$82,3,FALSE)</f>
        <v>2.6023999999999998</v>
      </c>
      <c r="G125" s="241" t="str">
        <f>VLOOKUP($B125,ListsReq!$AC$3:$AF$61,4,FALSE)</f>
        <v>kg CO2e/litre</v>
      </c>
      <c r="H125" s="240">
        <f t="shared" ref="H125:H128" si="4">(F125*D125)/1000</f>
        <v>2046.9307319999998</v>
      </c>
      <c r="I125" s="203" t="s">
        <v>971</v>
      </c>
      <c r="J125" s="189"/>
      <c r="K125" s="189"/>
      <c r="L125" s="189"/>
      <c r="M125" s="367"/>
      <c r="N125" s="187"/>
      <c r="O125" s="187"/>
    </row>
    <row r="126" spans="1:15" x14ac:dyDescent="0.25">
      <c r="A126" s="368"/>
      <c r="B126" s="205" t="s">
        <v>849</v>
      </c>
      <c r="C126" s="244" t="s">
        <v>496</v>
      </c>
      <c r="D126" s="204">
        <v>22789</v>
      </c>
      <c r="E126" s="241" t="str">
        <f>VLOOKUP($B126,ListsReq!$AC$3:$AF$61,2,FALSE)</f>
        <v>kWh</v>
      </c>
      <c r="F126" s="242">
        <f>VLOOKUP($B126,ListsReq!$AC$3:$AF$82,3,FALSE)</f>
        <v>0.27211999999999997</v>
      </c>
      <c r="G126" s="241" t="str">
        <f>VLOOKUP($B126,ListsReq!$AC$3:$AF$61,4,FALSE)</f>
        <v>kg CO2e/kWh</v>
      </c>
      <c r="H126" s="240">
        <f t="shared" ref="H126" si="5">(F126*D126)/1000</f>
        <v>6.2013426799999998</v>
      </c>
      <c r="I126" s="203" t="s">
        <v>976</v>
      </c>
      <c r="J126" s="189"/>
      <c r="K126" s="189"/>
      <c r="L126" s="189"/>
      <c r="M126" s="367"/>
      <c r="N126" s="187"/>
      <c r="O126" s="187"/>
    </row>
    <row r="127" spans="1:15" x14ac:dyDescent="0.25">
      <c r="A127" s="368"/>
      <c r="B127" s="205" t="s">
        <v>683</v>
      </c>
      <c r="C127" s="244" t="s">
        <v>496</v>
      </c>
      <c r="D127" s="204">
        <v>164924</v>
      </c>
      <c r="E127" s="241" t="str">
        <f>VLOOKUP($B127,ListsReq!$AC$3:$AF$61,2,FALSE)</f>
        <v>kWh</v>
      </c>
      <c r="F127" s="242">
        <f>VLOOKUP($B127,ListsReq!$AC$3:$AF$82,3,FALSE)</f>
        <v>0.214508</v>
      </c>
      <c r="G127" s="241" t="str">
        <f>VLOOKUP($B127,ListsReq!$AC$3:$AF$61,4,FALSE)</f>
        <v>kg CO2e/kWh</v>
      </c>
      <c r="H127" s="240">
        <f t="shared" ref="H127" si="6">(F127*D127)/1000</f>
        <v>35.377517392000001</v>
      </c>
      <c r="I127" s="203" t="s">
        <v>975</v>
      </c>
      <c r="J127" s="189"/>
      <c r="K127" s="189"/>
      <c r="L127" s="189"/>
      <c r="M127" s="367"/>
      <c r="N127" s="187"/>
      <c r="O127" s="187"/>
    </row>
    <row r="128" spans="1:15" x14ac:dyDescent="0.25">
      <c r="A128" s="368"/>
      <c r="B128" s="205" t="s">
        <v>674</v>
      </c>
      <c r="C128" s="244" t="s">
        <v>496</v>
      </c>
      <c r="D128" s="408">
        <v>14400</v>
      </c>
      <c r="E128" s="241" t="str">
        <f>VLOOKUP($B128,ListsReq!$AC$3:$AF$61,2,FALSE)</f>
        <v>litres</v>
      </c>
      <c r="F128" s="242">
        <f>VLOOKUP($B128,ListsReq!$AC$3:$AF$82,3,FALSE)</f>
        <v>1.5022500000000001</v>
      </c>
      <c r="G128" s="241" t="str">
        <f>VLOOKUP($B128,ListsReq!$AC$3:$AF$61,4,FALSE)</f>
        <v>kg CO2e/litre</v>
      </c>
      <c r="H128" s="240">
        <f t="shared" si="4"/>
        <v>21.632400000000001</v>
      </c>
      <c r="I128" s="203" t="s">
        <v>972</v>
      </c>
      <c r="J128" s="189"/>
      <c r="K128" s="189"/>
      <c r="L128" s="189"/>
      <c r="M128" s="367"/>
      <c r="N128" s="187"/>
      <c r="O128" s="187"/>
    </row>
    <row r="129" spans="1:15" x14ac:dyDescent="0.25">
      <c r="A129" s="368"/>
      <c r="B129" s="205" t="s">
        <v>732</v>
      </c>
      <c r="C129" s="244" t="s">
        <v>496</v>
      </c>
      <c r="D129" s="204">
        <v>90122</v>
      </c>
      <c r="E129" s="241" t="str">
        <f>VLOOKUP($B129,ListsReq!$AC$3:$AF$61,2,FALSE)</f>
        <v>litres</v>
      </c>
      <c r="F129" s="242">
        <f>VLOOKUP($B129,ListsReq!$AC$3:$AF$82,3,FALSE)</f>
        <v>2.6023999999999998</v>
      </c>
      <c r="G129" s="241" t="str">
        <f>VLOOKUP($B129,ListsReq!$AC$3:$AF$61,4,FALSE)</f>
        <v>kg CO2e/litre</v>
      </c>
      <c r="H129" s="240">
        <f t="shared" ref="H129:H148" si="7">(F129*D129)/1000</f>
        <v>234.53349279999998</v>
      </c>
      <c r="I129" s="203" t="s">
        <v>973</v>
      </c>
      <c r="J129" s="189"/>
      <c r="K129" s="189"/>
      <c r="L129" s="189"/>
      <c r="M129" s="367"/>
      <c r="N129" s="187"/>
      <c r="O129" s="187"/>
    </row>
    <row r="130" spans="1:15" x14ac:dyDescent="0.25">
      <c r="A130" s="368"/>
      <c r="B130" s="205" t="s">
        <v>683</v>
      </c>
      <c r="C130" s="244" t="s">
        <v>496</v>
      </c>
      <c r="D130" s="204">
        <v>132</v>
      </c>
      <c r="E130" s="241" t="str">
        <f>VLOOKUP($B130,ListsReq!$AC$3:$AF$61,2,FALSE)</f>
        <v>kWh</v>
      </c>
      <c r="F130" s="242">
        <f>VLOOKUP($B130,ListsReq!$AC$3:$AF$82,3,FALSE)</f>
        <v>0.214508</v>
      </c>
      <c r="G130" s="241" t="str">
        <f>VLOOKUP($B130,ListsReq!$AC$3:$AF$61,4,FALSE)</f>
        <v>kg CO2e/kWh</v>
      </c>
      <c r="H130" s="240">
        <f t="shared" si="7"/>
        <v>2.8315056000000002E-2</v>
      </c>
      <c r="I130" s="203" t="s">
        <v>977</v>
      </c>
      <c r="J130" s="189"/>
      <c r="K130" s="189"/>
      <c r="L130" s="189"/>
      <c r="M130" s="367"/>
      <c r="N130" s="187"/>
      <c r="O130" s="187"/>
    </row>
    <row r="131" spans="1:15" x14ac:dyDescent="0.25">
      <c r="A131" s="368"/>
      <c r="B131" s="205" t="s">
        <v>573</v>
      </c>
      <c r="C131" s="244" t="s">
        <v>494</v>
      </c>
      <c r="D131" s="245">
        <v>8711221</v>
      </c>
      <c r="E131" s="452" t="str">
        <f>VLOOKUP($B131,[2]ListsReq!$AC$3:$AF$61,2,FALSE)</f>
        <v>mile</v>
      </c>
      <c r="F131" s="242">
        <f>VLOOKUP($B131,[2]ListsReq!$AC$3:$AF$82,3,FALSE)</f>
        <v>0.30485800000000002</v>
      </c>
      <c r="G131" s="241" t="str">
        <f>VLOOKUP($B131,[2]ListsReq!$AC$3:$AF$61,4,FALSE)</f>
        <v>kg CO2e/mile</v>
      </c>
      <c r="H131" s="240">
        <f t="shared" ref="H131:H132" si="8">(F131*D131)/1000</f>
        <v>2655.6854116180002</v>
      </c>
      <c r="I131" s="203" t="s">
        <v>974</v>
      </c>
      <c r="J131" s="189"/>
      <c r="K131" s="189"/>
      <c r="L131" s="189"/>
      <c r="M131" s="367"/>
      <c r="N131" s="187"/>
      <c r="O131" s="187"/>
    </row>
    <row r="132" spans="1:15" x14ac:dyDescent="0.25">
      <c r="A132" s="368"/>
      <c r="B132" s="205" t="s">
        <v>622</v>
      </c>
      <c r="C132" s="244" t="s">
        <v>494</v>
      </c>
      <c r="D132" s="204">
        <v>3334</v>
      </c>
      <c r="E132" s="241" t="str">
        <f>VLOOKUP($B132,ListsReq!$AC$3:$AF$61,2,FALSE)</f>
        <v>tonnes</v>
      </c>
      <c r="F132" s="242">
        <f>VLOOKUP($B132,ListsReq!$AC$3:$AF$82,3,FALSE)</f>
        <v>289.83554099999998</v>
      </c>
      <c r="G132" s="241" t="str">
        <f>VLOOKUP($B132,ListsReq!$AC$3:$AF$61,4,FALSE)</f>
        <v>kgCO2e/tonne</v>
      </c>
      <c r="H132" s="240">
        <f t="shared" si="8"/>
        <v>966.31169369399993</v>
      </c>
      <c r="I132" s="203"/>
      <c r="J132" s="189"/>
      <c r="K132" s="189"/>
      <c r="L132" s="189"/>
      <c r="M132" s="367"/>
      <c r="N132" s="187"/>
      <c r="O132" s="187"/>
    </row>
    <row r="133" spans="1:15" x14ac:dyDescent="0.25">
      <c r="A133" s="368"/>
      <c r="B133" s="205" t="s">
        <v>599</v>
      </c>
      <c r="C133" s="244" t="s">
        <v>494</v>
      </c>
      <c r="D133" s="204">
        <v>4011</v>
      </c>
      <c r="E133" s="241" t="str">
        <f>VLOOKUP($B133,ListsReq!$AC$3:$AF$61,2,FALSE)</f>
        <v>tonnes</v>
      </c>
      <c r="F133" s="242">
        <f>VLOOKUP($B133,ListsReq!$AC$3:$AF$82,3,FALSE)</f>
        <v>21</v>
      </c>
      <c r="G133" s="241" t="str">
        <f>VLOOKUP($B133,ListsReq!$AC$3:$AF$61,4,FALSE)</f>
        <v>kg CO2e/tonne</v>
      </c>
      <c r="H133" s="240">
        <f t="shared" si="7"/>
        <v>84.230999999999995</v>
      </c>
      <c r="I133" s="203"/>
      <c r="J133" s="189"/>
      <c r="K133" s="189"/>
      <c r="L133" s="189"/>
      <c r="M133" s="367"/>
      <c r="N133" s="187"/>
      <c r="O133" s="187"/>
    </row>
    <row r="134" spans="1:15" hidden="1" x14ac:dyDescent="0.25">
      <c r="A134" s="368"/>
      <c r="B134" s="205"/>
      <c r="C134" s="244"/>
      <c r="D134" s="204"/>
      <c r="E134" s="241" t="e">
        <f>VLOOKUP($B134,ListsReq!$AC$3:$AF$61,2,FALSE)</f>
        <v>#N/A</v>
      </c>
      <c r="F134" s="242" t="e">
        <f>VLOOKUP($B134,ListsReq!$AC$3:$AF$82,3,FALSE)</f>
        <v>#N/A</v>
      </c>
      <c r="G134" s="241" t="e">
        <f>VLOOKUP($B134,ListsReq!$AC$3:$AF$61,4,FALSE)</f>
        <v>#N/A</v>
      </c>
      <c r="H134" s="240" t="e">
        <f t="shared" si="7"/>
        <v>#N/A</v>
      </c>
      <c r="I134" s="203"/>
      <c r="J134" s="189"/>
      <c r="K134" s="189"/>
      <c r="L134" s="189"/>
      <c r="M134" s="367"/>
      <c r="N134" s="187"/>
      <c r="O134" s="187"/>
    </row>
    <row r="135" spans="1:15" hidden="1" x14ac:dyDescent="0.25">
      <c r="A135" s="368"/>
      <c r="B135" s="205"/>
      <c r="C135" s="244"/>
      <c r="D135" s="204"/>
      <c r="E135" s="241" t="e">
        <f>VLOOKUP($B135,ListsReq!$AC$3:$AF$61,2,FALSE)</f>
        <v>#N/A</v>
      </c>
      <c r="F135" s="242" t="e">
        <f>VLOOKUP($B135,ListsReq!$AC$3:$AF$82,3,FALSE)</f>
        <v>#N/A</v>
      </c>
      <c r="G135" s="241" t="e">
        <f>VLOOKUP($B135,ListsReq!$AC$3:$AF$61,4,FALSE)</f>
        <v>#N/A</v>
      </c>
      <c r="H135" s="240" t="e">
        <f t="shared" si="7"/>
        <v>#N/A</v>
      </c>
      <c r="I135" s="203"/>
      <c r="J135" s="189"/>
      <c r="K135" s="189"/>
      <c r="L135" s="189"/>
      <c r="M135" s="367"/>
      <c r="N135" s="187"/>
      <c r="O135" s="187"/>
    </row>
    <row r="136" spans="1:15" hidden="1" x14ac:dyDescent="0.25">
      <c r="A136" s="368"/>
      <c r="B136" s="205"/>
      <c r="C136" s="244"/>
      <c r="D136" s="204"/>
      <c r="E136" s="241" t="e">
        <f>VLOOKUP($B136,ListsReq!$AC$3:$AF$61,2,FALSE)</f>
        <v>#N/A</v>
      </c>
      <c r="F136" s="242" t="e">
        <f>VLOOKUP($B136,ListsReq!$AC$3:$AF$82,3,FALSE)</f>
        <v>#N/A</v>
      </c>
      <c r="G136" s="241" t="e">
        <f>VLOOKUP($B136,ListsReq!$AC$3:$AF$61,4,FALSE)</f>
        <v>#N/A</v>
      </c>
      <c r="H136" s="240" t="e">
        <f t="shared" si="7"/>
        <v>#N/A</v>
      </c>
      <c r="I136" s="203"/>
      <c r="J136" s="189"/>
      <c r="K136" s="189"/>
      <c r="L136" s="189"/>
      <c r="M136" s="367"/>
      <c r="N136" s="187"/>
      <c r="O136" s="187"/>
    </row>
    <row r="137" spans="1:15" hidden="1" x14ac:dyDescent="0.25">
      <c r="A137" s="368"/>
      <c r="B137" s="205"/>
      <c r="C137" s="244"/>
      <c r="D137" s="204"/>
      <c r="E137" s="241" t="e">
        <f>VLOOKUP($B137,ListsReq!$AC$3:$AF$61,2,FALSE)</f>
        <v>#N/A</v>
      </c>
      <c r="F137" s="242" t="e">
        <f>VLOOKUP($B137,ListsReq!$AC$3:$AF$82,3,FALSE)</f>
        <v>#N/A</v>
      </c>
      <c r="G137" s="241" t="e">
        <f>VLOOKUP($B137,ListsReq!$AC$3:$AF$61,4,FALSE)</f>
        <v>#N/A</v>
      </c>
      <c r="H137" s="240" t="e">
        <f t="shared" si="7"/>
        <v>#N/A</v>
      </c>
      <c r="I137" s="203"/>
      <c r="J137" s="189"/>
      <c r="K137" s="189"/>
      <c r="L137" s="189"/>
      <c r="M137" s="367"/>
      <c r="N137" s="187"/>
      <c r="O137" s="187"/>
    </row>
    <row r="138" spans="1:15" hidden="1" x14ac:dyDescent="0.25">
      <c r="A138" s="368"/>
      <c r="B138" s="205"/>
      <c r="C138" s="244"/>
      <c r="D138" s="204"/>
      <c r="E138" s="241" t="e">
        <f>VLOOKUP($B138,ListsReq!$AC$3:$AF$61,2,FALSE)</f>
        <v>#N/A</v>
      </c>
      <c r="F138" s="242" t="e">
        <f>VLOOKUP($B138,ListsReq!$AC$3:$AF$82,3,FALSE)</f>
        <v>#N/A</v>
      </c>
      <c r="G138" s="241" t="e">
        <f>VLOOKUP($B138,ListsReq!$AC$3:$AF$61,4,FALSE)</f>
        <v>#N/A</v>
      </c>
      <c r="H138" s="240" t="e">
        <f t="shared" si="7"/>
        <v>#N/A</v>
      </c>
      <c r="I138" s="203"/>
      <c r="J138" s="189"/>
      <c r="K138" s="189"/>
      <c r="L138" s="189"/>
      <c r="M138" s="367"/>
      <c r="N138" s="187"/>
      <c r="O138" s="187"/>
    </row>
    <row r="139" spans="1:15" hidden="1" x14ac:dyDescent="0.25">
      <c r="A139" s="368"/>
      <c r="B139" s="205"/>
      <c r="C139" s="244"/>
      <c r="D139" s="204"/>
      <c r="E139" s="241" t="e">
        <f>VLOOKUP($B139,ListsReq!$AC$3:$AF$61,2,FALSE)</f>
        <v>#N/A</v>
      </c>
      <c r="F139" s="242" t="e">
        <f>VLOOKUP($B139,ListsReq!$AC$3:$AF$82,3,FALSE)</f>
        <v>#N/A</v>
      </c>
      <c r="G139" s="241" t="e">
        <f>VLOOKUP($B139,ListsReq!$AC$3:$AF$61,4,FALSE)</f>
        <v>#N/A</v>
      </c>
      <c r="H139" s="240" t="e">
        <f t="shared" si="7"/>
        <v>#N/A</v>
      </c>
      <c r="I139" s="203"/>
      <c r="J139" s="189"/>
      <c r="K139" s="189"/>
      <c r="L139" s="189"/>
      <c r="M139" s="367"/>
      <c r="N139" s="187"/>
      <c r="O139" s="187"/>
    </row>
    <row r="140" spans="1:15" hidden="1" x14ac:dyDescent="0.25">
      <c r="A140" s="368"/>
      <c r="B140" s="205"/>
      <c r="C140" s="244"/>
      <c r="D140" s="204"/>
      <c r="E140" s="241" t="e">
        <f>VLOOKUP($B140,ListsReq!$AC$3:$AF$61,2,FALSE)</f>
        <v>#N/A</v>
      </c>
      <c r="F140" s="242" t="e">
        <f>VLOOKUP($B140,ListsReq!$AC$3:$AF$82,3,FALSE)</f>
        <v>#N/A</v>
      </c>
      <c r="G140" s="241" t="e">
        <f>VLOOKUP($B140,ListsReq!$AC$3:$AF$61,4,FALSE)</f>
        <v>#N/A</v>
      </c>
      <c r="H140" s="240" t="e">
        <f t="shared" si="7"/>
        <v>#N/A</v>
      </c>
      <c r="I140" s="203"/>
      <c r="J140" s="189"/>
      <c r="K140" s="189"/>
      <c r="L140" s="189"/>
      <c r="M140" s="367"/>
      <c r="N140" s="187"/>
      <c r="O140" s="187"/>
    </row>
    <row r="141" spans="1:15" hidden="1" x14ac:dyDescent="0.25">
      <c r="A141" s="368"/>
      <c r="B141" s="205"/>
      <c r="C141" s="244"/>
      <c r="D141" s="204"/>
      <c r="E141" s="241" t="e">
        <f>VLOOKUP($B141,ListsReq!$AC$3:$AF$61,2,FALSE)</f>
        <v>#N/A</v>
      </c>
      <c r="F141" s="242" t="e">
        <f>VLOOKUP($B141,ListsReq!$AC$3:$AF$82,3,FALSE)</f>
        <v>#N/A</v>
      </c>
      <c r="G141" s="241" t="e">
        <f>VLOOKUP($B141,ListsReq!$AC$3:$AF$61,4,FALSE)</f>
        <v>#N/A</v>
      </c>
      <c r="H141" s="240" t="e">
        <f t="shared" si="7"/>
        <v>#N/A</v>
      </c>
      <c r="I141" s="203"/>
      <c r="J141" s="189"/>
      <c r="K141" s="189"/>
      <c r="L141" s="189"/>
      <c r="M141" s="367"/>
      <c r="N141" s="187"/>
      <c r="O141" s="187"/>
    </row>
    <row r="142" spans="1:15" hidden="1" x14ac:dyDescent="0.25">
      <c r="A142" s="368"/>
      <c r="B142" s="205"/>
      <c r="C142" s="244"/>
      <c r="D142" s="204"/>
      <c r="E142" s="241" t="e">
        <f>VLOOKUP($B142,ListsReq!$AC$3:$AF$61,2,FALSE)</f>
        <v>#N/A</v>
      </c>
      <c r="F142" s="242" t="e">
        <f>VLOOKUP($B142,ListsReq!$AC$3:$AF$82,3,FALSE)</f>
        <v>#N/A</v>
      </c>
      <c r="G142" s="241" t="e">
        <f>VLOOKUP($B142,ListsReq!$AC$3:$AF$61,4,FALSE)</f>
        <v>#N/A</v>
      </c>
      <c r="H142" s="240" t="e">
        <f t="shared" si="7"/>
        <v>#N/A</v>
      </c>
      <c r="I142" s="203"/>
      <c r="J142" s="189"/>
      <c r="K142" s="189"/>
      <c r="L142" s="189"/>
      <c r="M142" s="367"/>
      <c r="N142" s="187"/>
      <c r="O142" s="187"/>
    </row>
    <row r="143" spans="1:15" hidden="1" x14ac:dyDescent="0.25">
      <c r="A143" s="368"/>
      <c r="B143" s="205"/>
      <c r="C143" s="244"/>
      <c r="D143" s="204"/>
      <c r="E143" s="241" t="e">
        <f>VLOOKUP($B143,ListsReq!$AC$3:$AF$61,2,FALSE)</f>
        <v>#N/A</v>
      </c>
      <c r="F143" s="242" t="e">
        <f>VLOOKUP($B143,ListsReq!$AC$3:$AF$82,3,FALSE)</f>
        <v>#N/A</v>
      </c>
      <c r="G143" s="241" t="e">
        <f>VLOOKUP($B143,ListsReq!$AC$3:$AF$61,4,FALSE)</f>
        <v>#N/A</v>
      </c>
      <c r="H143" s="240" t="e">
        <f t="shared" si="7"/>
        <v>#N/A</v>
      </c>
      <c r="I143" s="203"/>
      <c r="J143" s="189"/>
      <c r="K143" s="189"/>
      <c r="L143" s="189"/>
      <c r="M143" s="367"/>
      <c r="N143" s="187"/>
      <c r="O143" s="187"/>
    </row>
    <row r="144" spans="1:15" hidden="1" x14ac:dyDescent="0.25">
      <c r="A144" s="368"/>
      <c r="B144" s="205"/>
      <c r="C144" s="244"/>
      <c r="D144" s="204"/>
      <c r="E144" s="241" t="e">
        <f>VLOOKUP($B144,ListsReq!$AC$3:$AF$61,2,FALSE)</f>
        <v>#N/A</v>
      </c>
      <c r="F144" s="242" t="e">
        <f>VLOOKUP($B144,ListsReq!$AC$3:$AF$82,3,FALSE)</f>
        <v>#N/A</v>
      </c>
      <c r="G144" s="241" t="e">
        <f>VLOOKUP($B144,ListsReq!$AC$3:$AF$61,4,FALSE)</f>
        <v>#N/A</v>
      </c>
      <c r="H144" s="240" t="e">
        <f t="shared" si="7"/>
        <v>#N/A</v>
      </c>
      <c r="I144" s="203"/>
      <c r="J144" s="189"/>
      <c r="K144" s="189"/>
      <c r="L144" s="189"/>
      <c r="M144" s="367"/>
      <c r="N144" s="187"/>
      <c r="O144" s="187"/>
    </row>
    <row r="145" spans="1:15" hidden="1" x14ac:dyDescent="0.25">
      <c r="A145" s="368"/>
      <c r="B145" s="205"/>
      <c r="C145" s="244"/>
      <c r="D145" s="204"/>
      <c r="E145" s="241" t="e">
        <f>VLOOKUP($B145,ListsReq!$AC$3:$AF$61,2,FALSE)</f>
        <v>#N/A</v>
      </c>
      <c r="F145" s="242" t="e">
        <f>VLOOKUP($B145,ListsReq!$AC$3:$AF$82,3,FALSE)</f>
        <v>#N/A</v>
      </c>
      <c r="G145" s="241" t="e">
        <f>VLOOKUP($B145,ListsReq!$AC$3:$AF$61,4,FALSE)</f>
        <v>#N/A</v>
      </c>
      <c r="H145" s="240" t="e">
        <f t="shared" si="7"/>
        <v>#N/A</v>
      </c>
      <c r="I145" s="203"/>
      <c r="J145" s="189"/>
      <c r="K145" s="189"/>
      <c r="L145" s="189"/>
      <c r="M145" s="367"/>
      <c r="N145" s="187"/>
      <c r="O145" s="187"/>
    </row>
    <row r="146" spans="1:15" hidden="1" x14ac:dyDescent="0.25">
      <c r="A146" s="368"/>
      <c r="B146" s="205"/>
      <c r="C146" s="244"/>
      <c r="D146" s="204"/>
      <c r="E146" s="241" t="e">
        <f>VLOOKUP($B146,ListsReq!$AC$3:$AF$61,2,FALSE)</f>
        <v>#N/A</v>
      </c>
      <c r="F146" s="242" t="e">
        <f>VLOOKUP($B146,ListsReq!$AC$3:$AF$82,3,FALSE)</f>
        <v>#N/A</v>
      </c>
      <c r="G146" s="241" t="e">
        <f>VLOOKUP($B146,ListsReq!$AC$3:$AF$61,4,FALSE)</f>
        <v>#N/A</v>
      </c>
      <c r="H146" s="240" t="e">
        <f t="shared" si="7"/>
        <v>#N/A</v>
      </c>
      <c r="I146" s="203"/>
      <c r="J146" s="189"/>
      <c r="K146" s="189"/>
      <c r="L146" s="189"/>
      <c r="M146" s="367"/>
      <c r="N146" s="187"/>
      <c r="O146" s="187"/>
    </row>
    <row r="147" spans="1:15" hidden="1" x14ac:dyDescent="0.25">
      <c r="A147" s="368"/>
      <c r="B147" s="205"/>
      <c r="C147" s="244"/>
      <c r="D147" s="204"/>
      <c r="E147" s="241" t="e">
        <f>VLOOKUP($B147,ListsReq!$AC$3:$AF$61,2,FALSE)</f>
        <v>#N/A</v>
      </c>
      <c r="F147" s="242" t="e">
        <f>VLOOKUP($B147,ListsReq!$AC$3:$AF$82,3,FALSE)</f>
        <v>#N/A</v>
      </c>
      <c r="G147" s="241" t="e">
        <f>VLOOKUP($B147,ListsReq!$AC$3:$AF$61,4,FALSE)</f>
        <v>#N/A</v>
      </c>
      <c r="H147" s="240" t="e">
        <f t="shared" si="7"/>
        <v>#N/A</v>
      </c>
      <c r="I147" s="203"/>
      <c r="J147" s="189"/>
      <c r="K147" s="189"/>
      <c r="L147" s="189"/>
      <c r="M147" s="367"/>
      <c r="N147" s="187"/>
      <c r="O147" s="187"/>
    </row>
    <row r="148" spans="1:15" hidden="1" x14ac:dyDescent="0.25">
      <c r="A148" s="368"/>
      <c r="B148" s="205"/>
      <c r="C148" s="244"/>
      <c r="D148" s="204"/>
      <c r="E148" s="241" t="e">
        <f>VLOOKUP($B148,ListsReq!$AC$3:$AF$61,2,FALSE)</f>
        <v>#N/A</v>
      </c>
      <c r="F148" s="242" t="e">
        <f>VLOOKUP($B148,ListsReq!$AC$3:$AF$82,3,FALSE)</f>
        <v>#N/A</v>
      </c>
      <c r="G148" s="241" t="e">
        <f>VLOOKUP($B148,ListsReq!$AC$3:$AF$61,4,FALSE)</f>
        <v>#N/A</v>
      </c>
      <c r="H148" s="240" t="e">
        <f t="shared" si="7"/>
        <v>#N/A</v>
      </c>
      <c r="I148" s="203"/>
      <c r="J148" s="189"/>
      <c r="K148" s="189"/>
      <c r="L148" s="189"/>
      <c r="M148" s="367"/>
      <c r="N148" s="187"/>
      <c r="O148" s="187"/>
    </row>
    <row r="149" spans="1:15" hidden="1" x14ac:dyDescent="0.25">
      <c r="A149" s="368"/>
      <c r="B149" s="205"/>
      <c r="C149" s="244"/>
      <c r="D149" s="204"/>
      <c r="E149" s="241" t="e">
        <f>VLOOKUP($B149,ListsReq!$AC$3:$AF$61,2,FALSE)</f>
        <v>#N/A</v>
      </c>
      <c r="F149" s="242" t="e">
        <f>VLOOKUP($B149,ListsReq!$AC$3:$AF$82,3,FALSE)</f>
        <v>#N/A</v>
      </c>
      <c r="G149" s="241" t="e">
        <f>VLOOKUP($B149,ListsReq!$AC$3:$AF$61,4,FALSE)</f>
        <v>#N/A</v>
      </c>
      <c r="H149" s="240" t="e">
        <f t="shared" ref="H149:H180" si="9">(F149*D149)/1000</f>
        <v>#N/A</v>
      </c>
      <c r="I149" s="203"/>
      <c r="J149" s="189"/>
      <c r="K149" s="189"/>
      <c r="L149" s="189"/>
      <c r="M149" s="367"/>
      <c r="N149" s="187"/>
      <c r="O149" s="187"/>
    </row>
    <row r="150" spans="1:15" hidden="1" x14ac:dyDescent="0.25">
      <c r="A150" s="368"/>
      <c r="B150" s="205"/>
      <c r="C150" s="244"/>
      <c r="D150" s="204"/>
      <c r="E150" s="241" t="e">
        <f>VLOOKUP($B150,ListsReq!$AC$3:$AF$61,2,FALSE)</f>
        <v>#N/A</v>
      </c>
      <c r="F150" s="242" t="e">
        <f>VLOOKUP($B150,ListsReq!$AC$3:$AF$82,3,FALSE)</f>
        <v>#N/A</v>
      </c>
      <c r="G150" s="241" t="e">
        <f>VLOOKUP($B150,ListsReq!$AC$3:$AF$61,4,FALSE)</f>
        <v>#N/A</v>
      </c>
      <c r="H150" s="240" t="e">
        <f t="shared" si="9"/>
        <v>#N/A</v>
      </c>
      <c r="I150" s="203"/>
      <c r="J150" s="189"/>
      <c r="K150" s="189"/>
      <c r="L150" s="189"/>
      <c r="M150" s="367"/>
      <c r="N150" s="187"/>
      <c r="O150" s="187"/>
    </row>
    <row r="151" spans="1:15" hidden="1" x14ac:dyDescent="0.25">
      <c r="A151" s="368"/>
      <c r="B151" s="205"/>
      <c r="C151" s="244"/>
      <c r="D151" s="204"/>
      <c r="E151" s="241" t="e">
        <f>VLOOKUP($B151,ListsReq!$AC$3:$AF$61,2,FALSE)</f>
        <v>#N/A</v>
      </c>
      <c r="F151" s="242" t="e">
        <f>VLOOKUP($B151,ListsReq!$AC$3:$AF$82,3,FALSE)</f>
        <v>#N/A</v>
      </c>
      <c r="G151" s="241" t="e">
        <f>VLOOKUP($B151,ListsReq!$AC$3:$AF$61,4,FALSE)</f>
        <v>#N/A</v>
      </c>
      <c r="H151" s="240" t="e">
        <f t="shared" si="9"/>
        <v>#N/A</v>
      </c>
      <c r="I151" s="203"/>
      <c r="J151" s="189"/>
      <c r="K151" s="189"/>
      <c r="L151" s="189"/>
      <c r="M151" s="367"/>
      <c r="N151" s="187"/>
      <c r="O151" s="187"/>
    </row>
    <row r="152" spans="1:15" hidden="1" x14ac:dyDescent="0.25">
      <c r="A152" s="368"/>
      <c r="B152" s="205"/>
      <c r="C152" s="244"/>
      <c r="D152" s="204"/>
      <c r="E152" s="241" t="e">
        <f>VLOOKUP($B152,ListsReq!$AC$3:$AF$61,2,FALSE)</f>
        <v>#N/A</v>
      </c>
      <c r="F152" s="242" t="e">
        <f>VLOOKUP($B152,ListsReq!$AC$3:$AF$82,3,FALSE)</f>
        <v>#N/A</v>
      </c>
      <c r="G152" s="241" t="e">
        <f>VLOOKUP($B152,ListsReq!$AC$3:$AF$61,4,FALSE)</f>
        <v>#N/A</v>
      </c>
      <c r="H152" s="240" t="e">
        <f t="shared" si="9"/>
        <v>#N/A</v>
      </c>
      <c r="I152" s="203"/>
      <c r="J152" s="189"/>
      <c r="K152" s="189"/>
      <c r="L152" s="189"/>
      <c r="M152" s="367"/>
      <c r="N152" s="187"/>
      <c r="O152" s="187"/>
    </row>
    <row r="153" spans="1:15" hidden="1" x14ac:dyDescent="0.25">
      <c r="A153" s="368"/>
      <c r="B153" s="205"/>
      <c r="C153" s="244"/>
      <c r="D153" s="204"/>
      <c r="E153" s="241" t="e">
        <f>VLOOKUP($B153,ListsReq!$AC$3:$AF$61,2,FALSE)</f>
        <v>#N/A</v>
      </c>
      <c r="F153" s="242" t="e">
        <f>VLOOKUP($B153,ListsReq!$AC$3:$AF$82,3,FALSE)</f>
        <v>#N/A</v>
      </c>
      <c r="G153" s="241" t="e">
        <f>VLOOKUP($B153,ListsReq!$AC$3:$AF$61,4,FALSE)</f>
        <v>#N/A</v>
      </c>
      <c r="H153" s="240" t="e">
        <f t="shared" si="9"/>
        <v>#N/A</v>
      </c>
      <c r="I153" s="203"/>
      <c r="J153" s="189"/>
      <c r="K153" s="189"/>
      <c r="L153" s="189"/>
      <c r="M153" s="367"/>
      <c r="N153" s="187"/>
      <c r="O153" s="187"/>
    </row>
    <row r="154" spans="1:15" hidden="1" x14ac:dyDescent="0.25">
      <c r="A154" s="368"/>
      <c r="B154" s="205"/>
      <c r="C154" s="244"/>
      <c r="D154" s="204"/>
      <c r="E154" s="241" t="e">
        <f>VLOOKUP($B154,ListsReq!$AC$3:$AF$61,2,FALSE)</f>
        <v>#N/A</v>
      </c>
      <c r="F154" s="242" t="e">
        <f>VLOOKUP($B154,ListsReq!$AC$3:$AF$82,3,FALSE)</f>
        <v>#N/A</v>
      </c>
      <c r="G154" s="241" t="e">
        <f>VLOOKUP($B154,ListsReq!$AC$3:$AF$61,4,FALSE)</f>
        <v>#N/A</v>
      </c>
      <c r="H154" s="240" t="e">
        <f t="shared" si="9"/>
        <v>#N/A</v>
      </c>
      <c r="I154" s="203"/>
      <c r="J154" s="189"/>
      <c r="K154" s="189"/>
      <c r="L154" s="189"/>
      <c r="M154" s="367"/>
      <c r="N154" s="187"/>
      <c r="O154" s="187"/>
    </row>
    <row r="155" spans="1:15" hidden="1" x14ac:dyDescent="0.25">
      <c r="A155" s="368"/>
      <c r="B155" s="205"/>
      <c r="C155" s="244"/>
      <c r="D155" s="204"/>
      <c r="E155" s="241" t="e">
        <f>VLOOKUP($B155,ListsReq!$AC$3:$AF$61,2,FALSE)</f>
        <v>#N/A</v>
      </c>
      <c r="F155" s="242" t="e">
        <f>VLOOKUP($B155,ListsReq!$AC$3:$AF$82,3,FALSE)</f>
        <v>#N/A</v>
      </c>
      <c r="G155" s="241" t="e">
        <f>VLOOKUP($B155,ListsReq!$AC$3:$AF$61,4,FALSE)</f>
        <v>#N/A</v>
      </c>
      <c r="H155" s="240" t="e">
        <f t="shared" si="9"/>
        <v>#N/A</v>
      </c>
      <c r="I155" s="203"/>
      <c r="J155" s="189"/>
      <c r="K155" s="189"/>
      <c r="L155" s="189"/>
      <c r="M155" s="367"/>
      <c r="N155" s="187"/>
      <c r="O155" s="187"/>
    </row>
    <row r="156" spans="1:15" hidden="1" x14ac:dyDescent="0.25">
      <c r="A156" s="368"/>
      <c r="B156" s="205"/>
      <c r="C156" s="244"/>
      <c r="D156" s="204"/>
      <c r="E156" s="241" t="e">
        <f>VLOOKUP($B156,ListsReq!$AC$3:$AF$61,2,FALSE)</f>
        <v>#N/A</v>
      </c>
      <c r="F156" s="242" t="e">
        <f>VLOOKUP($B156,ListsReq!$AC$3:$AF$82,3,FALSE)</f>
        <v>#N/A</v>
      </c>
      <c r="G156" s="241" t="e">
        <f>VLOOKUP($B156,ListsReq!$AC$3:$AF$61,4,FALSE)</f>
        <v>#N/A</v>
      </c>
      <c r="H156" s="240" t="e">
        <f t="shared" si="9"/>
        <v>#N/A</v>
      </c>
      <c r="I156" s="203"/>
      <c r="J156" s="189"/>
      <c r="K156" s="189"/>
      <c r="L156" s="189"/>
      <c r="M156" s="367"/>
      <c r="N156" s="187"/>
      <c r="O156" s="187"/>
    </row>
    <row r="157" spans="1:15" hidden="1" x14ac:dyDescent="0.25">
      <c r="A157" s="368"/>
      <c r="B157" s="205"/>
      <c r="C157" s="244"/>
      <c r="D157" s="204"/>
      <c r="E157" s="241" t="e">
        <f>VLOOKUP($B157,ListsReq!$AC$3:$AF$61,2,FALSE)</f>
        <v>#N/A</v>
      </c>
      <c r="F157" s="242" t="e">
        <f>VLOOKUP($B157,ListsReq!$AC$3:$AF$82,3,FALSE)</f>
        <v>#N/A</v>
      </c>
      <c r="G157" s="241" t="e">
        <f>VLOOKUP($B157,ListsReq!$AC$3:$AF$61,4,FALSE)</f>
        <v>#N/A</v>
      </c>
      <c r="H157" s="240" t="e">
        <f t="shared" si="9"/>
        <v>#N/A</v>
      </c>
      <c r="I157" s="203"/>
      <c r="J157" s="189"/>
      <c r="K157" s="189"/>
      <c r="L157" s="189"/>
      <c r="M157" s="367"/>
      <c r="N157" s="187"/>
      <c r="O157" s="187"/>
    </row>
    <row r="158" spans="1:15" hidden="1" x14ac:dyDescent="0.25">
      <c r="A158" s="368"/>
      <c r="B158" s="205"/>
      <c r="C158" s="244"/>
      <c r="D158" s="204"/>
      <c r="E158" s="241" t="e">
        <f>VLOOKUP($B158,ListsReq!$AC$3:$AF$61,2,FALSE)</f>
        <v>#N/A</v>
      </c>
      <c r="F158" s="242" t="e">
        <f>VLOOKUP($B158,ListsReq!$AC$3:$AF$82,3,FALSE)</f>
        <v>#N/A</v>
      </c>
      <c r="G158" s="241" t="e">
        <f>VLOOKUP($B158,ListsReq!$AC$3:$AF$61,4,FALSE)</f>
        <v>#N/A</v>
      </c>
      <c r="H158" s="240" t="e">
        <f t="shared" si="9"/>
        <v>#N/A</v>
      </c>
      <c r="I158" s="203"/>
      <c r="J158" s="189"/>
      <c r="K158" s="189"/>
      <c r="L158" s="189"/>
      <c r="M158" s="367"/>
      <c r="N158" s="187"/>
      <c r="O158" s="187"/>
    </row>
    <row r="159" spans="1:15" hidden="1" x14ac:dyDescent="0.25">
      <c r="A159" s="368"/>
      <c r="B159" s="205"/>
      <c r="C159" s="244"/>
      <c r="D159" s="204"/>
      <c r="E159" s="241" t="e">
        <f>VLOOKUP($B159,ListsReq!$AC$3:$AF$61,2,FALSE)</f>
        <v>#N/A</v>
      </c>
      <c r="F159" s="242" t="e">
        <f>VLOOKUP($B159,ListsReq!$AC$3:$AF$82,3,FALSE)</f>
        <v>#N/A</v>
      </c>
      <c r="G159" s="241" t="e">
        <f>VLOOKUP($B159,ListsReq!$AC$3:$AF$61,4,FALSE)</f>
        <v>#N/A</v>
      </c>
      <c r="H159" s="240" t="e">
        <f t="shared" si="9"/>
        <v>#N/A</v>
      </c>
      <c r="I159" s="203"/>
      <c r="J159" s="189"/>
      <c r="K159" s="189"/>
      <c r="L159" s="189"/>
      <c r="M159" s="367"/>
      <c r="N159" s="187"/>
      <c r="O159" s="187"/>
    </row>
    <row r="160" spans="1:15" hidden="1" x14ac:dyDescent="0.25">
      <c r="A160" s="368"/>
      <c r="B160" s="205"/>
      <c r="C160" s="244"/>
      <c r="D160" s="204"/>
      <c r="E160" s="241" t="e">
        <f>VLOOKUP($B160,ListsReq!$AC$3:$AF$61,2,FALSE)</f>
        <v>#N/A</v>
      </c>
      <c r="F160" s="242" t="e">
        <f>VLOOKUP($B160,ListsReq!$AC$3:$AF$82,3,FALSE)</f>
        <v>#N/A</v>
      </c>
      <c r="G160" s="241" t="e">
        <f>VLOOKUP($B160,ListsReq!$AC$3:$AF$61,4,FALSE)</f>
        <v>#N/A</v>
      </c>
      <c r="H160" s="240" t="e">
        <f t="shared" si="9"/>
        <v>#N/A</v>
      </c>
      <c r="I160" s="203"/>
      <c r="J160" s="189"/>
      <c r="K160" s="189"/>
      <c r="L160" s="189"/>
      <c r="M160" s="367"/>
      <c r="N160" s="187"/>
      <c r="O160" s="187"/>
    </row>
    <row r="161" spans="1:15" hidden="1" x14ac:dyDescent="0.25">
      <c r="A161" s="368"/>
      <c r="B161" s="205"/>
      <c r="C161" s="244"/>
      <c r="D161" s="204"/>
      <c r="E161" s="241" t="e">
        <f>VLOOKUP($B161,ListsReq!$AC$3:$AF$61,2,FALSE)</f>
        <v>#N/A</v>
      </c>
      <c r="F161" s="242" t="e">
        <f>VLOOKUP($B161,ListsReq!$AC$3:$AF$82,3,FALSE)</f>
        <v>#N/A</v>
      </c>
      <c r="G161" s="241" t="e">
        <f>VLOOKUP($B161,ListsReq!$AC$3:$AF$61,4,FALSE)</f>
        <v>#N/A</v>
      </c>
      <c r="H161" s="240" t="e">
        <f t="shared" si="9"/>
        <v>#N/A</v>
      </c>
      <c r="I161" s="203"/>
      <c r="J161" s="189"/>
      <c r="K161" s="189"/>
      <c r="L161" s="189"/>
      <c r="M161" s="367"/>
      <c r="N161" s="187"/>
      <c r="O161" s="187"/>
    </row>
    <row r="162" spans="1:15" hidden="1" x14ac:dyDescent="0.25">
      <c r="A162" s="368"/>
      <c r="B162" s="205"/>
      <c r="C162" s="244"/>
      <c r="D162" s="204"/>
      <c r="E162" s="241" t="e">
        <f>VLOOKUP($B162,ListsReq!$AC$3:$AF$61,2,FALSE)</f>
        <v>#N/A</v>
      </c>
      <c r="F162" s="242" t="e">
        <f>VLOOKUP($B162,ListsReq!$AC$3:$AF$82,3,FALSE)</f>
        <v>#N/A</v>
      </c>
      <c r="G162" s="241" t="e">
        <f>VLOOKUP($B162,ListsReq!$AC$3:$AF$61,4,FALSE)</f>
        <v>#N/A</v>
      </c>
      <c r="H162" s="240" t="e">
        <f t="shared" si="9"/>
        <v>#N/A</v>
      </c>
      <c r="I162" s="203"/>
      <c r="J162" s="189"/>
      <c r="K162" s="189"/>
      <c r="L162" s="189"/>
      <c r="M162" s="367"/>
      <c r="N162" s="187"/>
      <c r="O162" s="187"/>
    </row>
    <row r="163" spans="1:15" hidden="1" x14ac:dyDescent="0.25">
      <c r="A163" s="368"/>
      <c r="B163" s="205"/>
      <c r="C163" s="244"/>
      <c r="D163" s="204"/>
      <c r="E163" s="241" t="e">
        <f>VLOOKUP($B163,ListsReq!$AC$3:$AF$61,2,FALSE)</f>
        <v>#N/A</v>
      </c>
      <c r="F163" s="242" t="e">
        <f>VLOOKUP($B163,ListsReq!$AC$3:$AF$82,3,FALSE)</f>
        <v>#N/A</v>
      </c>
      <c r="G163" s="241" t="e">
        <f>VLOOKUP($B163,ListsReq!$AC$3:$AF$61,4,FALSE)</f>
        <v>#N/A</v>
      </c>
      <c r="H163" s="240" t="e">
        <f t="shared" si="9"/>
        <v>#N/A</v>
      </c>
      <c r="I163" s="203"/>
      <c r="J163" s="189"/>
      <c r="K163" s="189"/>
      <c r="L163" s="189"/>
      <c r="M163" s="367"/>
      <c r="N163" s="187"/>
      <c r="O163" s="187"/>
    </row>
    <row r="164" spans="1:15" hidden="1" x14ac:dyDescent="0.25">
      <c r="A164" s="368"/>
      <c r="B164" s="205"/>
      <c r="C164" s="244"/>
      <c r="D164" s="204"/>
      <c r="E164" s="241" t="e">
        <f>VLOOKUP($B164,ListsReq!$AC$3:$AF$61,2,FALSE)</f>
        <v>#N/A</v>
      </c>
      <c r="F164" s="242" t="e">
        <f>VLOOKUP($B164,ListsReq!$AC$3:$AF$82,3,FALSE)</f>
        <v>#N/A</v>
      </c>
      <c r="G164" s="241" t="e">
        <f>VLOOKUP($B164,ListsReq!$AC$3:$AF$61,4,FALSE)</f>
        <v>#N/A</v>
      </c>
      <c r="H164" s="240" t="e">
        <f t="shared" si="9"/>
        <v>#N/A</v>
      </c>
      <c r="I164" s="203"/>
      <c r="J164" s="189"/>
      <c r="K164" s="189"/>
      <c r="L164" s="189"/>
      <c r="M164" s="367"/>
      <c r="N164" s="187"/>
      <c r="O164" s="187"/>
    </row>
    <row r="165" spans="1:15" hidden="1" x14ac:dyDescent="0.25">
      <c r="A165" s="368"/>
      <c r="B165" s="205"/>
      <c r="C165" s="244"/>
      <c r="D165" s="204"/>
      <c r="E165" s="241" t="e">
        <f>VLOOKUP($B165,ListsReq!$AC$3:$AF$61,2,FALSE)</f>
        <v>#N/A</v>
      </c>
      <c r="F165" s="242" t="e">
        <f>VLOOKUP($B165,ListsReq!$AC$3:$AF$82,3,FALSE)</f>
        <v>#N/A</v>
      </c>
      <c r="G165" s="241" t="e">
        <f>VLOOKUP($B165,ListsReq!$AC$3:$AF$61,4,FALSE)</f>
        <v>#N/A</v>
      </c>
      <c r="H165" s="240" t="e">
        <f t="shared" si="9"/>
        <v>#N/A</v>
      </c>
      <c r="I165" s="203"/>
      <c r="J165" s="189"/>
      <c r="K165" s="189"/>
      <c r="L165" s="189"/>
      <c r="M165" s="367"/>
      <c r="N165" s="187"/>
      <c r="O165" s="187"/>
    </row>
    <row r="166" spans="1:15" hidden="1" x14ac:dyDescent="0.25">
      <c r="A166" s="368"/>
      <c r="B166" s="205"/>
      <c r="C166" s="244"/>
      <c r="D166" s="204"/>
      <c r="E166" s="241" t="e">
        <f>VLOOKUP($B166,ListsReq!$AC$3:$AF$61,2,FALSE)</f>
        <v>#N/A</v>
      </c>
      <c r="F166" s="242" t="e">
        <f>VLOOKUP($B166,ListsReq!$AC$3:$AF$82,3,FALSE)</f>
        <v>#N/A</v>
      </c>
      <c r="G166" s="241" t="e">
        <f>VLOOKUP($B166,ListsReq!$AC$3:$AF$61,4,FALSE)</f>
        <v>#N/A</v>
      </c>
      <c r="H166" s="240" t="e">
        <f t="shared" si="9"/>
        <v>#N/A</v>
      </c>
      <c r="I166" s="203"/>
      <c r="J166" s="189"/>
      <c r="K166" s="189"/>
      <c r="L166" s="189"/>
      <c r="M166" s="367"/>
      <c r="N166" s="187"/>
      <c r="O166" s="187"/>
    </row>
    <row r="167" spans="1:15" hidden="1" x14ac:dyDescent="0.25">
      <c r="A167" s="368"/>
      <c r="B167" s="205"/>
      <c r="C167" s="244"/>
      <c r="D167" s="204"/>
      <c r="E167" s="241" t="e">
        <f>VLOOKUP($B167,ListsReq!$AC$3:$AF$61,2,FALSE)</f>
        <v>#N/A</v>
      </c>
      <c r="F167" s="242" t="e">
        <f>VLOOKUP($B167,ListsReq!$AC$3:$AF$82,3,FALSE)</f>
        <v>#N/A</v>
      </c>
      <c r="G167" s="241" t="e">
        <f>VLOOKUP($B167,ListsReq!$AC$3:$AF$61,4,FALSE)</f>
        <v>#N/A</v>
      </c>
      <c r="H167" s="240" t="e">
        <f t="shared" si="9"/>
        <v>#N/A</v>
      </c>
      <c r="I167" s="203"/>
      <c r="J167" s="189"/>
      <c r="K167" s="189"/>
      <c r="L167" s="189"/>
      <c r="M167" s="367"/>
      <c r="N167" s="187"/>
      <c r="O167" s="187"/>
    </row>
    <row r="168" spans="1:15" hidden="1" x14ac:dyDescent="0.25">
      <c r="A168" s="368"/>
      <c r="B168" s="205"/>
      <c r="C168" s="244"/>
      <c r="D168" s="204"/>
      <c r="E168" s="241" t="e">
        <f>VLOOKUP($B168,ListsReq!$AC$3:$AF$61,2,FALSE)</f>
        <v>#N/A</v>
      </c>
      <c r="F168" s="242" t="e">
        <f>VLOOKUP($B168,ListsReq!$AC$3:$AF$82,3,FALSE)</f>
        <v>#N/A</v>
      </c>
      <c r="G168" s="241" t="e">
        <f>VLOOKUP($B168,ListsReq!$AC$3:$AF$61,4,FALSE)</f>
        <v>#N/A</v>
      </c>
      <c r="H168" s="240" t="e">
        <f t="shared" si="9"/>
        <v>#N/A</v>
      </c>
      <c r="I168" s="203"/>
      <c r="J168" s="189"/>
      <c r="K168" s="189"/>
      <c r="L168" s="189"/>
      <c r="M168" s="367"/>
      <c r="N168" s="187"/>
      <c r="O168" s="187"/>
    </row>
    <row r="169" spans="1:15" hidden="1" x14ac:dyDescent="0.25">
      <c r="A169" s="368"/>
      <c r="B169" s="205"/>
      <c r="C169" s="244"/>
      <c r="D169" s="204"/>
      <c r="E169" s="241" t="e">
        <f>VLOOKUP($B169,ListsReq!$AC$3:$AF$61,2,FALSE)</f>
        <v>#N/A</v>
      </c>
      <c r="F169" s="242" t="e">
        <f>VLOOKUP($B169,ListsReq!$AC$3:$AF$82,3,FALSE)</f>
        <v>#N/A</v>
      </c>
      <c r="G169" s="241" t="e">
        <f>VLOOKUP($B169,ListsReq!$AC$3:$AF$61,4,FALSE)</f>
        <v>#N/A</v>
      </c>
      <c r="H169" s="240" t="e">
        <f t="shared" si="9"/>
        <v>#N/A</v>
      </c>
      <c r="I169" s="203"/>
      <c r="J169" s="189"/>
      <c r="K169" s="189"/>
      <c r="L169" s="189"/>
      <c r="M169" s="367"/>
      <c r="N169" s="187"/>
      <c r="O169" s="187"/>
    </row>
    <row r="170" spans="1:15" hidden="1" x14ac:dyDescent="0.25">
      <c r="A170" s="368"/>
      <c r="B170" s="205"/>
      <c r="C170" s="244"/>
      <c r="D170" s="204"/>
      <c r="E170" s="241" t="e">
        <f>VLOOKUP($B170,ListsReq!$AC$3:$AF$61,2,FALSE)</f>
        <v>#N/A</v>
      </c>
      <c r="F170" s="242" t="e">
        <f>VLOOKUP($B170,ListsReq!$AC$3:$AF$82,3,FALSE)</f>
        <v>#N/A</v>
      </c>
      <c r="G170" s="241" t="e">
        <f>VLOOKUP($B170,ListsReq!$AC$3:$AF$61,4,FALSE)</f>
        <v>#N/A</v>
      </c>
      <c r="H170" s="240" t="e">
        <f t="shared" si="9"/>
        <v>#N/A</v>
      </c>
      <c r="I170" s="203"/>
      <c r="J170" s="189"/>
      <c r="K170" s="189"/>
      <c r="L170" s="189"/>
      <c r="M170" s="367"/>
      <c r="N170" s="187"/>
      <c r="O170" s="187"/>
    </row>
    <row r="171" spans="1:15" hidden="1" x14ac:dyDescent="0.25">
      <c r="A171" s="368"/>
      <c r="B171" s="205"/>
      <c r="C171" s="244"/>
      <c r="D171" s="204"/>
      <c r="E171" s="241" t="e">
        <f>VLOOKUP($B171,ListsReq!$AC$3:$AF$61,2,FALSE)</f>
        <v>#N/A</v>
      </c>
      <c r="F171" s="242" t="e">
        <f>VLOOKUP($B171,ListsReq!$AC$3:$AF$82,3,FALSE)</f>
        <v>#N/A</v>
      </c>
      <c r="G171" s="241" t="e">
        <f>VLOOKUP($B171,ListsReq!$AC$3:$AF$61,4,FALSE)</f>
        <v>#N/A</v>
      </c>
      <c r="H171" s="240" t="e">
        <f t="shared" si="9"/>
        <v>#N/A</v>
      </c>
      <c r="I171" s="203"/>
      <c r="J171" s="189"/>
      <c r="K171" s="189"/>
      <c r="L171" s="189"/>
      <c r="M171" s="367"/>
      <c r="N171" s="187"/>
      <c r="O171" s="187"/>
    </row>
    <row r="172" spans="1:15" hidden="1" x14ac:dyDescent="0.25">
      <c r="A172" s="368"/>
      <c r="B172" s="205"/>
      <c r="C172" s="244"/>
      <c r="D172" s="204"/>
      <c r="E172" s="241" t="e">
        <f>VLOOKUP($B172,ListsReq!$AC$3:$AF$61,2,FALSE)</f>
        <v>#N/A</v>
      </c>
      <c r="F172" s="242" t="e">
        <f>VLOOKUP($B172,ListsReq!$AC$3:$AF$82,3,FALSE)</f>
        <v>#N/A</v>
      </c>
      <c r="G172" s="241" t="e">
        <f>VLOOKUP($B172,ListsReq!$AC$3:$AF$61,4,FALSE)</f>
        <v>#N/A</v>
      </c>
      <c r="H172" s="240" t="e">
        <f t="shared" si="9"/>
        <v>#N/A</v>
      </c>
      <c r="I172" s="203"/>
      <c r="J172" s="189"/>
      <c r="K172" s="189"/>
      <c r="L172" s="189"/>
      <c r="M172" s="367"/>
      <c r="N172" s="187"/>
      <c r="O172" s="187"/>
    </row>
    <row r="173" spans="1:15" hidden="1" x14ac:dyDescent="0.25">
      <c r="A173" s="368"/>
      <c r="B173" s="205"/>
      <c r="C173" s="244"/>
      <c r="D173" s="204"/>
      <c r="E173" s="241" t="e">
        <f>VLOOKUP($B173,ListsReq!$AC$3:$AF$61,2,FALSE)</f>
        <v>#N/A</v>
      </c>
      <c r="F173" s="242" t="e">
        <f>VLOOKUP($B173,ListsReq!$AC$3:$AF$82,3,FALSE)</f>
        <v>#N/A</v>
      </c>
      <c r="G173" s="241" t="e">
        <f>VLOOKUP($B173,ListsReq!$AC$3:$AF$61,4,FALSE)</f>
        <v>#N/A</v>
      </c>
      <c r="H173" s="240" t="e">
        <f t="shared" si="9"/>
        <v>#N/A</v>
      </c>
      <c r="I173" s="203"/>
      <c r="J173" s="189"/>
      <c r="K173" s="189"/>
      <c r="L173" s="189"/>
      <c r="M173" s="367"/>
      <c r="N173" s="187"/>
      <c r="O173" s="187"/>
    </row>
    <row r="174" spans="1:15" hidden="1" x14ac:dyDescent="0.25">
      <c r="A174" s="368"/>
      <c r="B174" s="205"/>
      <c r="C174" s="244"/>
      <c r="D174" s="204"/>
      <c r="E174" s="241" t="e">
        <f>VLOOKUP($B174,ListsReq!$AC$3:$AF$61,2,FALSE)</f>
        <v>#N/A</v>
      </c>
      <c r="F174" s="242" t="e">
        <f>VLOOKUP($B174,ListsReq!$AC$3:$AF$82,3,FALSE)</f>
        <v>#N/A</v>
      </c>
      <c r="G174" s="241" t="e">
        <f>VLOOKUP($B174,ListsReq!$AC$3:$AF$61,4,FALSE)</f>
        <v>#N/A</v>
      </c>
      <c r="H174" s="240" t="e">
        <f t="shared" si="9"/>
        <v>#N/A</v>
      </c>
      <c r="I174" s="203"/>
      <c r="J174" s="189"/>
      <c r="K174" s="189"/>
      <c r="L174" s="189"/>
      <c r="M174" s="367"/>
      <c r="N174" s="187"/>
      <c r="O174" s="187"/>
    </row>
    <row r="175" spans="1:15" hidden="1" x14ac:dyDescent="0.25">
      <c r="A175" s="368"/>
      <c r="B175" s="205"/>
      <c r="C175" s="244"/>
      <c r="D175" s="204"/>
      <c r="E175" s="241" t="e">
        <f>VLOOKUP($B175,ListsReq!$AC$3:$AF$61,2,FALSE)</f>
        <v>#N/A</v>
      </c>
      <c r="F175" s="242" t="e">
        <f>VLOOKUP($B175,ListsReq!$AC$3:$AF$82,3,FALSE)</f>
        <v>#N/A</v>
      </c>
      <c r="G175" s="241" t="e">
        <f>VLOOKUP($B175,ListsReq!$AC$3:$AF$61,4,FALSE)</f>
        <v>#N/A</v>
      </c>
      <c r="H175" s="240" t="e">
        <f t="shared" si="9"/>
        <v>#N/A</v>
      </c>
      <c r="I175" s="203"/>
      <c r="J175" s="189"/>
      <c r="K175" s="189"/>
      <c r="L175" s="189"/>
      <c r="M175" s="367"/>
      <c r="N175" s="187"/>
      <c r="O175" s="187"/>
    </row>
    <row r="176" spans="1:15" hidden="1" x14ac:dyDescent="0.25">
      <c r="A176" s="368"/>
      <c r="B176" s="205"/>
      <c r="C176" s="244"/>
      <c r="D176" s="204"/>
      <c r="E176" s="241" t="e">
        <f>VLOOKUP($B176,ListsReq!$AC$3:$AF$61,2,FALSE)</f>
        <v>#N/A</v>
      </c>
      <c r="F176" s="242" t="e">
        <f>VLOOKUP($B176,ListsReq!$AC$3:$AF$82,3,FALSE)</f>
        <v>#N/A</v>
      </c>
      <c r="G176" s="241" t="e">
        <f>VLOOKUP($B176,ListsReq!$AC$3:$AF$61,4,FALSE)</f>
        <v>#N/A</v>
      </c>
      <c r="H176" s="240" t="e">
        <f t="shared" si="9"/>
        <v>#N/A</v>
      </c>
      <c r="I176" s="203"/>
      <c r="J176" s="189"/>
      <c r="K176" s="189"/>
      <c r="L176" s="189"/>
      <c r="M176" s="367"/>
      <c r="N176" s="187"/>
      <c r="O176" s="187"/>
    </row>
    <row r="177" spans="1:15" hidden="1" x14ac:dyDescent="0.25">
      <c r="A177" s="368"/>
      <c r="B177" s="205"/>
      <c r="C177" s="244"/>
      <c r="D177" s="204"/>
      <c r="E177" s="241" t="e">
        <f>VLOOKUP($B177,ListsReq!$AC$3:$AF$61,2,FALSE)</f>
        <v>#N/A</v>
      </c>
      <c r="F177" s="242" t="e">
        <f>VLOOKUP($B177,ListsReq!$AC$3:$AF$82,3,FALSE)</f>
        <v>#N/A</v>
      </c>
      <c r="G177" s="241" t="e">
        <f>VLOOKUP($B177,ListsReq!$AC$3:$AF$61,4,FALSE)</f>
        <v>#N/A</v>
      </c>
      <c r="H177" s="240" t="e">
        <f t="shared" si="9"/>
        <v>#N/A</v>
      </c>
      <c r="I177" s="203"/>
      <c r="J177" s="189"/>
      <c r="K177" s="189"/>
      <c r="L177" s="189"/>
      <c r="M177" s="367"/>
      <c r="N177" s="187"/>
      <c r="O177" s="187"/>
    </row>
    <row r="178" spans="1:15" hidden="1" x14ac:dyDescent="0.25">
      <c r="A178" s="368"/>
      <c r="B178" s="205"/>
      <c r="C178" s="244"/>
      <c r="D178" s="204"/>
      <c r="E178" s="241" t="e">
        <f>VLOOKUP($B178,ListsReq!$AC$3:$AF$61,2,FALSE)</f>
        <v>#N/A</v>
      </c>
      <c r="F178" s="242" t="e">
        <f>VLOOKUP($B178,ListsReq!$AC$3:$AF$82,3,FALSE)</f>
        <v>#N/A</v>
      </c>
      <c r="G178" s="241" t="e">
        <f>VLOOKUP($B178,ListsReq!$AC$3:$AF$61,4,FALSE)</f>
        <v>#N/A</v>
      </c>
      <c r="H178" s="240" t="e">
        <f t="shared" si="9"/>
        <v>#N/A</v>
      </c>
      <c r="I178" s="203"/>
      <c r="J178" s="189"/>
      <c r="K178" s="189"/>
      <c r="L178" s="189"/>
      <c r="M178" s="367"/>
      <c r="N178" s="187"/>
      <c r="O178" s="187"/>
    </row>
    <row r="179" spans="1:15" hidden="1" x14ac:dyDescent="0.25">
      <c r="A179" s="368"/>
      <c r="B179" s="205"/>
      <c r="C179" s="243"/>
      <c r="D179" s="201"/>
      <c r="E179" s="241" t="e">
        <f>VLOOKUP($B179,ListsReq!$AC$3:$AF$61,2,FALSE)</f>
        <v>#N/A</v>
      </c>
      <c r="F179" s="242" t="e">
        <f>VLOOKUP($B179,ListsReq!$AC$3:$AF$82,3,FALSE)</f>
        <v>#N/A</v>
      </c>
      <c r="G179" s="241" t="e">
        <f>VLOOKUP($B179,ListsReq!$AC$3:$AF$61,4,FALSE)</f>
        <v>#N/A</v>
      </c>
      <c r="H179" s="240" t="e">
        <f t="shared" si="9"/>
        <v>#N/A</v>
      </c>
      <c r="I179" s="200"/>
      <c r="J179" s="189"/>
      <c r="K179" s="189"/>
      <c r="L179" s="189"/>
      <c r="M179" s="367"/>
      <c r="N179" s="187"/>
      <c r="O179" s="187"/>
    </row>
    <row r="180" spans="1:15" hidden="1" x14ac:dyDescent="0.25">
      <c r="A180" s="368"/>
      <c r="B180" s="205"/>
      <c r="C180" s="243"/>
      <c r="D180" s="201"/>
      <c r="E180" s="241" t="e">
        <f>VLOOKUP($B180,ListsReq!$AC$3:$AF$61,2,FALSE)</f>
        <v>#N/A</v>
      </c>
      <c r="F180" s="242" t="e">
        <f>VLOOKUP($B180,ListsReq!$AC$3:$AF$82,3,FALSE)</f>
        <v>#N/A</v>
      </c>
      <c r="G180" s="241" t="e">
        <f>VLOOKUP($B180,ListsReq!$AC$3:$AF$61,4,FALSE)</f>
        <v>#N/A</v>
      </c>
      <c r="H180" s="240" t="e">
        <f t="shared" si="9"/>
        <v>#N/A</v>
      </c>
      <c r="I180" s="200"/>
      <c r="J180" s="189"/>
      <c r="K180" s="189"/>
      <c r="L180" s="189"/>
      <c r="M180" s="367"/>
      <c r="N180" s="187"/>
      <c r="O180" s="187"/>
    </row>
    <row r="181" spans="1:15" hidden="1" x14ac:dyDescent="0.25">
      <c r="A181" s="368"/>
      <c r="B181" s="205"/>
      <c r="C181" s="243"/>
      <c r="D181" s="201"/>
      <c r="E181" s="241" t="e">
        <f>VLOOKUP($B181,ListsReq!$AC$3:$AF$61,2,FALSE)</f>
        <v>#N/A</v>
      </c>
      <c r="F181" s="242" t="e">
        <f>VLOOKUP($B181,ListsReq!$AC$3:$AF$82,3,FALSE)</f>
        <v>#N/A</v>
      </c>
      <c r="G181" s="241" t="e">
        <f>VLOOKUP($B181,ListsReq!$AC$3:$AF$61,4,FALSE)</f>
        <v>#N/A</v>
      </c>
      <c r="H181" s="240" t="e">
        <f t="shared" ref="H181:H202" si="10">(F181*D181)/1000</f>
        <v>#N/A</v>
      </c>
      <c r="I181" s="200"/>
      <c r="J181" s="189"/>
      <c r="K181" s="189"/>
      <c r="L181" s="189"/>
      <c r="M181" s="367"/>
      <c r="N181" s="187"/>
      <c r="O181" s="187"/>
    </row>
    <row r="182" spans="1:15" hidden="1" x14ac:dyDescent="0.25">
      <c r="A182" s="368"/>
      <c r="B182" s="205"/>
      <c r="C182" s="243"/>
      <c r="D182" s="201"/>
      <c r="E182" s="241" t="e">
        <f>VLOOKUP($B182,ListsReq!$AC$3:$AF$61,2,FALSE)</f>
        <v>#N/A</v>
      </c>
      <c r="F182" s="242" t="e">
        <f>VLOOKUP($B182,ListsReq!$AC$3:$AF$82,3,FALSE)</f>
        <v>#N/A</v>
      </c>
      <c r="G182" s="241" t="e">
        <f>VLOOKUP($B182,ListsReq!$AC$3:$AF$61,4,FALSE)</f>
        <v>#N/A</v>
      </c>
      <c r="H182" s="240" t="e">
        <f t="shared" si="10"/>
        <v>#N/A</v>
      </c>
      <c r="I182" s="200"/>
      <c r="J182" s="189"/>
      <c r="K182" s="189"/>
      <c r="L182" s="189"/>
      <c r="M182" s="367"/>
      <c r="N182" s="187"/>
      <c r="O182" s="187"/>
    </row>
    <row r="183" spans="1:15" hidden="1" x14ac:dyDescent="0.25">
      <c r="A183" s="368"/>
      <c r="B183" s="205"/>
      <c r="C183" s="243"/>
      <c r="D183" s="201"/>
      <c r="E183" s="241" t="e">
        <f>VLOOKUP($B183,ListsReq!$AC$3:$AF$61,2,FALSE)</f>
        <v>#N/A</v>
      </c>
      <c r="F183" s="242" t="e">
        <f>VLOOKUP($B183,ListsReq!$AC$3:$AF$82,3,FALSE)</f>
        <v>#N/A</v>
      </c>
      <c r="G183" s="241" t="e">
        <f>VLOOKUP($B183,ListsReq!$AC$3:$AF$61,4,FALSE)</f>
        <v>#N/A</v>
      </c>
      <c r="H183" s="240" t="e">
        <f t="shared" si="10"/>
        <v>#N/A</v>
      </c>
      <c r="I183" s="200"/>
      <c r="J183" s="189"/>
      <c r="K183" s="189"/>
      <c r="L183" s="189"/>
      <c r="M183" s="367"/>
      <c r="N183" s="187"/>
      <c r="O183" s="187"/>
    </row>
    <row r="184" spans="1:15" hidden="1" x14ac:dyDescent="0.25">
      <c r="A184" s="368"/>
      <c r="B184" s="205"/>
      <c r="C184" s="243"/>
      <c r="D184" s="201"/>
      <c r="E184" s="241" t="e">
        <f>VLOOKUP($B184,ListsReq!$AC$3:$AF$61,2,FALSE)</f>
        <v>#N/A</v>
      </c>
      <c r="F184" s="242" t="e">
        <f>VLOOKUP($B184,ListsReq!$AC$3:$AF$82,3,FALSE)</f>
        <v>#N/A</v>
      </c>
      <c r="G184" s="241" t="e">
        <f>VLOOKUP($B184,ListsReq!$AC$3:$AF$61,4,FALSE)</f>
        <v>#N/A</v>
      </c>
      <c r="H184" s="240" t="e">
        <f t="shared" si="10"/>
        <v>#N/A</v>
      </c>
      <c r="I184" s="200"/>
      <c r="J184" s="189"/>
      <c r="K184" s="189"/>
      <c r="L184" s="189"/>
      <c r="M184" s="367"/>
      <c r="N184" s="187"/>
      <c r="O184" s="187"/>
    </row>
    <row r="185" spans="1:15" hidden="1" x14ac:dyDescent="0.25">
      <c r="A185" s="368"/>
      <c r="B185" s="205"/>
      <c r="C185" s="243"/>
      <c r="D185" s="201"/>
      <c r="E185" s="241" t="e">
        <f>VLOOKUP($B185,ListsReq!$AC$3:$AF$61,2,FALSE)</f>
        <v>#N/A</v>
      </c>
      <c r="F185" s="242" t="e">
        <f>VLOOKUP($B185,ListsReq!$AC$3:$AF$82,3,FALSE)</f>
        <v>#N/A</v>
      </c>
      <c r="G185" s="241" t="e">
        <f>VLOOKUP($B185,ListsReq!$AC$3:$AF$61,4,FALSE)</f>
        <v>#N/A</v>
      </c>
      <c r="H185" s="240" t="e">
        <f t="shared" si="10"/>
        <v>#N/A</v>
      </c>
      <c r="I185" s="200"/>
      <c r="J185" s="189"/>
      <c r="K185" s="189"/>
      <c r="L185" s="189"/>
      <c r="M185" s="367"/>
      <c r="N185" s="187"/>
      <c r="O185" s="187"/>
    </row>
    <row r="186" spans="1:15" hidden="1" x14ac:dyDescent="0.25">
      <c r="A186" s="368"/>
      <c r="B186" s="205"/>
      <c r="C186" s="243"/>
      <c r="D186" s="201"/>
      <c r="E186" s="241" t="e">
        <f>VLOOKUP($B186,ListsReq!$AC$3:$AF$61,2,FALSE)</f>
        <v>#N/A</v>
      </c>
      <c r="F186" s="242" t="e">
        <f>VLOOKUP($B186,ListsReq!$AC$3:$AF$82,3,FALSE)</f>
        <v>#N/A</v>
      </c>
      <c r="G186" s="241" t="e">
        <f>VLOOKUP($B186,ListsReq!$AC$3:$AF$61,4,FALSE)</f>
        <v>#N/A</v>
      </c>
      <c r="H186" s="240" t="e">
        <f t="shared" si="10"/>
        <v>#N/A</v>
      </c>
      <c r="I186" s="200"/>
      <c r="J186" s="189"/>
      <c r="K186" s="189"/>
      <c r="L186" s="189"/>
      <c r="M186" s="367"/>
      <c r="N186" s="187"/>
      <c r="O186" s="187"/>
    </row>
    <row r="187" spans="1:15" hidden="1" x14ac:dyDescent="0.25">
      <c r="A187" s="368"/>
      <c r="B187" s="205"/>
      <c r="C187" s="243"/>
      <c r="D187" s="201"/>
      <c r="E187" s="241" t="e">
        <f>VLOOKUP($B187,ListsReq!$AC$3:$AF$61,2,FALSE)</f>
        <v>#N/A</v>
      </c>
      <c r="F187" s="242" t="e">
        <f>VLOOKUP($B187,ListsReq!$AC$3:$AF$82,3,FALSE)</f>
        <v>#N/A</v>
      </c>
      <c r="G187" s="241" t="e">
        <f>VLOOKUP($B187,ListsReq!$AC$3:$AF$61,4,FALSE)</f>
        <v>#N/A</v>
      </c>
      <c r="H187" s="240" t="e">
        <f t="shared" si="10"/>
        <v>#N/A</v>
      </c>
      <c r="I187" s="200"/>
      <c r="J187" s="189"/>
      <c r="K187" s="189"/>
      <c r="L187" s="189"/>
      <c r="M187" s="367"/>
      <c r="N187" s="187"/>
      <c r="O187" s="187"/>
    </row>
    <row r="188" spans="1:15" hidden="1" x14ac:dyDescent="0.25">
      <c r="A188" s="368"/>
      <c r="B188" s="205"/>
      <c r="C188" s="243"/>
      <c r="D188" s="201"/>
      <c r="E188" s="241" t="e">
        <f>VLOOKUP($B188,ListsReq!$AC$3:$AF$61,2,FALSE)</f>
        <v>#N/A</v>
      </c>
      <c r="F188" s="242" t="e">
        <f>VLOOKUP($B188,ListsReq!$AC$3:$AF$82,3,FALSE)</f>
        <v>#N/A</v>
      </c>
      <c r="G188" s="241" t="e">
        <f>VLOOKUP($B188,ListsReq!$AC$3:$AF$61,4,FALSE)</f>
        <v>#N/A</v>
      </c>
      <c r="H188" s="240" t="e">
        <f t="shared" si="10"/>
        <v>#N/A</v>
      </c>
      <c r="I188" s="200"/>
      <c r="J188" s="189"/>
      <c r="K188" s="189"/>
      <c r="L188" s="189"/>
      <c r="M188" s="367"/>
      <c r="N188" s="187"/>
      <c r="O188" s="187"/>
    </row>
    <row r="189" spans="1:15" hidden="1" x14ac:dyDescent="0.25">
      <c r="A189" s="368"/>
      <c r="B189" s="205"/>
      <c r="C189" s="243"/>
      <c r="D189" s="201"/>
      <c r="E189" s="241" t="e">
        <f>VLOOKUP($B189,ListsReq!$AC$3:$AF$61,2,FALSE)</f>
        <v>#N/A</v>
      </c>
      <c r="F189" s="242" t="e">
        <f>VLOOKUP($B189,ListsReq!$AC$3:$AF$82,3,FALSE)</f>
        <v>#N/A</v>
      </c>
      <c r="G189" s="241" t="e">
        <f>VLOOKUP($B189,ListsReq!$AC$3:$AF$61,4,FALSE)</f>
        <v>#N/A</v>
      </c>
      <c r="H189" s="240" t="e">
        <f t="shared" si="10"/>
        <v>#N/A</v>
      </c>
      <c r="I189" s="200"/>
      <c r="J189" s="189"/>
      <c r="K189" s="189"/>
      <c r="L189" s="189"/>
      <c r="M189" s="367"/>
      <c r="N189" s="187"/>
      <c r="O189" s="187"/>
    </row>
    <row r="190" spans="1:15" hidden="1" x14ac:dyDescent="0.25">
      <c r="A190" s="368"/>
      <c r="B190" s="205"/>
      <c r="C190" s="243"/>
      <c r="D190" s="201"/>
      <c r="E190" s="241" t="e">
        <f>VLOOKUP($B190,ListsReq!$AC$3:$AF$61,2,FALSE)</f>
        <v>#N/A</v>
      </c>
      <c r="F190" s="242" t="e">
        <f>VLOOKUP($B190,ListsReq!$AC$3:$AF$82,3,FALSE)</f>
        <v>#N/A</v>
      </c>
      <c r="G190" s="241" t="e">
        <f>VLOOKUP($B190,ListsReq!$AC$3:$AF$61,4,FALSE)</f>
        <v>#N/A</v>
      </c>
      <c r="H190" s="240" t="e">
        <f t="shared" si="10"/>
        <v>#N/A</v>
      </c>
      <c r="I190" s="200"/>
      <c r="J190" s="189"/>
      <c r="K190" s="189"/>
      <c r="L190" s="189"/>
      <c r="M190" s="367"/>
      <c r="N190" s="187"/>
      <c r="O190" s="187"/>
    </row>
    <row r="191" spans="1:15" hidden="1" x14ac:dyDescent="0.25">
      <c r="A191" s="368"/>
      <c r="B191" s="205"/>
      <c r="C191" s="243"/>
      <c r="D191" s="201"/>
      <c r="E191" s="241" t="e">
        <f>VLOOKUP($B191,ListsReq!$AC$3:$AF$61,2,FALSE)</f>
        <v>#N/A</v>
      </c>
      <c r="F191" s="242" t="e">
        <f>VLOOKUP($B191,ListsReq!$AC$3:$AF$82,3,FALSE)</f>
        <v>#N/A</v>
      </c>
      <c r="G191" s="241" t="e">
        <f>VLOOKUP($B191,ListsReq!$AC$3:$AF$61,4,FALSE)</f>
        <v>#N/A</v>
      </c>
      <c r="H191" s="240" t="e">
        <f t="shared" si="10"/>
        <v>#N/A</v>
      </c>
      <c r="I191" s="200"/>
      <c r="J191" s="189"/>
      <c r="K191" s="189"/>
      <c r="L191" s="189"/>
      <c r="M191" s="367"/>
      <c r="N191" s="187"/>
      <c r="O191" s="187"/>
    </row>
    <row r="192" spans="1:15" hidden="1" x14ac:dyDescent="0.25">
      <c r="A192" s="368"/>
      <c r="B192" s="205"/>
      <c r="C192" s="243"/>
      <c r="D192" s="201"/>
      <c r="E192" s="241" t="e">
        <f>VLOOKUP($B192,ListsReq!$AC$3:$AF$61,2,FALSE)</f>
        <v>#N/A</v>
      </c>
      <c r="F192" s="242" t="e">
        <f>VLOOKUP($B192,ListsReq!$AC$3:$AF$82,3,FALSE)</f>
        <v>#N/A</v>
      </c>
      <c r="G192" s="241" t="e">
        <f>VLOOKUP($B192,ListsReq!$AC$3:$AF$61,4,FALSE)</f>
        <v>#N/A</v>
      </c>
      <c r="H192" s="240" t="e">
        <f t="shared" si="10"/>
        <v>#N/A</v>
      </c>
      <c r="I192" s="200"/>
      <c r="J192" s="189"/>
      <c r="K192" s="189"/>
      <c r="L192" s="189"/>
      <c r="M192" s="367"/>
      <c r="N192" s="187"/>
      <c r="O192" s="187"/>
    </row>
    <row r="193" spans="1:15" hidden="1" x14ac:dyDescent="0.25">
      <c r="A193" s="368"/>
      <c r="B193" s="205"/>
      <c r="C193" s="243"/>
      <c r="D193" s="201"/>
      <c r="E193" s="241" t="e">
        <f>VLOOKUP($B193,ListsReq!$AC$3:$AF$61,2,FALSE)</f>
        <v>#N/A</v>
      </c>
      <c r="F193" s="242" t="e">
        <f>VLOOKUP($B193,ListsReq!$AC$3:$AF$82,3,FALSE)</f>
        <v>#N/A</v>
      </c>
      <c r="G193" s="241" t="e">
        <f>VLOOKUP($B193,ListsReq!$AC$3:$AF$61,4,FALSE)</f>
        <v>#N/A</v>
      </c>
      <c r="H193" s="240" t="e">
        <f t="shared" si="10"/>
        <v>#N/A</v>
      </c>
      <c r="I193" s="200"/>
      <c r="J193" s="189"/>
      <c r="K193" s="189"/>
      <c r="L193" s="189"/>
      <c r="M193" s="367"/>
      <c r="N193" s="187"/>
      <c r="O193" s="187"/>
    </row>
    <row r="194" spans="1:15" hidden="1" x14ac:dyDescent="0.25">
      <c r="A194" s="368"/>
      <c r="B194" s="205"/>
      <c r="C194" s="243"/>
      <c r="D194" s="201"/>
      <c r="E194" s="241" t="e">
        <f>VLOOKUP($B194,ListsReq!$AC$3:$AF$61,2,FALSE)</f>
        <v>#N/A</v>
      </c>
      <c r="F194" s="242" t="e">
        <f>VLOOKUP($B194,ListsReq!$AC$3:$AF$82,3,FALSE)</f>
        <v>#N/A</v>
      </c>
      <c r="G194" s="241" t="e">
        <f>VLOOKUP($B194,ListsReq!$AC$3:$AF$61,4,FALSE)</f>
        <v>#N/A</v>
      </c>
      <c r="H194" s="240" t="e">
        <f t="shared" si="10"/>
        <v>#N/A</v>
      </c>
      <c r="I194" s="200"/>
      <c r="J194" s="189"/>
      <c r="K194" s="189"/>
      <c r="L194" s="189"/>
      <c r="M194" s="367"/>
      <c r="N194" s="187"/>
      <c r="O194" s="187"/>
    </row>
    <row r="195" spans="1:15" hidden="1" x14ac:dyDescent="0.25">
      <c r="A195" s="368"/>
      <c r="B195" s="205"/>
      <c r="C195" s="243"/>
      <c r="D195" s="201"/>
      <c r="E195" s="241" t="e">
        <f>VLOOKUP($B195,ListsReq!$AC$3:$AF$61,2,FALSE)</f>
        <v>#N/A</v>
      </c>
      <c r="F195" s="242" t="e">
        <f>VLOOKUP($B195,ListsReq!$AC$3:$AF$82,3,FALSE)</f>
        <v>#N/A</v>
      </c>
      <c r="G195" s="241" t="e">
        <f>VLOOKUP($B195,ListsReq!$AC$3:$AF$61,4,FALSE)</f>
        <v>#N/A</v>
      </c>
      <c r="H195" s="240" t="e">
        <f t="shared" si="10"/>
        <v>#N/A</v>
      </c>
      <c r="I195" s="200"/>
      <c r="J195" s="189"/>
      <c r="K195" s="189"/>
      <c r="L195" s="189"/>
      <c r="M195" s="367"/>
      <c r="N195" s="187"/>
      <c r="O195" s="187"/>
    </row>
    <row r="196" spans="1:15" hidden="1" x14ac:dyDescent="0.25">
      <c r="A196" s="368"/>
      <c r="B196" s="205"/>
      <c r="C196" s="243"/>
      <c r="D196" s="201"/>
      <c r="E196" s="241" t="e">
        <f>VLOOKUP($B196,ListsReq!$AC$3:$AF$61,2,FALSE)</f>
        <v>#N/A</v>
      </c>
      <c r="F196" s="242" t="e">
        <f>VLOOKUP($B196,ListsReq!$AC$3:$AF$82,3,FALSE)</f>
        <v>#N/A</v>
      </c>
      <c r="G196" s="241" t="e">
        <f>VLOOKUP($B196,ListsReq!$AC$3:$AF$61,4,FALSE)</f>
        <v>#N/A</v>
      </c>
      <c r="H196" s="240" t="e">
        <f t="shared" si="10"/>
        <v>#N/A</v>
      </c>
      <c r="I196" s="200"/>
      <c r="J196" s="189"/>
      <c r="K196" s="189"/>
      <c r="L196" s="189"/>
      <c r="M196" s="367"/>
      <c r="N196" s="187"/>
      <c r="O196" s="187"/>
    </row>
    <row r="197" spans="1:15" hidden="1" x14ac:dyDescent="0.25">
      <c r="A197" s="368"/>
      <c r="B197" s="205"/>
      <c r="C197" s="243"/>
      <c r="D197" s="201"/>
      <c r="E197" s="241" t="e">
        <f>VLOOKUP($B197,ListsReq!$AC$3:$AF$61,2,FALSE)</f>
        <v>#N/A</v>
      </c>
      <c r="F197" s="242" t="e">
        <f>VLOOKUP($B197,ListsReq!$AC$3:$AF$82,3,FALSE)</f>
        <v>#N/A</v>
      </c>
      <c r="G197" s="241" t="e">
        <f>VLOOKUP($B197,ListsReq!$AC$3:$AF$61,4,FALSE)</f>
        <v>#N/A</v>
      </c>
      <c r="H197" s="240" t="e">
        <f t="shared" si="10"/>
        <v>#N/A</v>
      </c>
      <c r="I197" s="200"/>
      <c r="J197" s="189"/>
      <c r="K197" s="189"/>
      <c r="L197" s="189"/>
      <c r="M197" s="367"/>
      <c r="N197" s="187"/>
      <c r="O197" s="187"/>
    </row>
    <row r="198" spans="1:15" hidden="1" x14ac:dyDescent="0.25">
      <c r="A198" s="368"/>
      <c r="B198" s="205"/>
      <c r="C198" s="243"/>
      <c r="D198" s="201"/>
      <c r="E198" s="241" t="e">
        <f>VLOOKUP($B198,ListsReq!$AC$3:$AF$61,2,FALSE)</f>
        <v>#N/A</v>
      </c>
      <c r="F198" s="242" t="e">
        <f>VLOOKUP($B198,ListsReq!$AC$3:$AF$82,3,FALSE)</f>
        <v>#N/A</v>
      </c>
      <c r="G198" s="241" t="e">
        <f>VLOOKUP($B198,ListsReq!$AC$3:$AF$61,4,FALSE)</f>
        <v>#N/A</v>
      </c>
      <c r="H198" s="240" t="e">
        <f t="shared" si="10"/>
        <v>#N/A</v>
      </c>
      <c r="I198" s="200"/>
      <c r="J198" s="189"/>
      <c r="K198" s="189"/>
      <c r="L198" s="189"/>
      <c r="M198" s="367"/>
      <c r="N198" s="187"/>
      <c r="O198" s="187"/>
    </row>
    <row r="199" spans="1:15" hidden="1" x14ac:dyDescent="0.25">
      <c r="A199" s="368"/>
      <c r="B199" s="205"/>
      <c r="C199" s="243"/>
      <c r="D199" s="201"/>
      <c r="E199" s="241" t="e">
        <f>VLOOKUP($B199,ListsReq!$AC$3:$AF$61,2,FALSE)</f>
        <v>#N/A</v>
      </c>
      <c r="F199" s="242" t="e">
        <f>VLOOKUP($B199,ListsReq!$AC$3:$AF$82,3,FALSE)</f>
        <v>#N/A</v>
      </c>
      <c r="G199" s="241" t="e">
        <f>VLOOKUP($B199,ListsReq!$AC$3:$AF$61,4,FALSE)</f>
        <v>#N/A</v>
      </c>
      <c r="H199" s="240" t="e">
        <f t="shared" si="10"/>
        <v>#N/A</v>
      </c>
      <c r="I199" s="200"/>
      <c r="J199" s="189"/>
      <c r="K199" s="189"/>
      <c r="L199" s="189"/>
      <c r="M199" s="367"/>
      <c r="N199" s="187"/>
      <c r="O199" s="187"/>
    </row>
    <row r="200" spans="1:15" hidden="1" x14ac:dyDescent="0.25">
      <c r="A200" s="368"/>
      <c r="B200" s="205"/>
      <c r="C200" s="243"/>
      <c r="D200" s="201"/>
      <c r="E200" s="241" t="e">
        <f>VLOOKUP($B200,ListsReq!$AC$3:$AF$61,2,FALSE)</f>
        <v>#N/A</v>
      </c>
      <c r="F200" s="242" t="e">
        <f>VLOOKUP($B200,ListsReq!$AC$3:$AF$82,3,FALSE)</f>
        <v>#N/A</v>
      </c>
      <c r="G200" s="241" t="e">
        <f>VLOOKUP($B200,ListsReq!$AC$3:$AF$61,4,FALSE)</f>
        <v>#N/A</v>
      </c>
      <c r="H200" s="240" t="e">
        <f t="shared" si="10"/>
        <v>#N/A</v>
      </c>
      <c r="I200" s="200"/>
      <c r="J200" s="189"/>
      <c r="K200" s="189"/>
      <c r="L200" s="189"/>
      <c r="M200" s="367"/>
      <c r="N200" s="187"/>
      <c r="O200" s="187"/>
    </row>
    <row r="201" spans="1:15" hidden="1" x14ac:dyDescent="0.25">
      <c r="A201" s="368"/>
      <c r="B201" s="205"/>
      <c r="C201" s="243"/>
      <c r="D201" s="201"/>
      <c r="E201" s="241" t="e">
        <f>VLOOKUP($B201,ListsReq!$AC$3:$AF$61,2,FALSE)</f>
        <v>#N/A</v>
      </c>
      <c r="F201" s="242" t="e">
        <f>VLOOKUP($B201,ListsReq!$AC$3:$AF$82,3,FALSE)</f>
        <v>#N/A</v>
      </c>
      <c r="G201" s="241" t="e">
        <f>VLOOKUP($B201,ListsReq!$AC$3:$AF$61,4,FALSE)</f>
        <v>#N/A</v>
      </c>
      <c r="H201" s="240" t="e">
        <f t="shared" si="10"/>
        <v>#N/A</v>
      </c>
      <c r="I201" s="200"/>
      <c r="J201" s="189"/>
      <c r="K201" s="189"/>
      <c r="L201" s="189"/>
      <c r="M201" s="367"/>
      <c r="N201" s="187"/>
      <c r="O201" s="187"/>
    </row>
    <row r="202" spans="1:15" hidden="1" x14ac:dyDescent="0.25">
      <c r="A202" s="368"/>
      <c r="B202" s="205"/>
      <c r="C202" s="243"/>
      <c r="D202" s="201"/>
      <c r="E202" s="241" t="e">
        <f>VLOOKUP($B202,ListsReq!$AC$3:$AF$61,2,FALSE)</f>
        <v>#N/A</v>
      </c>
      <c r="F202" s="242" t="e">
        <f>VLOOKUP($B202,ListsReq!$AC$3:$AF$82,3,FALSE)</f>
        <v>#N/A</v>
      </c>
      <c r="G202" s="241" t="e">
        <f>VLOOKUP($B202,ListsReq!$AC$3:$AF$61,4,FALSE)</f>
        <v>#N/A</v>
      </c>
      <c r="H202" s="240" t="e">
        <f t="shared" si="10"/>
        <v>#N/A</v>
      </c>
      <c r="I202" s="200"/>
      <c r="J202" s="189"/>
      <c r="K202" s="189"/>
      <c r="L202" s="189"/>
      <c r="M202" s="367"/>
      <c r="N202" s="187"/>
      <c r="O202" s="187"/>
    </row>
    <row r="203" spans="1:15" ht="15.75" thickBot="1" x14ac:dyDescent="0.3">
      <c r="A203" s="368"/>
      <c r="B203" s="239"/>
      <c r="C203" s="238"/>
      <c r="D203" s="237"/>
      <c r="E203" s="236"/>
      <c r="F203" s="235"/>
      <c r="G203" s="234" t="s">
        <v>407</v>
      </c>
      <c r="H203" s="233">
        <f>SUMIF(H113:H202,"&lt;&gt;#N/A")</f>
        <v>80253.879434192015</v>
      </c>
      <c r="I203" s="192"/>
      <c r="J203" s="189"/>
      <c r="K203" s="189"/>
      <c r="L203" s="189"/>
      <c r="M203" s="367"/>
      <c r="N203" s="187"/>
      <c r="O203" s="187"/>
    </row>
    <row r="204" spans="1:15" x14ac:dyDescent="0.25">
      <c r="A204" s="368"/>
      <c r="B204" s="189"/>
      <c r="C204" s="189"/>
      <c r="D204" s="189"/>
      <c r="E204" s="189"/>
      <c r="F204" s="189"/>
      <c r="G204" s="189"/>
      <c r="H204" s="189"/>
      <c r="I204" s="189"/>
      <c r="J204" s="189"/>
      <c r="K204" s="189"/>
      <c r="L204" s="189"/>
      <c r="M204" s="367"/>
      <c r="N204" s="187"/>
    </row>
    <row r="205" spans="1:15" x14ac:dyDescent="0.25">
      <c r="A205" s="369" t="s">
        <v>468</v>
      </c>
      <c r="B205" s="294" t="s">
        <v>467</v>
      </c>
      <c r="C205" s="189"/>
      <c r="D205" s="189"/>
      <c r="E205" s="189"/>
      <c r="F205" s="189"/>
      <c r="G205" s="189"/>
      <c r="H205" s="189"/>
      <c r="I205" s="189"/>
      <c r="J205" s="189"/>
      <c r="K205" s="189"/>
      <c r="L205" s="189"/>
      <c r="M205" s="367"/>
      <c r="N205" s="187"/>
    </row>
    <row r="206" spans="1:15" ht="21.75" customHeight="1" thickBot="1" x14ac:dyDescent="0.3">
      <c r="A206" s="369"/>
      <c r="B206" s="232" t="s">
        <v>466</v>
      </c>
      <c r="C206" s="189"/>
      <c r="D206" s="189"/>
      <c r="E206" s="189"/>
      <c r="F206" s="189"/>
      <c r="G206" s="189"/>
      <c r="H206" s="189"/>
      <c r="I206" s="189"/>
      <c r="J206" s="189"/>
      <c r="K206" s="189"/>
      <c r="L206" s="189"/>
      <c r="M206" s="367"/>
      <c r="N206" s="187"/>
    </row>
    <row r="207" spans="1:15" ht="35.25" customHeight="1" x14ac:dyDescent="0.25">
      <c r="A207" s="369"/>
      <c r="B207" s="197" t="s">
        <v>465</v>
      </c>
      <c r="C207" s="196" t="s">
        <v>464</v>
      </c>
      <c r="D207" s="196" t="s">
        <v>463</v>
      </c>
      <c r="E207" s="196" t="s">
        <v>462</v>
      </c>
      <c r="F207" s="231" t="s">
        <v>8</v>
      </c>
      <c r="G207" s="189"/>
      <c r="H207" s="189"/>
      <c r="I207" s="189"/>
      <c r="J207" s="189"/>
      <c r="K207" s="189"/>
      <c r="L207" s="189"/>
      <c r="M207" s="367"/>
      <c r="N207" s="187"/>
    </row>
    <row r="208" spans="1:15" x14ac:dyDescent="0.25">
      <c r="A208" s="369"/>
      <c r="B208" s="205" t="s">
        <v>461</v>
      </c>
      <c r="C208" s="204">
        <v>42625</v>
      </c>
      <c r="D208" s="204">
        <v>42625</v>
      </c>
      <c r="E208" s="204">
        <v>0</v>
      </c>
      <c r="F208" s="203" t="s">
        <v>967</v>
      </c>
      <c r="G208" s="189"/>
      <c r="H208" s="189"/>
      <c r="I208" s="189"/>
      <c r="J208" s="189"/>
      <c r="K208" s="189"/>
      <c r="L208" s="189"/>
      <c r="M208" s="367"/>
      <c r="N208" s="187"/>
    </row>
    <row r="209" spans="1:14" x14ac:dyDescent="0.25">
      <c r="A209" s="369"/>
      <c r="B209" s="205" t="s">
        <v>460</v>
      </c>
      <c r="C209" s="204">
        <v>7146890</v>
      </c>
      <c r="D209" s="204">
        <v>7146890</v>
      </c>
      <c r="E209" s="204">
        <v>0</v>
      </c>
      <c r="F209" s="203" t="s">
        <v>968</v>
      </c>
      <c r="G209" s="189"/>
      <c r="H209" s="189"/>
      <c r="I209" s="189"/>
      <c r="J209" s="189"/>
      <c r="K209" s="189"/>
      <c r="L209" s="189"/>
      <c r="M209" s="367"/>
      <c r="N209" s="187"/>
    </row>
    <row r="210" spans="1:14" x14ac:dyDescent="0.25">
      <c r="A210" s="369"/>
      <c r="B210" s="202" t="s">
        <v>410</v>
      </c>
      <c r="C210" s="201"/>
      <c r="D210" s="201"/>
      <c r="E210" s="201"/>
      <c r="F210" s="200"/>
      <c r="G210" s="189"/>
      <c r="H210" s="189"/>
      <c r="I210" s="189"/>
      <c r="J210" s="189"/>
      <c r="K210" s="189"/>
      <c r="L210" s="189"/>
      <c r="M210" s="367"/>
      <c r="N210" s="187"/>
    </row>
    <row r="211" spans="1:14" x14ac:dyDescent="0.25">
      <c r="A211" s="369"/>
      <c r="B211" s="202" t="s">
        <v>409</v>
      </c>
      <c r="C211" s="201"/>
      <c r="D211" s="201"/>
      <c r="E211" s="201"/>
      <c r="F211" s="200"/>
      <c r="G211" s="189"/>
      <c r="H211" s="189"/>
      <c r="I211" s="189"/>
      <c r="J211" s="189"/>
      <c r="K211" s="189"/>
      <c r="L211" s="189"/>
      <c r="M211" s="367"/>
      <c r="N211" s="187"/>
    </row>
    <row r="212" spans="1:14" ht="15.75" thickBot="1" x14ac:dyDescent="0.3">
      <c r="A212" s="369"/>
      <c r="B212" s="194" t="s">
        <v>408</v>
      </c>
      <c r="C212" s="193"/>
      <c r="D212" s="193"/>
      <c r="E212" s="193"/>
      <c r="F212" s="192"/>
      <c r="G212" s="189"/>
      <c r="H212" s="189"/>
      <c r="I212" s="189"/>
      <c r="J212" s="189"/>
      <c r="K212" s="189"/>
      <c r="L212" s="189"/>
      <c r="M212" s="367"/>
      <c r="N212" s="187"/>
    </row>
    <row r="213" spans="1:14" x14ac:dyDescent="0.25">
      <c r="A213" s="369"/>
      <c r="B213" s="189"/>
      <c r="C213" s="189"/>
      <c r="D213" s="189"/>
      <c r="E213" s="189"/>
      <c r="F213" s="189"/>
      <c r="G213" s="189"/>
      <c r="H213" s="189"/>
      <c r="I213" s="189"/>
      <c r="J213" s="189"/>
      <c r="K213" s="189"/>
      <c r="L213" s="189"/>
      <c r="M213" s="367"/>
      <c r="N213" s="187"/>
    </row>
    <row r="214" spans="1:14" ht="22.5" customHeight="1" x14ac:dyDescent="0.25">
      <c r="A214" s="364"/>
      <c r="B214" s="191" t="s">
        <v>12</v>
      </c>
      <c r="C214" s="191"/>
      <c r="D214" s="191"/>
      <c r="E214" s="191"/>
      <c r="F214" s="191"/>
      <c r="G214" s="191"/>
      <c r="H214" s="191"/>
      <c r="I214" s="191"/>
      <c r="J214" s="191"/>
      <c r="K214" s="191"/>
      <c r="L214" s="191"/>
      <c r="M214" s="365"/>
      <c r="N214" s="187"/>
    </row>
    <row r="215" spans="1:14" ht="18.75" customHeight="1" thickBot="1" x14ac:dyDescent="0.3">
      <c r="A215" s="366" t="s">
        <v>459</v>
      </c>
      <c r="B215" s="230" t="s">
        <v>458</v>
      </c>
      <c r="C215" s="212"/>
      <c r="D215" s="189"/>
      <c r="E215" s="189"/>
      <c r="F215" s="189"/>
      <c r="G215" s="189"/>
      <c r="H215" s="189"/>
      <c r="I215" s="189"/>
      <c r="J215" s="189"/>
      <c r="K215" s="189"/>
      <c r="L215" s="189"/>
      <c r="M215" s="367"/>
      <c r="N215" s="187"/>
    </row>
    <row r="216" spans="1:14" ht="30.75" thickBot="1" x14ac:dyDescent="0.3">
      <c r="A216" s="368"/>
      <c r="B216" s="229" t="s">
        <v>457</v>
      </c>
      <c r="C216" s="228" t="s">
        <v>456</v>
      </c>
      <c r="D216" s="228" t="s">
        <v>455</v>
      </c>
      <c r="E216" s="228" t="s">
        <v>9</v>
      </c>
      <c r="F216" s="228" t="s">
        <v>454</v>
      </c>
      <c r="G216" s="228" t="s">
        <v>10</v>
      </c>
      <c r="H216" s="228" t="s">
        <v>453</v>
      </c>
      <c r="I216" s="228" t="s">
        <v>452</v>
      </c>
      <c r="J216" s="228" t="s">
        <v>451</v>
      </c>
      <c r="K216" s="227" t="s">
        <v>8</v>
      </c>
      <c r="L216" s="189"/>
      <c r="M216" s="367"/>
      <c r="N216" s="187"/>
    </row>
    <row r="217" spans="1:14" x14ac:dyDescent="0.25">
      <c r="A217" s="368"/>
      <c r="B217" s="226" t="s">
        <v>1026</v>
      </c>
      <c r="C217" s="224" t="s">
        <v>898</v>
      </c>
      <c r="D217" s="225">
        <v>44</v>
      </c>
      <c r="E217" s="224" t="s">
        <v>923</v>
      </c>
      <c r="F217" s="224" t="s">
        <v>921</v>
      </c>
      <c r="G217" s="224" t="s">
        <v>633</v>
      </c>
      <c r="H217" s="225">
        <v>81440</v>
      </c>
      <c r="I217" s="224" t="s">
        <v>598</v>
      </c>
      <c r="J217" s="224" t="s">
        <v>611</v>
      </c>
      <c r="K217" s="223"/>
      <c r="L217" s="189"/>
      <c r="M217" s="367"/>
      <c r="N217" s="187"/>
    </row>
    <row r="218" spans="1:14" x14ac:dyDescent="0.25">
      <c r="A218" s="368"/>
      <c r="B218" s="222"/>
      <c r="C218" s="218"/>
      <c r="D218" s="204"/>
      <c r="E218" s="218"/>
      <c r="F218" s="218"/>
      <c r="G218" s="218"/>
      <c r="H218" s="204"/>
      <c r="I218" s="218"/>
      <c r="J218" s="218"/>
      <c r="K218" s="203"/>
      <c r="L218" s="189"/>
      <c r="M218" s="367"/>
      <c r="N218" s="187"/>
    </row>
    <row r="219" spans="1:14" x14ac:dyDescent="0.25">
      <c r="A219" s="368"/>
      <c r="B219" s="222"/>
      <c r="C219" s="218"/>
      <c r="D219" s="204"/>
      <c r="E219" s="218"/>
      <c r="F219" s="218"/>
      <c r="G219" s="218"/>
      <c r="H219" s="204"/>
      <c r="I219" s="218"/>
      <c r="J219" s="218"/>
      <c r="K219" s="203"/>
      <c r="L219" s="189"/>
      <c r="M219" s="367"/>
      <c r="N219" s="187"/>
    </row>
    <row r="220" spans="1:14" x14ac:dyDescent="0.25">
      <c r="A220" s="368"/>
      <c r="B220" s="222"/>
      <c r="C220" s="218"/>
      <c r="D220" s="204"/>
      <c r="E220" s="218"/>
      <c r="F220" s="218"/>
      <c r="G220" s="218"/>
      <c r="H220" s="204"/>
      <c r="I220" s="218"/>
      <c r="J220" s="218"/>
      <c r="K220" s="203"/>
      <c r="L220" s="189"/>
      <c r="M220" s="367"/>
      <c r="N220" s="187"/>
    </row>
    <row r="221" spans="1:14" x14ac:dyDescent="0.25">
      <c r="A221" s="368"/>
      <c r="B221" s="222"/>
      <c r="C221" s="218"/>
      <c r="D221" s="204"/>
      <c r="E221" s="218"/>
      <c r="F221" s="218"/>
      <c r="G221" s="218"/>
      <c r="H221" s="204"/>
      <c r="I221" s="218"/>
      <c r="J221" s="218"/>
      <c r="K221" s="203"/>
      <c r="L221" s="189"/>
      <c r="M221" s="367"/>
      <c r="N221" s="187"/>
    </row>
    <row r="222" spans="1:14" x14ac:dyDescent="0.25">
      <c r="A222" s="368"/>
      <c r="B222" s="222"/>
      <c r="C222" s="218"/>
      <c r="D222" s="204"/>
      <c r="E222" s="218"/>
      <c r="F222" s="218"/>
      <c r="G222" s="218"/>
      <c r="H222" s="204"/>
      <c r="I222" s="218"/>
      <c r="J222" s="218"/>
      <c r="K222" s="203"/>
      <c r="L222" s="189"/>
      <c r="M222" s="367"/>
      <c r="N222" s="187"/>
    </row>
    <row r="223" spans="1:14" x14ac:dyDescent="0.25">
      <c r="A223" s="368"/>
      <c r="B223" s="222"/>
      <c r="C223" s="218"/>
      <c r="D223" s="204"/>
      <c r="E223" s="218"/>
      <c r="F223" s="218"/>
      <c r="G223" s="218"/>
      <c r="H223" s="204"/>
      <c r="I223" s="218"/>
      <c r="J223" s="218"/>
      <c r="K223" s="203"/>
      <c r="L223" s="189"/>
      <c r="M223" s="367"/>
      <c r="N223" s="187"/>
    </row>
    <row r="224" spans="1:14" x14ac:dyDescent="0.25">
      <c r="A224" s="368"/>
      <c r="B224" s="222"/>
      <c r="C224" s="218"/>
      <c r="D224" s="204"/>
      <c r="E224" s="218"/>
      <c r="F224" s="218"/>
      <c r="G224" s="218"/>
      <c r="H224" s="204"/>
      <c r="I224" s="218"/>
      <c r="J224" s="218"/>
      <c r="K224" s="203"/>
      <c r="L224" s="189"/>
      <c r="M224" s="367"/>
      <c r="N224" s="187"/>
    </row>
    <row r="225" spans="1:14" ht="15.75" thickBot="1" x14ac:dyDescent="0.3">
      <c r="A225" s="368"/>
      <c r="B225" s="221"/>
      <c r="C225" s="214"/>
      <c r="D225" s="193"/>
      <c r="E225" s="214"/>
      <c r="F225" s="214"/>
      <c r="G225" s="214"/>
      <c r="H225" s="193"/>
      <c r="I225" s="214"/>
      <c r="J225" s="214"/>
      <c r="K225" s="192"/>
      <c r="L225" s="189"/>
      <c r="M225" s="367"/>
      <c r="N225" s="187"/>
    </row>
    <row r="226" spans="1:14" x14ac:dyDescent="0.25">
      <c r="A226" s="369"/>
      <c r="B226" s="189"/>
      <c r="C226" s="189"/>
      <c r="D226" s="189"/>
      <c r="E226" s="189"/>
      <c r="F226" s="189"/>
      <c r="G226" s="189"/>
      <c r="H226" s="189"/>
      <c r="I226" s="189"/>
      <c r="J226" s="189"/>
      <c r="K226" s="189"/>
      <c r="L226" s="189"/>
      <c r="M226" s="367"/>
      <c r="N226" s="187"/>
    </row>
    <row r="227" spans="1:14" ht="18.75" x14ac:dyDescent="0.25">
      <c r="A227" s="364"/>
      <c r="B227" s="191" t="s">
        <v>450</v>
      </c>
      <c r="C227" s="191"/>
      <c r="D227" s="191"/>
      <c r="E227" s="191"/>
      <c r="F227" s="191"/>
      <c r="G227" s="191"/>
      <c r="H227" s="191"/>
      <c r="I227" s="191"/>
      <c r="J227" s="191"/>
      <c r="K227" s="191"/>
      <c r="L227" s="191"/>
      <c r="M227" s="365"/>
      <c r="N227" s="187"/>
    </row>
    <row r="228" spans="1:14" ht="19.5" customHeight="1" x14ac:dyDescent="0.25">
      <c r="A228" s="366" t="s">
        <v>449</v>
      </c>
      <c r="B228" s="523" t="s">
        <v>448</v>
      </c>
      <c r="C228" s="524"/>
      <c r="D228" s="524"/>
      <c r="E228" s="524"/>
      <c r="F228" s="189"/>
      <c r="G228" s="189"/>
      <c r="H228" s="189"/>
      <c r="I228" s="189"/>
      <c r="J228" s="189"/>
      <c r="K228" s="189"/>
      <c r="L228" s="189"/>
      <c r="M228" s="367"/>
      <c r="N228" s="187"/>
    </row>
    <row r="229" spans="1:14" ht="56.25" customHeight="1" thickBot="1" x14ac:dyDescent="0.3">
      <c r="A229" s="369"/>
      <c r="B229" s="485" t="s">
        <v>447</v>
      </c>
      <c r="C229" s="485"/>
      <c r="D229" s="485"/>
      <c r="E229" s="485"/>
      <c r="F229" s="189"/>
      <c r="G229" s="189"/>
      <c r="H229" s="189"/>
      <c r="I229" s="189"/>
      <c r="J229" s="189"/>
      <c r="K229" s="189"/>
      <c r="L229" s="189"/>
      <c r="M229" s="367"/>
      <c r="N229" s="187"/>
    </row>
    <row r="230" spans="1:14" ht="18" x14ac:dyDescent="0.25">
      <c r="A230" s="369"/>
      <c r="B230" s="197" t="s">
        <v>416</v>
      </c>
      <c r="C230" s="196" t="s">
        <v>426</v>
      </c>
      <c r="D230" s="195" t="s">
        <v>8</v>
      </c>
      <c r="E230" s="295"/>
      <c r="F230" s="189"/>
      <c r="G230" s="189"/>
      <c r="H230" s="189"/>
      <c r="I230" s="189"/>
      <c r="J230" s="189"/>
      <c r="K230" s="189"/>
      <c r="L230" s="189"/>
      <c r="M230" s="367"/>
      <c r="N230" s="187"/>
    </row>
    <row r="231" spans="1:14" x14ac:dyDescent="0.25">
      <c r="A231" s="369"/>
      <c r="B231" s="205" t="s">
        <v>425</v>
      </c>
      <c r="C231" s="204">
        <v>0</v>
      </c>
      <c r="D231" s="203"/>
      <c r="E231" s="295"/>
      <c r="F231" s="189"/>
      <c r="G231" s="189"/>
      <c r="H231" s="189"/>
      <c r="I231" s="189"/>
      <c r="J231" s="189"/>
      <c r="K231" s="189"/>
      <c r="L231" s="189"/>
      <c r="M231" s="367"/>
      <c r="N231" s="187"/>
    </row>
    <row r="232" spans="1:14" x14ac:dyDescent="0.25">
      <c r="A232" s="369"/>
      <c r="B232" s="205" t="s">
        <v>424</v>
      </c>
      <c r="C232" s="204">
        <v>0</v>
      </c>
      <c r="D232" s="203"/>
      <c r="E232" s="295"/>
      <c r="F232" s="189"/>
      <c r="G232" s="189"/>
      <c r="H232" s="189"/>
      <c r="I232" s="189"/>
      <c r="J232" s="189"/>
      <c r="K232" s="189"/>
      <c r="L232" s="189"/>
      <c r="M232" s="367"/>
      <c r="N232" s="187"/>
    </row>
    <row r="233" spans="1:14" x14ac:dyDescent="0.25">
      <c r="A233" s="369"/>
      <c r="B233" s="205" t="s">
        <v>423</v>
      </c>
      <c r="C233" s="204">
        <v>0</v>
      </c>
      <c r="D233" s="203"/>
      <c r="E233" s="295"/>
      <c r="F233" s="189"/>
      <c r="G233" s="189"/>
      <c r="H233" s="189"/>
      <c r="I233" s="189"/>
      <c r="J233" s="189"/>
      <c r="K233" s="189"/>
      <c r="L233" s="189"/>
      <c r="M233" s="367"/>
      <c r="N233" s="187"/>
    </row>
    <row r="234" spans="1:14" x14ac:dyDescent="0.25">
      <c r="A234" s="369"/>
      <c r="B234" s="205" t="s">
        <v>3</v>
      </c>
      <c r="C234" s="204">
        <v>28</v>
      </c>
      <c r="D234" s="413" t="s">
        <v>983</v>
      </c>
      <c r="E234" s="295"/>
      <c r="F234" s="189"/>
      <c r="G234" s="189"/>
      <c r="H234" s="189"/>
      <c r="I234" s="189"/>
      <c r="J234" s="189"/>
      <c r="K234" s="189"/>
      <c r="L234" s="189"/>
      <c r="M234" s="367"/>
      <c r="N234" s="187"/>
    </row>
    <row r="235" spans="1:14" x14ac:dyDescent="0.25">
      <c r="A235" s="369"/>
      <c r="B235" s="205" t="s">
        <v>422</v>
      </c>
      <c r="C235" s="204">
        <v>0</v>
      </c>
      <c r="D235" s="203"/>
      <c r="E235" s="295"/>
      <c r="F235" s="189"/>
      <c r="G235" s="189"/>
      <c r="H235" s="189"/>
      <c r="I235" s="189"/>
      <c r="J235" s="189"/>
      <c r="K235" s="189"/>
      <c r="L235" s="189"/>
      <c r="M235" s="367"/>
      <c r="N235" s="187"/>
    </row>
    <row r="236" spans="1:14" x14ac:dyDescent="0.25">
      <c r="A236" s="369"/>
      <c r="B236" s="205" t="s">
        <v>421</v>
      </c>
      <c r="C236" s="204">
        <v>46</v>
      </c>
      <c r="D236" s="203" t="s">
        <v>1050</v>
      </c>
      <c r="E236" s="295"/>
      <c r="F236" s="189"/>
      <c r="G236" s="189"/>
      <c r="H236" s="189"/>
      <c r="I236" s="189"/>
      <c r="J236" s="189"/>
      <c r="K236" s="189"/>
      <c r="L236" s="189"/>
      <c r="M236" s="367"/>
      <c r="N236" s="187"/>
    </row>
    <row r="237" spans="1:14" x14ac:dyDescent="0.25">
      <c r="A237" s="369"/>
      <c r="B237" s="205" t="s">
        <v>446</v>
      </c>
      <c r="C237" s="204">
        <v>0</v>
      </c>
      <c r="D237" s="203"/>
      <c r="E237" s="295"/>
      <c r="F237" s="189"/>
      <c r="G237" s="189"/>
      <c r="H237" s="189"/>
      <c r="I237" s="189"/>
      <c r="J237" s="189"/>
      <c r="K237" s="189"/>
      <c r="L237" s="189"/>
      <c r="M237" s="367"/>
      <c r="N237" s="187"/>
    </row>
    <row r="238" spans="1:14" x14ac:dyDescent="0.25">
      <c r="A238" s="369"/>
      <c r="B238" s="205" t="s">
        <v>410</v>
      </c>
      <c r="C238" s="204"/>
      <c r="D238" s="203"/>
      <c r="E238" s="295"/>
      <c r="F238" s="189"/>
      <c r="G238" s="189"/>
      <c r="H238" s="189"/>
      <c r="I238" s="189"/>
      <c r="J238" s="189"/>
      <c r="K238" s="189"/>
      <c r="L238" s="189"/>
      <c r="M238" s="367"/>
      <c r="N238" s="187"/>
    </row>
    <row r="239" spans="1:14" x14ac:dyDescent="0.25">
      <c r="A239" s="369"/>
      <c r="B239" s="202" t="s">
        <v>409</v>
      </c>
      <c r="C239" s="201"/>
      <c r="D239" s="203"/>
      <c r="E239" s="295"/>
      <c r="F239" s="189"/>
      <c r="G239" s="189"/>
      <c r="H239" s="189"/>
      <c r="I239" s="189"/>
      <c r="J239" s="189"/>
      <c r="K239" s="189"/>
      <c r="L239" s="189"/>
      <c r="M239" s="367"/>
      <c r="N239" s="187"/>
    </row>
    <row r="240" spans="1:14" x14ac:dyDescent="0.25">
      <c r="A240" s="369"/>
      <c r="B240" s="202" t="s">
        <v>408</v>
      </c>
      <c r="C240" s="201"/>
      <c r="D240" s="203"/>
      <c r="E240" s="295"/>
      <c r="F240" s="189"/>
      <c r="G240" s="189"/>
      <c r="H240" s="189"/>
      <c r="I240" s="189"/>
      <c r="J240" s="189"/>
      <c r="K240" s="189"/>
      <c r="L240" s="189"/>
      <c r="M240" s="367"/>
      <c r="N240" s="187"/>
    </row>
    <row r="241" spans="1:14" ht="15.75" thickBot="1" x14ac:dyDescent="0.3">
      <c r="A241" s="369"/>
      <c r="B241" s="128" t="s">
        <v>407</v>
      </c>
      <c r="C241" s="199">
        <f>SUM(C231:C240)</f>
        <v>74</v>
      </c>
      <c r="D241" s="198"/>
      <c r="E241" s="295"/>
      <c r="F241" s="189"/>
      <c r="G241" s="189"/>
      <c r="H241" s="189"/>
      <c r="I241" s="189"/>
      <c r="J241" s="189"/>
      <c r="K241" s="189"/>
      <c r="L241" s="189"/>
      <c r="M241" s="367"/>
      <c r="N241" s="187"/>
    </row>
    <row r="242" spans="1:14" x14ac:dyDescent="0.25">
      <c r="A242" s="369"/>
      <c r="B242" s="189"/>
      <c r="C242" s="189"/>
      <c r="D242" s="189"/>
      <c r="E242" s="189"/>
      <c r="F242" s="189"/>
      <c r="G242" s="189"/>
      <c r="H242" s="189"/>
      <c r="I242" s="189"/>
      <c r="J242" s="189"/>
      <c r="K242" s="189"/>
      <c r="L242" s="189"/>
      <c r="M242" s="367"/>
      <c r="N242" s="187"/>
    </row>
    <row r="243" spans="1:14" ht="16.5" customHeight="1" x14ac:dyDescent="0.25">
      <c r="A243" s="370" t="s">
        <v>445</v>
      </c>
      <c r="B243" s="498" t="s">
        <v>444</v>
      </c>
      <c r="C243" s="499"/>
      <c r="D243" s="499"/>
      <c r="E243" s="499"/>
      <c r="F243" s="189"/>
      <c r="G243" s="189"/>
      <c r="H243" s="189"/>
      <c r="I243" s="189"/>
      <c r="J243" s="189"/>
      <c r="K243" s="189"/>
      <c r="L243" s="189"/>
      <c r="M243" s="367"/>
      <c r="N243" s="187"/>
    </row>
    <row r="244" spans="1:14" ht="24" customHeight="1" thickBot="1" x14ac:dyDescent="0.3">
      <c r="A244" s="366"/>
      <c r="B244" s="500" t="s">
        <v>443</v>
      </c>
      <c r="C244" s="501"/>
      <c r="D244" s="501"/>
      <c r="E244" s="501"/>
      <c r="F244" s="189"/>
      <c r="G244" s="189"/>
      <c r="H244" s="189"/>
      <c r="I244" s="189"/>
      <c r="J244" s="189"/>
      <c r="K244" s="189"/>
      <c r="L244" s="189"/>
      <c r="M244" s="367"/>
      <c r="N244" s="187"/>
    </row>
    <row r="245" spans="1:14" ht="93" customHeight="1" x14ac:dyDescent="0.25">
      <c r="A245" s="368"/>
      <c r="B245" s="455" t="s">
        <v>442</v>
      </c>
      <c r="C245" s="196" t="s">
        <v>441</v>
      </c>
      <c r="D245" s="196" t="s">
        <v>440</v>
      </c>
      <c r="E245" s="196" t="s">
        <v>439</v>
      </c>
      <c r="F245" s="196" t="s">
        <v>438</v>
      </c>
      <c r="G245" s="196" t="s">
        <v>437</v>
      </c>
      <c r="H245" s="196" t="s">
        <v>436</v>
      </c>
      <c r="I245" s="196" t="s">
        <v>435</v>
      </c>
      <c r="J245" s="196" t="s">
        <v>434</v>
      </c>
      <c r="K245" s="220" t="s">
        <v>433</v>
      </c>
      <c r="L245" s="196" t="s">
        <v>75</v>
      </c>
      <c r="M245" s="219" t="s">
        <v>8</v>
      </c>
      <c r="N245" s="187"/>
    </row>
    <row r="246" spans="1:14" ht="15" customHeight="1" x14ac:dyDescent="0.25">
      <c r="A246" s="368"/>
      <c r="B246" s="456" t="s">
        <v>1067</v>
      </c>
      <c r="C246" s="285" t="s">
        <v>1043</v>
      </c>
      <c r="D246" s="454" t="s">
        <v>619</v>
      </c>
      <c r="E246" s="204"/>
      <c r="F246" s="204"/>
      <c r="G246" s="218"/>
      <c r="H246" s="218"/>
      <c r="I246" s="204"/>
      <c r="J246" s="204"/>
      <c r="K246" s="217" t="s">
        <v>915</v>
      </c>
      <c r="L246" s="216"/>
      <c r="M246" s="457" t="s">
        <v>1044</v>
      </c>
      <c r="N246" s="187"/>
    </row>
    <row r="247" spans="1:14" ht="15" customHeight="1" x14ac:dyDescent="0.25">
      <c r="A247" s="368"/>
      <c r="B247" s="205" t="s">
        <v>1027</v>
      </c>
      <c r="C247" s="285" t="s">
        <v>1043</v>
      </c>
      <c r="D247" s="218" t="s">
        <v>626</v>
      </c>
      <c r="E247" s="204"/>
      <c r="F247" s="204"/>
      <c r="G247" s="218">
        <v>5</v>
      </c>
      <c r="H247" s="218" t="s">
        <v>719</v>
      </c>
      <c r="I247" s="204">
        <v>125</v>
      </c>
      <c r="J247" s="204"/>
      <c r="K247" s="217" t="s">
        <v>915</v>
      </c>
      <c r="L247" s="216"/>
      <c r="M247" s="458" t="s">
        <v>989</v>
      </c>
      <c r="N247" s="187"/>
    </row>
    <row r="248" spans="1:14" ht="15" customHeight="1" x14ac:dyDescent="0.25">
      <c r="A248" s="368"/>
      <c r="B248" s="205" t="s">
        <v>1029</v>
      </c>
      <c r="C248" s="285" t="s">
        <v>1043</v>
      </c>
      <c r="D248" s="218" t="s">
        <v>621</v>
      </c>
      <c r="E248" s="204"/>
      <c r="F248" s="204"/>
      <c r="G248" s="218"/>
      <c r="H248" s="218" t="s">
        <v>719</v>
      </c>
      <c r="I248" s="204"/>
      <c r="J248" s="204"/>
      <c r="K248" s="217" t="s">
        <v>915</v>
      </c>
      <c r="L248" s="216"/>
      <c r="M248" s="458" t="s">
        <v>997</v>
      </c>
      <c r="N248" s="187"/>
    </row>
    <row r="249" spans="1:14" x14ac:dyDescent="0.25">
      <c r="A249" s="368"/>
      <c r="B249" s="205" t="s">
        <v>192</v>
      </c>
      <c r="C249" s="285" t="s">
        <v>1043</v>
      </c>
      <c r="D249" s="218" t="s">
        <v>621</v>
      </c>
      <c r="E249" s="204"/>
      <c r="F249" s="204"/>
      <c r="G249" s="218"/>
      <c r="H249" s="218" t="s">
        <v>719</v>
      </c>
      <c r="I249" s="204"/>
      <c r="J249" s="204"/>
      <c r="K249" s="217" t="s">
        <v>915</v>
      </c>
      <c r="L249" s="216"/>
      <c r="M249" s="458" t="s">
        <v>990</v>
      </c>
      <c r="N249" s="187"/>
    </row>
    <row r="250" spans="1:14" x14ac:dyDescent="0.25">
      <c r="A250" s="368"/>
      <c r="B250" s="205" t="s">
        <v>1069</v>
      </c>
      <c r="C250" s="285" t="s">
        <v>1043</v>
      </c>
      <c r="D250" s="218" t="s">
        <v>621</v>
      </c>
      <c r="E250" s="204">
        <v>400000</v>
      </c>
      <c r="F250" s="204"/>
      <c r="G250" s="218">
        <v>6</v>
      </c>
      <c r="H250" s="218" t="s">
        <v>919</v>
      </c>
      <c r="I250" s="204"/>
      <c r="J250" s="204"/>
      <c r="K250" s="217" t="s">
        <v>915</v>
      </c>
      <c r="L250" s="216"/>
      <c r="M250" s="458" t="s">
        <v>1070</v>
      </c>
      <c r="N250" s="187"/>
    </row>
    <row r="251" spans="1:14" x14ac:dyDescent="0.25">
      <c r="A251" s="368"/>
      <c r="B251" s="205"/>
      <c r="C251" s="285"/>
      <c r="D251" s="218"/>
      <c r="E251" s="204"/>
      <c r="F251" s="204"/>
      <c r="G251" s="218"/>
      <c r="H251" s="218"/>
      <c r="I251" s="204"/>
      <c r="J251" s="204"/>
      <c r="K251" s="217"/>
      <c r="L251" s="216"/>
      <c r="M251" s="458"/>
      <c r="N251" s="187"/>
    </row>
    <row r="252" spans="1:14" x14ac:dyDescent="0.25">
      <c r="A252" s="368"/>
      <c r="B252" s="205"/>
      <c r="C252" s="285"/>
      <c r="D252" s="218"/>
      <c r="E252" s="204"/>
      <c r="F252" s="204"/>
      <c r="G252" s="218"/>
      <c r="H252" s="218"/>
      <c r="I252" s="204"/>
      <c r="J252" s="204"/>
      <c r="K252" s="217"/>
      <c r="L252" s="216"/>
      <c r="M252" s="458"/>
      <c r="N252" s="187"/>
    </row>
    <row r="253" spans="1:14" ht="14.25" customHeight="1" x14ac:dyDescent="0.25">
      <c r="A253" s="368"/>
      <c r="B253" s="205"/>
      <c r="C253" s="218"/>
      <c r="D253" s="218"/>
      <c r="E253" s="204"/>
      <c r="F253" s="204"/>
      <c r="G253" s="218"/>
      <c r="H253" s="218"/>
      <c r="I253" s="204"/>
      <c r="J253" s="204"/>
      <c r="K253" s="217"/>
      <c r="L253" s="216"/>
      <c r="M253" s="215"/>
      <c r="N253" s="187"/>
    </row>
    <row r="254" spans="1:14" ht="15" customHeight="1" x14ac:dyDescent="0.25">
      <c r="A254" s="368"/>
      <c r="B254" s="205"/>
      <c r="C254" s="218"/>
      <c r="D254" s="218"/>
      <c r="E254" s="204"/>
      <c r="F254" s="204"/>
      <c r="G254" s="218"/>
      <c r="H254" s="218"/>
      <c r="I254" s="204"/>
      <c r="J254" s="204"/>
      <c r="K254" s="217"/>
      <c r="L254" s="216"/>
      <c r="M254" s="215"/>
      <c r="N254" s="187"/>
    </row>
    <row r="255" spans="1:14" ht="15" customHeight="1" x14ac:dyDescent="0.25">
      <c r="A255" s="368"/>
      <c r="B255" s="205"/>
      <c r="C255" s="218"/>
      <c r="D255" s="218"/>
      <c r="E255" s="204"/>
      <c r="F255" s="204"/>
      <c r="G255" s="218"/>
      <c r="H255" s="218"/>
      <c r="I255" s="204"/>
      <c r="J255" s="204"/>
      <c r="K255" s="217"/>
      <c r="L255" s="216"/>
      <c r="M255" s="215"/>
      <c r="N255" s="187"/>
    </row>
    <row r="256" spans="1:14" x14ac:dyDescent="0.25">
      <c r="A256" s="366"/>
      <c r="B256" s="213"/>
      <c r="C256" s="212"/>
      <c r="D256" s="189"/>
      <c r="E256" s="189"/>
      <c r="F256" s="189"/>
      <c r="G256" s="189"/>
      <c r="H256" s="189"/>
      <c r="I256" s="189"/>
      <c r="J256" s="189"/>
      <c r="K256" s="189"/>
      <c r="L256" s="189"/>
      <c r="M256" s="367"/>
      <c r="N256" s="187"/>
    </row>
    <row r="257" spans="1:15" x14ac:dyDescent="0.25">
      <c r="A257" s="366" t="s">
        <v>432</v>
      </c>
      <c r="B257" s="507" t="s">
        <v>431</v>
      </c>
      <c r="C257" s="508"/>
      <c r="D257" s="508"/>
      <c r="E257" s="508"/>
      <c r="F257" s="189"/>
      <c r="G257" s="189"/>
      <c r="H257" s="189"/>
      <c r="I257" s="189"/>
      <c r="J257" s="189"/>
      <c r="K257" s="189"/>
      <c r="L257" s="189"/>
      <c r="M257" s="367"/>
      <c r="N257" s="187"/>
    </row>
    <row r="258" spans="1:15" ht="33.75" customHeight="1" thickBot="1" x14ac:dyDescent="0.3">
      <c r="A258" s="369"/>
      <c r="B258" s="522" t="s">
        <v>430</v>
      </c>
      <c r="C258" s="522"/>
      <c r="D258" s="522"/>
      <c r="E258" s="522"/>
      <c r="F258" s="189"/>
      <c r="G258" s="189"/>
      <c r="H258" s="189"/>
      <c r="I258" s="189"/>
      <c r="J258" s="189"/>
      <c r="K258" s="189"/>
      <c r="L258" s="189"/>
      <c r="M258" s="367"/>
      <c r="N258" s="211"/>
    </row>
    <row r="259" spans="1:15" ht="18" x14ac:dyDescent="0.25">
      <c r="A259" s="369"/>
      <c r="B259" s="197" t="s">
        <v>416</v>
      </c>
      <c r="C259" s="196" t="s">
        <v>415</v>
      </c>
      <c r="D259" s="196" t="s">
        <v>414</v>
      </c>
      <c r="E259" s="195" t="s">
        <v>8</v>
      </c>
      <c r="F259" s="295"/>
      <c r="G259" s="189"/>
      <c r="H259" s="189"/>
      <c r="I259" s="189"/>
      <c r="J259" s="189"/>
      <c r="K259" s="189"/>
      <c r="L259" s="189"/>
      <c r="M259" s="367"/>
      <c r="N259" s="210"/>
      <c r="O259" s="187"/>
    </row>
    <row r="260" spans="1:15" x14ac:dyDescent="0.25">
      <c r="A260" s="369"/>
      <c r="B260" s="205" t="s">
        <v>413</v>
      </c>
      <c r="C260" s="204"/>
      <c r="D260" s="204"/>
      <c r="E260" s="203"/>
      <c r="F260" s="295"/>
      <c r="G260" s="189"/>
      <c r="H260" s="189"/>
      <c r="I260" s="189"/>
      <c r="J260" s="189"/>
      <c r="K260" s="189"/>
      <c r="L260" s="189"/>
      <c r="M260" s="367"/>
      <c r="N260" s="210"/>
      <c r="O260" s="187"/>
    </row>
    <row r="261" spans="1:15" x14ac:dyDescent="0.25">
      <c r="A261" s="369"/>
      <c r="B261" s="205" t="s">
        <v>412</v>
      </c>
      <c r="C261" s="204"/>
      <c r="D261" s="204"/>
      <c r="E261" s="203"/>
      <c r="F261" s="295"/>
      <c r="G261" s="189"/>
      <c r="H261" s="189"/>
      <c r="I261" s="189"/>
      <c r="J261" s="189"/>
      <c r="K261" s="189"/>
      <c r="L261" s="189"/>
      <c r="M261" s="367"/>
      <c r="N261" s="210"/>
      <c r="O261" s="187"/>
    </row>
    <row r="262" spans="1:15" x14ac:dyDescent="0.25">
      <c r="A262" s="369"/>
      <c r="B262" s="205" t="s">
        <v>411</v>
      </c>
      <c r="C262" s="204"/>
      <c r="D262" s="204"/>
      <c r="E262" s="203"/>
      <c r="F262" s="295"/>
      <c r="G262" s="189"/>
      <c r="H262" s="189"/>
      <c r="I262" s="189"/>
      <c r="J262" s="189"/>
      <c r="K262" s="189"/>
      <c r="L262" s="189"/>
      <c r="M262" s="367"/>
      <c r="N262" s="210"/>
      <c r="O262" s="187"/>
    </row>
    <row r="263" spans="1:15" x14ac:dyDescent="0.25">
      <c r="A263" s="369"/>
      <c r="B263" s="205" t="s">
        <v>410</v>
      </c>
      <c r="C263" s="204"/>
      <c r="D263" s="204"/>
      <c r="E263" s="203"/>
      <c r="F263" s="295"/>
      <c r="G263" s="189"/>
      <c r="H263" s="189"/>
      <c r="I263" s="189"/>
      <c r="J263" s="189"/>
      <c r="K263" s="189"/>
      <c r="L263" s="189"/>
      <c r="M263" s="367"/>
      <c r="N263" s="210"/>
      <c r="O263" s="187"/>
    </row>
    <row r="264" spans="1:15" x14ac:dyDescent="0.25">
      <c r="A264" s="369"/>
      <c r="B264" s="202" t="s">
        <v>409</v>
      </c>
      <c r="C264" s="201"/>
      <c r="D264" s="201"/>
      <c r="E264" s="200"/>
      <c r="F264" s="295"/>
      <c r="G264" s="189"/>
      <c r="H264" s="189"/>
      <c r="I264" s="189"/>
      <c r="J264" s="189"/>
      <c r="K264" s="189"/>
      <c r="L264" s="189"/>
      <c r="M264" s="367"/>
      <c r="N264" s="210"/>
      <c r="O264" s="187"/>
    </row>
    <row r="265" spans="1:15" x14ac:dyDescent="0.25">
      <c r="A265" s="369"/>
      <c r="B265" s="202" t="s">
        <v>408</v>
      </c>
      <c r="C265" s="201"/>
      <c r="D265" s="201"/>
      <c r="E265" s="200"/>
      <c r="F265" s="295"/>
      <c r="G265" s="189"/>
      <c r="H265" s="189"/>
      <c r="I265" s="189"/>
      <c r="J265" s="189"/>
      <c r="K265" s="189"/>
      <c r="L265" s="189"/>
      <c r="M265" s="367"/>
      <c r="N265" s="210"/>
      <c r="O265" s="187"/>
    </row>
    <row r="266" spans="1:15" ht="15.75" thickBot="1" x14ac:dyDescent="0.3">
      <c r="A266" s="369"/>
      <c r="B266" s="128" t="s">
        <v>407</v>
      </c>
      <c r="C266" s="199"/>
      <c r="D266" s="199">
        <f>(SUMIF(D260:D265,"Increase",C260:C265))-(SUMIF(D260:D265,"Decrease",C260:C265))</f>
        <v>0</v>
      </c>
      <c r="E266" s="198"/>
      <c r="F266" s="295"/>
      <c r="G266" s="189"/>
      <c r="H266" s="189"/>
      <c r="I266" s="189"/>
      <c r="J266" s="189"/>
      <c r="K266" s="189"/>
      <c r="L266" s="189"/>
      <c r="M266" s="367"/>
      <c r="N266" s="210"/>
      <c r="O266" s="187"/>
    </row>
    <row r="267" spans="1:15" x14ac:dyDescent="0.25">
      <c r="A267" s="369"/>
      <c r="B267" s="295"/>
      <c r="C267" s="295"/>
      <c r="D267" s="295"/>
      <c r="E267" s="295"/>
      <c r="F267" s="189"/>
      <c r="G267" s="189"/>
      <c r="H267" s="189"/>
      <c r="I267" s="189"/>
      <c r="J267" s="189"/>
      <c r="K267" s="189"/>
      <c r="L267" s="189"/>
      <c r="M267" s="367"/>
      <c r="N267" s="209"/>
    </row>
    <row r="268" spans="1:15" x14ac:dyDescent="0.25">
      <c r="A268" s="369" t="s">
        <v>429</v>
      </c>
      <c r="B268" s="295" t="s">
        <v>428</v>
      </c>
      <c r="C268" s="295"/>
      <c r="D268" s="295"/>
      <c r="E268" s="295"/>
      <c r="F268" s="189"/>
      <c r="G268" s="189"/>
      <c r="H268" s="189"/>
      <c r="I268" s="189"/>
      <c r="J268" s="189"/>
      <c r="K268" s="189"/>
      <c r="L268" s="189"/>
      <c r="M268" s="367"/>
      <c r="N268" s="187"/>
    </row>
    <row r="269" spans="1:15" ht="57.75" customHeight="1" thickBot="1" x14ac:dyDescent="0.3">
      <c r="A269" s="369"/>
      <c r="B269" s="485" t="s">
        <v>427</v>
      </c>
      <c r="C269" s="485"/>
      <c r="D269" s="485"/>
      <c r="E269" s="485"/>
      <c r="F269" s="189"/>
      <c r="G269" s="189"/>
      <c r="H269" s="189"/>
      <c r="I269" s="189"/>
      <c r="J269" s="189"/>
      <c r="K269" s="189"/>
      <c r="L269" s="189"/>
      <c r="M269" s="367"/>
      <c r="N269" s="187"/>
    </row>
    <row r="270" spans="1:15" ht="18" x14ac:dyDescent="0.25">
      <c r="A270" s="369"/>
      <c r="B270" s="197" t="s">
        <v>416</v>
      </c>
      <c r="C270" s="196" t="s">
        <v>426</v>
      </c>
      <c r="D270" s="195" t="s">
        <v>8</v>
      </c>
      <c r="E270" s="295"/>
      <c r="F270" s="189"/>
      <c r="G270" s="189"/>
      <c r="H270" s="189"/>
      <c r="I270" s="189"/>
      <c r="J270" s="189"/>
      <c r="K270" s="189"/>
      <c r="L270" s="189"/>
      <c r="M270" s="367"/>
      <c r="N270" s="187"/>
    </row>
    <row r="271" spans="1:15" s="206" customFormat="1" x14ac:dyDescent="0.25">
      <c r="A271" s="371"/>
      <c r="B271" s="205" t="s">
        <v>425</v>
      </c>
      <c r="C271" s="204" t="s">
        <v>984</v>
      </c>
      <c r="D271" s="203" t="s">
        <v>1064</v>
      </c>
      <c r="E271" s="208"/>
      <c r="F271" s="207"/>
      <c r="G271" s="207"/>
      <c r="H271" s="207"/>
      <c r="I271" s="207"/>
      <c r="J271" s="207"/>
      <c r="K271" s="207"/>
      <c r="L271" s="207"/>
      <c r="M271" s="372"/>
      <c r="N271" s="187"/>
    </row>
    <row r="272" spans="1:15" s="206" customFormat="1" x14ac:dyDescent="0.25">
      <c r="A272" s="371"/>
      <c r="B272" s="205" t="s">
        <v>424</v>
      </c>
      <c r="C272" s="204" t="s">
        <v>984</v>
      </c>
      <c r="D272" s="203" t="s">
        <v>1068</v>
      </c>
      <c r="E272" s="208"/>
      <c r="F272" s="207"/>
      <c r="G272" s="207"/>
      <c r="H272" s="207"/>
      <c r="I272" s="207"/>
      <c r="J272" s="207"/>
      <c r="K272" s="207"/>
      <c r="L272" s="207"/>
      <c r="M272" s="372"/>
      <c r="N272" s="187"/>
    </row>
    <row r="273" spans="1:15" s="206" customFormat="1" x14ac:dyDescent="0.25">
      <c r="A273" s="371"/>
      <c r="B273" s="205" t="s">
        <v>423</v>
      </c>
      <c r="C273" s="204" t="s">
        <v>984</v>
      </c>
      <c r="D273" s="203" t="s">
        <v>1063</v>
      </c>
      <c r="E273" s="208"/>
      <c r="F273" s="207"/>
      <c r="G273" s="207"/>
      <c r="H273" s="207"/>
      <c r="I273" s="207"/>
      <c r="J273" s="207"/>
      <c r="K273" s="207"/>
      <c r="L273" s="207"/>
      <c r="M273" s="372"/>
      <c r="N273" s="187"/>
    </row>
    <row r="274" spans="1:15" s="206" customFormat="1" x14ac:dyDescent="0.25">
      <c r="A274" s="371"/>
      <c r="B274" s="205" t="s">
        <v>3</v>
      </c>
      <c r="C274" s="204" t="s">
        <v>984</v>
      </c>
      <c r="D274" s="203" t="s">
        <v>985</v>
      </c>
      <c r="E274" s="208"/>
      <c r="F274" s="207"/>
      <c r="G274" s="207"/>
      <c r="H274" s="207"/>
      <c r="I274" s="207"/>
      <c r="J274" s="207"/>
      <c r="K274" s="207"/>
      <c r="L274" s="207"/>
      <c r="M274" s="372"/>
      <c r="N274" s="187"/>
    </row>
    <row r="275" spans="1:15" s="206" customFormat="1" x14ac:dyDescent="0.25">
      <c r="A275" s="371"/>
      <c r="B275" s="205" t="s">
        <v>422</v>
      </c>
      <c r="C275" s="204">
        <v>0</v>
      </c>
      <c r="D275" s="203"/>
      <c r="E275" s="208"/>
      <c r="F275" s="207"/>
      <c r="G275" s="207"/>
      <c r="H275" s="207"/>
      <c r="I275" s="207"/>
      <c r="J275" s="207"/>
      <c r="K275" s="207"/>
      <c r="L275" s="207"/>
      <c r="M275" s="372"/>
      <c r="N275" s="187"/>
    </row>
    <row r="276" spans="1:15" s="206" customFormat="1" x14ac:dyDescent="0.25">
      <c r="A276" s="371"/>
      <c r="B276" s="205" t="s">
        <v>421</v>
      </c>
      <c r="C276" s="204" t="s">
        <v>984</v>
      </c>
      <c r="D276" s="203" t="s">
        <v>1066</v>
      </c>
      <c r="E276" s="208"/>
      <c r="F276" s="207"/>
      <c r="G276" s="207"/>
      <c r="H276" s="207"/>
      <c r="I276" s="207"/>
      <c r="J276" s="207"/>
      <c r="K276" s="207"/>
      <c r="L276" s="207"/>
      <c r="M276" s="372"/>
      <c r="N276" s="187"/>
    </row>
    <row r="277" spans="1:15" s="206" customFormat="1" x14ac:dyDescent="0.25">
      <c r="A277" s="371"/>
      <c r="B277" s="205" t="s">
        <v>420</v>
      </c>
      <c r="C277" s="204" t="s">
        <v>984</v>
      </c>
      <c r="D277" s="203" t="s">
        <v>1065</v>
      </c>
      <c r="E277" s="208"/>
      <c r="F277" s="207"/>
      <c r="G277" s="207"/>
      <c r="H277" s="207"/>
      <c r="I277" s="207"/>
      <c r="J277" s="207"/>
      <c r="K277" s="207"/>
      <c r="L277" s="207"/>
      <c r="M277" s="372"/>
      <c r="N277" s="187"/>
    </row>
    <row r="278" spans="1:15" s="206" customFormat="1" x14ac:dyDescent="0.25">
      <c r="A278" s="371"/>
      <c r="B278" s="205" t="s">
        <v>410</v>
      </c>
      <c r="C278" s="204"/>
      <c r="D278" s="203"/>
      <c r="E278" s="208"/>
      <c r="F278" s="207"/>
      <c r="G278" s="207"/>
      <c r="H278" s="207"/>
      <c r="I278" s="207"/>
      <c r="J278" s="207"/>
      <c r="K278" s="207"/>
      <c r="L278" s="207"/>
      <c r="M278" s="372"/>
      <c r="N278" s="187"/>
    </row>
    <row r="279" spans="1:15" s="206" customFormat="1" x14ac:dyDescent="0.25">
      <c r="A279" s="371"/>
      <c r="B279" s="202" t="s">
        <v>409</v>
      </c>
      <c r="C279" s="201"/>
      <c r="D279" s="200"/>
      <c r="E279" s="208"/>
      <c r="F279" s="207"/>
      <c r="G279" s="207"/>
      <c r="H279" s="207"/>
      <c r="I279" s="207"/>
      <c r="J279" s="207"/>
      <c r="K279" s="207"/>
      <c r="L279" s="207"/>
      <c r="M279" s="372"/>
      <c r="N279" s="187"/>
    </row>
    <row r="280" spans="1:15" s="206" customFormat="1" x14ac:dyDescent="0.25">
      <c r="A280" s="371"/>
      <c r="B280" s="202" t="s">
        <v>408</v>
      </c>
      <c r="C280" s="201"/>
      <c r="D280" s="200"/>
      <c r="E280" s="208"/>
      <c r="F280" s="207"/>
      <c r="G280" s="207"/>
      <c r="H280" s="207"/>
      <c r="I280" s="207"/>
      <c r="J280" s="207"/>
      <c r="K280" s="207"/>
      <c r="L280" s="207"/>
      <c r="M280" s="372"/>
      <c r="N280" s="187"/>
    </row>
    <row r="281" spans="1:15" ht="15.75" thickBot="1" x14ac:dyDescent="0.3">
      <c r="A281" s="369"/>
      <c r="B281" s="128" t="s">
        <v>407</v>
      </c>
      <c r="C281" s="199">
        <f>SUM(C271:C280)</f>
        <v>0</v>
      </c>
      <c r="D281" s="198"/>
      <c r="E281" s="295"/>
      <c r="F281" s="189"/>
      <c r="G281" s="189"/>
      <c r="H281" s="189"/>
      <c r="I281" s="189"/>
      <c r="J281" s="189"/>
      <c r="K281" s="189"/>
      <c r="L281" s="189"/>
      <c r="M281" s="367"/>
      <c r="N281" s="187"/>
    </row>
    <row r="282" spans="1:15" ht="14.25" customHeight="1" x14ac:dyDescent="0.25">
      <c r="A282" s="369"/>
      <c r="B282" s="295"/>
      <c r="C282" s="295"/>
      <c r="D282" s="295"/>
      <c r="E282" s="295"/>
      <c r="F282" s="189"/>
      <c r="G282" s="189"/>
      <c r="H282" s="189"/>
      <c r="I282" s="189"/>
      <c r="J282" s="189"/>
      <c r="K282" s="189"/>
      <c r="L282" s="189"/>
      <c r="M282" s="367"/>
      <c r="N282" s="187"/>
    </row>
    <row r="283" spans="1:15" x14ac:dyDescent="0.25">
      <c r="A283" s="366" t="s">
        <v>419</v>
      </c>
      <c r="B283" s="507" t="s">
        <v>418</v>
      </c>
      <c r="C283" s="508"/>
      <c r="D283" s="508"/>
      <c r="E283" s="508"/>
      <c r="F283" s="189"/>
      <c r="G283" s="189"/>
      <c r="H283" s="189"/>
      <c r="I283" s="189"/>
      <c r="J283" s="189"/>
      <c r="K283" s="189"/>
      <c r="L283" s="189"/>
      <c r="M283" s="367"/>
      <c r="N283" s="187"/>
    </row>
    <row r="284" spans="1:15" ht="35.25" customHeight="1" thickBot="1" x14ac:dyDescent="0.3">
      <c r="A284" s="369"/>
      <c r="B284" s="485" t="s">
        <v>417</v>
      </c>
      <c r="C284" s="485"/>
      <c r="D284" s="485"/>
      <c r="E284" s="485"/>
      <c r="F284" s="189"/>
      <c r="G284" s="189"/>
      <c r="H284" s="189"/>
      <c r="I284" s="189"/>
      <c r="J284" s="189"/>
      <c r="K284" s="189"/>
      <c r="L284" s="189"/>
      <c r="M284" s="367"/>
      <c r="N284" s="187"/>
    </row>
    <row r="285" spans="1:15" ht="18" x14ac:dyDescent="0.25">
      <c r="A285" s="369"/>
      <c r="B285" s="197" t="s">
        <v>416</v>
      </c>
      <c r="C285" s="196" t="s">
        <v>415</v>
      </c>
      <c r="D285" s="196" t="s">
        <v>414</v>
      </c>
      <c r="E285" s="195" t="s">
        <v>8</v>
      </c>
      <c r="F285" s="295"/>
      <c r="G285" s="189"/>
      <c r="H285" s="189"/>
      <c r="I285" s="189"/>
      <c r="J285" s="189"/>
      <c r="K285" s="189"/>
      <c r="L285" s="189"/>
      <c r="M285" s="367"/>
      <c r="N285" s="187"/>
      <c r="O285" s="187"/>
    </row>
    <row r="286" spans="1:15" x14ac:dyDescent="0.25">
      <c r="A286" s="369"/>
      <c r="B286" s="205" t="s">
        <v>413</v>
      </c>
      <c r="C286" s="204"/>
      <c r="D286" s="204"/>
      <c r="E286" s="203"/>
      <c r="F286" s="295"/>
      <c r="G286" s="189"/>
      <c r="H286" s="189"/>
      <c r="I286" s="189"/>
      <c r="J286" s="189"/>
      <c r="K286" s="189"/>
      <c r="L286" s="189"/>
      <c r="M286" s="367"/>
      <c r="N286" s="187"/>
      <c r="O286" s="187"/>
    </row>
    <row r="287" spans="1:15" x14ac:dyDescent="0.25">
      <c r="A287" s="369"/>
      <c r="B287" s="205" t="s">
        <v>412</v>
      </c>
      <c r="C287" s="204"/>
      <c r="D287" s="204"/>
      <c r="E287" s="203"/>
      <c r="F287" s="295"/>
      <c r="G287" s="189"/>
      <c r="H287" s="189"/>
      <c r="I287" s="189"/>
      <c r="J287" s="189"/>
      <c r="K287" s="189"/>
      <c r="L287" s="189"/>
      <c r="M287" s="367"/>
      <c r="N287" s="187"/>
      <c r="O287" s="187"/>
    </row>
    <row r="288" spans="1:15" x14ac:dyDescent="0.25">
      <c r="A288" s="369"/>
      <c r="B288" s="205" t="s">
        <v>411</v>
      </c>
      <c r="C288" s="204"/>
      <c r="D288" s="204"/>
      <c r="E288" s="203"/>
      <c r="F288" s="295"/>
      <c r="G288" s="189"/>
      <c r="H288" s="189"/>
      <c r="I288" s="189"/>
      <c r="J288" s="189"/>
      <c r="K288" s="189"/>
      <c r="L288" s="189"/>
      <c r="M288" s="367"/>
      <c r="N288" s="187"/>
      <c r="O288" s="187"/>
    </row>
    <row r="289" spans="1:15" x14ac:dyDescent="0.25">
      <c r="A289" s="369"/>
      <c r="B289" s="205" t="s">
        <v>410</v>
      </c>
      <c r="C289" s="204"/>
      <c r="D289" s="204"/>
      <c r="E289" s="203"/>
      <c r="F289" s="295"/>
      <c r="G289" s="189"/>
      <c r="H289" s="189"/>
      <c r="I289" s="189"/>
      <c r="J289" s="189"/>
      <c r="K289" s="189"/>
      <c r="L289" s="189"/>
      <c r="M289" s="367"/>
      <c r="N289" s="187"/>
      <c r="O289" s="187"/>
    </row>
    <row r="290" spans="1:15" x14ac:dyDescent="0.25">
      <c r="A290" s="369"/>
      <c r="B290" s="202" t="s">
        <v>409</v>
      </c>
      <c r="C290" s="201"/>
      <c r="D290" s="201"/>
      <c r="E290" s="200"/>
      <c r="F290" s="295"/>
      <c r="G290" s="189"/>
      <c r="H290" s="189"/>
      <c r="I290" s="189"/>
      <c r="J290" s="189"/>
      <c r="K290" s="189"/>
      <c r="L290" s="189"/>
      <c r="M290" s="367"/>
      <c r="N290" s="187"/>
      <c r="O290" s="187"/>
    </row>
    <row r="291" spans="1:15" x14ac:dyDescent="0.25">
      <c r="A291" s="369"/>
      <c r="B291" s="202" t="s">
        <v>408</v>
      </c>
      <c r="C291" s="201"/>
      <c r="D291" s="201"/>
      <c r="E291" s="200"/>
      <c r="F291" s="295"/>
      <c r="G291" s="189"/>
      <c r="H291" s="189"/>
      <c r="I291" s="189"/>
      <c r="J291" s="189"/>
      <c r="K291" s="189"/>
      <c r="L291" s="189"/>
      <c r="M291" s="367"/>
      <c r="N291" s="187"/>
      <c r="O291" s="187"/>
    </row>
    <row r="292" spans="1:15" ht="15.75" thickBot="1" x14ac:dyDescent="0.3">
      <c r="A292" s="369"/>
      <c r="B292" s="128" t="s">
        <v>407</v>
      </c>
      <c r="C292" s="199"/>
      <c r="D292" s="199">
        <f>(SUMIF(D286:D291,"Increase",C286:C291))-(SUMIF(D286:D291,"Decrease",C286:C291))</f>
        <v>0</v>
      </c>
      <c r="E292" s="198"/>
      <c r="F292" s="295"/>
      <c r="G292" s="189"/>
      <c r="H292" s="189"/>
      <c r="I292" s="189"/>
      <c r="J292" s="189"/>
      <c r="K292" s="189"/>
      <c r="L292" s="189"/>
      <c r="M292" s="367"/>
      <c r="N292" s="187"/>
      <c r="O292" s="187"/>
    </row>
    <row r="293" spans="1:15" x14ac:dyDescent="0.25">
      <c r="A293" s="369"/>
      <c r="B293" s="189"/>
      <c r="C293" s="189"/>
      <c r="D293" s="189"/>
      <c r="E293" s="189"/>
      <c r="F293" s="189"/>
      <c r="G293" s="189"/>
      <c r="H293" s="189"/>
      <c r="I293" s="189"/>
      <c r="J293" s="189"/>
      <c r="K293" s="189"/>
      <c r="L293" s="189"/>
      <c r="M293" s="367"/>
      <c r="N293" s="187"/>
      <c r="O293" s="187"/>
    </row>
    <row r="294" spans="1:15" x14ac:dyDescent="0.25">
      <c r="A294" s="366" t="s">
        <v>406</v>
      </c>
      <c r="B294" s="507" t="s">
        <v>405</v>
      </c>
      <c r="C294" s="508"/>
      <c r="D294" s="508"/>
      <c r="E294" s="508"/>
      <c r="F294" s="189"/>
      <c r="G294" s="189"/>
      <c r="H294" s="189"/>
      <c r="I294" s="189"/>
      <c r="J294" s="189"/>
      <c r="K294" s="189"/>
      <c r="L294" s="189"/>
      <c r="M294" s="367"/>
      <c r="N294" s="187"/>
    </row>
    <row r="295" spans="1:15" ht="32.25" customHeight="1" thickBot="1" x14ac:dyDescent="0.3">
      <c r="A295" s="369"/>
      <c r="B295" s="485" t="s">
        <v>404</v>
      </c>
      <c r="C295" s="485"/>
      <c r="D295" s="485"/>
      <c r="E295" s="485"/>
      <c r="F295" s="189"/>
      <c r="G295" s="189"/>
      <c r="H295" s="189"/>
      <c r="I295" s="189"/>
      <c r="J295" s="189"/>
      <c r="K295" s="189"/>
      <c r="L295" s="189"/>
      <c r="M295" s="367"/>
      <c r="N295" s="187"/>
    </row>
    <row r="296" spans="1:15" ht="18" x14ac:dyDescent="0.25">
      <c r="A296" s="369"/>
      <c r="B296" s="197" t="s">
        <v>403</v>
      </c>
      <c r="C296" s="196" t="s">
        <v>402</v>
      </c>
      <c r="D296" s="195" t="s">
        <v>8</v>
      </c>
      <c r="E296" s="295"/>
      <c r="F296" s="189"/>
      <c r="G296" s="189"/>
      <c r="H296" s="189"/>
      <c r="I296" s="189"/>
      <c r="J296" s="189"/>
      <c r="K296" s="189"/>
      <c r="L296" s="189"/>
      <c r="M296" s="367"/>
      <c r="N296" s="187"/>
    </row>
    <row r="297" spans="1:15" ht="15.75" thickBot="1" x14ac:dyDescent="0.3">
      <c r="A297" s="369"/>
      <c r="B297" s="194" t="s">
        <v>401</v>
      </c>
      <c r="C297" s="193">
        <v>1187</v>
      </c>
      <c r="D297" s="192"/>
      <c r="E297" s="295"/>
      <c r="F297" s="189"/>
      <c r="G297" s="189"/>
      <c r="H297" s="189"/>
      <c r="I297" s="189"/>
      <c r="J297" s="189"/>
      <c r="K297" s="189"/>
      <c r="L297" s="189"/>
      <c r="M297" s="367"/>
      <c r="N297" s="187"/>
    </row>
    <row r="298" spans="1:15" ht="17.25" customHeight="1" x14ac:dyDescent="0.25">
      <c r="A298" s="369"/>
      <c r="B298" s="295"/>
      <c r="C298" s="295"/>
      <c r="D298" s="295"/>
      <c r="E298" s="295"/>
      <c r="F298" s="189"/>
      <c r="G298" s="189"/>
      <c r="H298" s="189"/>
      <c r="I298" s="189"/>
      <c r="J298" s="189"/>
      <c r="K298" s="189"/>
      <c r="L298" s="189"/>
      <c r="M298" s="367"/>
      <c r="N298" s="187"/>
    </row>
    <row r="299" spans="1:15" ht="18.75" x14ac:dyDescent="0.25">
      <c r="A299" s="364"/>
      <c r="B299" s="191" t="s">
        <v>337</v>
      </c>
      <c r="C299" s="191"/>
      <c r="D299" s="191"/>
      <c r="E299" s="191"/>
      <c r="F299" s="191"/>
      <c r="G299" s="191"/>
      <c r="H299" s="191"/>
      <c r="I299" s="191"/>
      <c r="J299" s="191"/>
      <c r="K299" s="191"/>
      <c r="L299" s="191"/>
      <c r="M299" s="365"/>
      <c r="N299" s="187"/>
    </row>
    <row r="300" spans="1:15" x14ac:dyDescent="0.25">
      <c r="A300" s="366" t="s">
        <v>400</v>
      </c>
      <c r="B300" s="507" t="s">
        <v>335</v>
      </c>
      <c r="C300" s="508"/>
      <c r="D300" s="508"/>
      <c r="E300" s="508"/>
      <c r="F300" s="189"/>
      <c r="G300" s="189"/>
      <c r="H300" s="189"/>
      <c r="I300" s="189"/>
      <c r="J300" s="189"/>
      <c r="K300" s="189"/>
      <c r="L300" s="189"/>
      <c r="M300" s="367"/>
      <c r="N300" s="187"/>
    </row>
    <row r="301" spans="1:15" ht="30.75" customHeight="1" thickBot="1" x14ac:dyDescent="0.3">
      <c r="A301" s="369"/>
      <c r="B301" s="485" t="s">
        <v>399</v>
      </c>
      <c r="C301" s="485"/>
      <c r="D301" s="485"/>
      <c r="E301" s="485"/>
      <c r="F301" s="189"/>
      <c r="G301" s="189"/>
      <c r="H301" s="189"/>
      <c r="I301" s="189"/>
      <c r="J301" s="189"/>
      <c r="K301" s="189"/>
      <c r="L301" s="189"/>
      <c r="M301" s="367"/>
      <c r="N301" s="187"/>
    </row>
    <row r="302" spans="1:15" ht="30" customHeight="1" thickBot="1" x14ac:dyDescent="0.3">
      <c r="A302" s="369"/>
      <c r="B302" s="467"/>
      <c r="C302" s="468"/>
      <c r="D302" s="468"/>
      <c r="E302" s="469"/>
      <c r="F302" s="189"/>
      <c r="G302" s="189"/>
      <c r="H302" s="189"/>
      <c r="I302" s="189"/>
      <c r="J302" s="189"/>
      <c r="K302" s="189"/>
      <c r="L302" s="189"/>
      <c r="M302" s="367"/>
      <c r="N302" s="187"/>
    </row>
    <row r="303" spans="1:15" ht="17.25" customHeight="1" x14ac:dyDescent="0.25">
      <c r="A303" s="369"/>
      <c r="B303" s="295"/>
      <c r="C303" s="295"/>
      <c r="D303" s="295"/>
      <c r="E303" s="295"/>
      <c r="F303" s="189"/>
      <c r="G303" s="189"/>
      <c r="H303" s="189"/>
      <c r="I303" s="189"/>
      <c r="J303" s="189"/>
      <c r="K303" s="189"/>
      <c r="L303" s="189"/>
      <c r="M303" s="367"/>
      <c r="N303" s="187"/>
    </row>
    <row r="304" spans="1:15" ht="28.5" customHeight="1" x14ac:dyDescent="0.25">
      <c r="A304" s="373">
        <v>4</v>
      </c>
      <c r="B304" s="188" t="s">
        <v>398</v>
      </c>
      <c r="C304" s="188"/>
      <c r="D304" s="188"/>
      <c r="E304" s="188"/>
      <c r="F304" s="188"/>
      <c r="G304" s="188"/>
      <c r="H304" s="188"/>
      <c r="I304" s="188"/>
      <c r="J304" s="188"/>
      <c r="K304" s="188"/>
      <c r="L304" s="188"/>
      <c r="M304" s="374"/>
      <c r="N304" s="187"/>
    </row>
    <row r="305" spans="1:14" ht="18.75" x14ac:dyDescent="0.25">
      <c r="A305" s="375"/>
      <c r="B305" s="157" t="s">
        <v>397</v>
      </c>
      <c r="C305" s="157"/>
      <c r="D305" s="157"/>
      <c r="E305" s="157"/>
      <c r="F305" s="157"/>
      <c r="G305" s="157"/>
      <c r="H305" s="157"/>
      <c r="I305" s="157"/>
      <c r="J305" s="157"/>
      <c r="K305" s="157"/>
      <c r="L305" s="157"/>
      <c r="M305" s="376"/>
      <c r="N305" s="187"/>
    </row>
    <row r="306" spans="1:14" ht="21.75" customHeight="1" x14ac:dyDescent="0.25">
      <c r="A306" s="377" t="s">
        <v>396</v>
      </c>
      <c r="B306" s="186" t="s">
        <v>395</v>
      </c>
      <c r="C306" s="185"/>
      <c r="D306" s="185"/>
      <c r="E306" s="185"/>
      <c r="F306" s="155"/>
      <c r="G306" s="155"/>
      <c r="H306" s="155"/>
      <c r="I306" s="155"/>
      <c r="J306" s="155"/>
      <c r="K306" s="155"/>
      <c r="L306" s="155"/>
      <c r="M306" s="378"/>
      <c r="N306" s="187"/>
    </row>
    <row r="307" spans="1:14" ht="23.25" customHeight="1" thickBot="1" x14ac:dyDescent="0.3">
      <c r="A307" s="379"/>
      <c r="B307" s="475" t="s">
        <v>394</v>
      </c>
      <c r="C307" s="476"/>
      <c r="D307" s="476"/>
      <c r="E307" s="476"/>
      <c r="F307" s="155"/>
      <c r="G307" s="155"/>
      <c r="H307" s="155"/>
      <c r="I307" s="155"/>
      <c r="J307" s="155"/>
      <c r="K307" s="155"/>
      <c r="L307" s="155"/>
      <c r="M307" s="378"/>
      <c r="N307" s="187"/>
    </row>
    <row r="308" spans="1:14" ht="71.25" customHeight="1" thickBot="1" x14ac:dyDescent="0.3">
      <c r="A308" s="379"/>
      <c r="B308" s="470" t="s">
        <v>1021</v>
      </c>
      <c r="C308" s="481"/>
      <c r="D308" s="481"/>
      <c r="E308" s="482"/>
      <c r="F308" s="155"/>
      <c r="G308" s="155"/>
      <c r="H308" s="155"/>
      <c r="I308" s="155"/>
      <c r="J308" s="155"/>
      <c r="K308" s="155"/>
      <c r="L308" s="155"/>
      <c r="M308" s="378"/>
      <c r="N308" s="187"/>
    </row>
    <row r="309" spans="1:14" ht="22.5" customHeight="1" x14ac:dyDescent="0.25">
      <c r="A309" s="379" t="s">
        <v>393</v>
      </c>
      <c r="B309" s="517" t="s">
        <v>392</v>
      </c>
      <c r="C309" s="518"/>
      <c r="D309" s="518"/>
      <c r="E309" s="518"/>
      <c r="F309" s="155"/>
      <c r="G309" s="155"/>
      <c r="H309" s="155"/>
      <c r="I309" s="155"/>
      <c r="J309" s="155"/>
      <c r="K309" s="155"/>
      <c r="L309" s="155"/>
      <c r="M309" s="378"/>
      <c r="N309" s="187"/>
    </row>
    <row r="310" spans="1:14" ht="36.75" customHeight="1" thickBot="1" x14ac:dyDescent="0.3">
      <c r="A310" s="379"/>
      <c r="B310" s="519" t="s">
        <v>391</v>
      </c>
      <c r="C310" s="506"/>
      <c r="D310" s="506"/>
      <c r="E310" s="506"/>
      <c r="F310" s="155"/>
      <c r="G310" s="155"/>
      <c r="H310" s="155"/>
      <c r="I310" s="155"/>
      <c r="J310" s="155"/>
      <c r="K310" s="155"/>
      <c r="L310" s="155"/>
      <c r="M310" s="378"/>
      <c r="N310" s="187"/>
    </row>
    <row r="311" spans="1:14" ht="87.75" customHeight="1" thickBot="1" x14ac:dyDescent="0.3">
      <c r="A311" s="379"/>
      <c r="B311" s="470" t="s">
        <v>1055</v>
      </c>
      <c r="C311" s="481"/>
      <c r="D311" s="481"/>
      <c r="E311" s="482"/>
      <c r="F311" s="155"/>
      <c r="G311" s="155"/>
      <c r="H311" s="155"/>
      <c r="I311" s="155"/>
      <c r="J311" s="155"/>
      <c r="K311" s="155"/>
      <c r="L311" s="155"/>
      <c r="M311" s="378"/>
      <c r="N311" s="187"/>
    </row>
    <row r="312" spans="1:14" x14ac:dyDescent="0.25">
      <c r="A312" s="380"/>
      <c r="B312" s="184"/>
      <c r="C312" s="155"/>
      <c r="D312" s="155"/>
      <c r="E312" s="155"/>
      <c r="F312" s="155"/>
      <c r="G312" s="155"/>
      <c r="H312" s="155"/>
      <c r="I312" s="155"/>
      <c r="J312" s="155"/>
      <c r="K312" s="155"/>
      <c r="L312" s="155"/>
      <c r="M312" s="378"/>
      <c r="N312" s="187"/>
    </row>
    <row r="313" spans="1:14" ht="18.75" x14ac:dyDescent="0.25">
      <c r="A313" s="375"/>
      <c r="B313" s="157" t="s">
        <v>390</v>
      </c>
      <c r="C313" s="157"/>
      <c r="D313" s="157"/>
      <c r="E313" s="157"/>
      <c r="F313" s="157"/>
      <c r="G313" s="157"/>
      <c r="H313" s="157"/>
      <c r="I313" s="157"/>
      <c r="J313" s="157"/>
      <c r="K313" s="157"/>
      <c r="L313" s="157"/>
      <c r="M313" s="381"/>
      <c r="N313" s="187"/>
    </row>
    <row r="314" spans="1:14" ht="22.5" customHeight="1" x14ac:dyDescent="0.25">
      <c r="A314" s="379" t="s">
        <v>389</v>
      </c>
      <c r="B314" s="183" t="s">
        <v>388</v>
      </c>
      <c r="C314" s="155"/>
      <c r="D314" s="155"/>
      <c r="E314" s="155"/>
      <c r="F314" s="155"/>
      <c r="G314" s="155"/>
      <c r="H314" s="155"/>
      <c r="I314" s="155"/>
      <c r="J314" s="155"/>
      <c r="K314" s="155"/>
      <c r="L314" s="155"/>
      <c r="M314" s="378"/>
      <c r="N314" s="187"/>
    </row>
    <row r="315" spans="1:14" ht="33.75" customHeight="1" thickBot="1" x14ac:dyDescent="0.3">
      <c r="A315" s="382"/>
      <c r="B315" s="475" t="s">
        <v>387</v>
      </c>
      <c r="C315" s="476"/>
      <c r="D315" s="476"/>
      <c r="E315" s="476"/>
      <c r="F315" s="155"/>
      <c r="G315" s="155"/>
      <c r="H315" s="155"/>
      <c r="I315" s="155"/>
      <c r="J315" s="155"/>
      <c r="K315" s="155"/>
      <c r="L315" s="155"/>
      <c r="M315" s="378"/>
      <c r="N315" s="187"/>
    </row>
    <row r="316" spans="1:14" ht="48.75" customHeight="1" thickBot="1" x14ac:dyDescent="0.3">
      <c r="A316" s="382"/>
      <c r="B316" s="513" t="s">
        <v>1018</v>
      </c>
      <c r="C316" s="468"/>
      <c r="D316" s="468"/>
      <c r="E316" s="469"/>
      <c r="F316" s="155"/>
      <c r="G316" s="155"/>
      <c r="H316" s="155"/>
      <c r="I316" s="155"/>
      <c r="J316" s="155"/>
      <c r="K316" s="155"/>
      <c r="L316" s="155"/>
      <c r="M316" s="378"/>
      <c r="N316" s="187"/>
    </row>
    <row r="317" spans="1:14" ht="42.75" customHeight="1" x14ac:dyDescent="0.25">
      <c r="A317" s="383" t="s">
        <v>386</v>
      </c>
      <c r="B317" s="511" t="s">
        <v>385</v>
      </c>
      <c r="C317" s="512"/>
      <c r="D317" s="512"/>
      <c r="E317" s="512"/>
      <c r="F317" s="155"/>
      <c r="G317" s="155"/>
      <c r="H317" s="155"/>
      <c r="I317" s="155"/>
      <c r="J317" s="155"/>
      <c r="K317" s="155"/>
      <c r="L317" s="155"/>
      <c r="M317" s="378"/>
      <c r="N317" s="187"/>
    </row>
    <row r="318" spans="1:14" ht="73.5" customHeight="1" x14ac:dyDescent="0.25">
      <c r="A318" s="384"/>
      <c r="B318" s="506" t="s">
        <v>384</v>
      </c>
      <c r="C318" s="506"/>
      <c r="D318" s="506"/>
      <c r="E318" s="506"/>
      <c r="F318" s="155"/>
      <c r="G318" s="155"/>
      <c r="H318" s="155"/>
      <c r="I318" s="155"/>
      <c r="J318" s="155"/>
      <c r="K318" s="155"/>
      <c r="L318" s="155"/>
      <c r="M318" s="378"/>
      <c r="N318" s="187"/>
    </row>
    <row r="319" spans="1:14" ht="48.75" customHeight="1" thickBot="1" x14ac:dyDescent="0.3">
      <c r="A319" s="385"/>
      <c r="B319" s="476" t="s">
        <v>383</v>
      </c>
      <c r="C319" s="476"/>
      <c r="D319" s="476"/>
      <c r="E319" s="476"/>
      <c r="F319" s="155"/>
      <c r="G319" s="155"/>
      <c r="H319" s="155"/>
      <c r="I319" s="155"/>
      <c r="J319" s="155"/>
      <c r="K319" s="155"/>
      <c r="L319" s="155"/>
      <c r="M319" s="378"/>
      <c r="N319" s="187"/>
    </row>
    <row r="320" spans="1:14" ht="32.25" customHeight="1" x14ac:dyDescent="0.25">
      <c r="A320" s="385"/>
      <c r="B320" s="182" t="s">
        <v>382</v>
      </c>
      <c r="C320" s="180" t="s">
        <v>381</v>
      </c>
      <c r="D320" s="180" t="s">
        <v>380</v>
      </c>
      <c r="E320" s="181" t="s">
        <v>379</v>
      </c>
      <c r="F320" s="180" t="s">
        <v>378</v>
      </c>
      <c r="G320" s="179" t="s">
        <v>8</v>
      </c>
      <c r="H320" s="155"/>
      <c r="I320" s="155"/>
      <c r="J320" s="155"/>
      <c r="K320" s="155"/>
      <c r="L320" s="155"/>
      <c r="M320" s="378"/>
      <c r="N320" s="187"/>
    </row>
    <row r="321" spans="1:14" ht="135" x14ac:dyDescent="0.25">
      <c r="A321" s="385"/>
      <c r="B321" s="177" t="s">
        <v>377</v>
      </c>
      <c r="C321" s="176" t="s">
        <v>376</v>
      </c>
      <c r="D321" s="171" t="s">
        <v>371</v>
      </c>
      <c r="E321" s="176" t="s">
        <v>778</v>
      </c>
      <c r="F321" s="441" t="s">
        <v>1030</v>
      </c>
      <c r="G321" s="178"/>
      <c r="H321" s="155"/>
      <c r="I321" s="155"/>
      <c r="J321" s="155"/>
      <c r="K321" s="155"/>
      <c r="L321" s="155"/>
      <c r="M321" s="378"/>
      <c r="N321" s="187"/>
    </row>
    <row r="322" spans="1:14" ht="50.25" hidden="1" customHeight="1" x14ac:dyDescent="0.25">
      <c r="A322" s="385"/>
      <c r="B322" s="177" t="s">
        <v>377</v>
      </c>
      <c r="C322" s="176" t="s">
        <v>376</v>
      </c>
      <c r="D322" s="171" t="s">
        <v>371</v>
      </c>
      <c r="E322" s="176"/>
      <c r="F322" s="176"/>
      <c r="G322" s="178"/>
      <c r="H322" s="155"/>
      <c r="I322" s="155"/>
      <c r="J322" s="155"/>
      <c r="K322" s="155"/>
      <c r="L322" s="155"/>
      <c r="M322" s="378"/>
      <c r="N322" s="187"/>
    </row>
    <row r="323" spans="1:14" ht="50.25" hidden="1" customHeight="1" x14ac:dyDescent="0.25">
      <c r="A323" s="385"/>
      <c r="B323" s="177" t="s">
        <v>377</v>
      </c>
      <c r="C323" s="176" t="s">
        <v>376</v>
      </c>
      <c r="D323" s="171" t="s">
        <v>371</v>
      </c>
      <c r="E323" s="176"/>
      <c r="F323" s="176"/>
      <c r="G323" s="178"/>
      <c r="H323" s="155"/>
      <c r="I323" s="155"/>
      <c r="J323" s="155"/>
      <c r="K323" s="155"/>
      <c r="L323" s="155"/>
      <c r="M323" s="378"/>
      <c r="N323" s="187"/>
    </row>
    <row r="324" spans="1:14" ht="50.25" hidden="1" customHeight="1" x14ac:dyDescent="0.25">
      <c r="A324" s="385"/>
      <c r="B324" s="177" t="s">
        <v>377</v>
      </c>
      <c r="C324" s="176" t="s">
        <v>376</v>
      </c>
      <c r="D324" s="171" t="s">
        <v>371</v>
      </c>
      <c r="E324" s="176"/>
      <c r="F324" s="176"/>
      <c r="G324" s="178"/>
      <c r="H324" s="155"/>
      <c r="I324" s="155"/>
      <c r="J324" s="155"/>
      <c r="K324" s="155"/>
      <c r="L324" s="155"/>
      <c r="M324" s="378"/>
      <c r="N324" s="187"/>
    </row>
    <row r="325" spans="1:14" ht="60" x14ac:dyDescent="0.25">
      <c r="A325" s="385"/>
      <c r="B325" s="177" t="s">
        <v>377</v>
      </c>
      <c r="C325" s="176" t="s">
        <v>376</v>
      </c>
      <c r="D325" s="171" t="s">
        <v>371</v>
      </c>
      <c r="E325" s="176" t="s">
        <v>744</v>
      </c>
      <c r="F325" s="449" t="s">
        <v>1031</v>
      </c>
      <c r="G325" s="178"/>
      <c r="H325" s="155"/>
      <c r="I325" s="155"/>
      <c r="J325" s="155"/>
      <c r="K325" s="155"/>
      <c r="L325" s="155"/>
      <c r="M325" s="378"/>
      <c r="N325" s="187"/>
    </row>
    <row r="326" spans="1:14" ht="165" x14ac:dyDescent="0.25">
      <c r="A326" s="385"/>
      <c r="B326" s="177" t="s">
        <v>375</v>
      </c>
      <c r="C326" s="176" t="s">
        <v>374</v>
      </c>
      <c r="D326" s="171" t="s">
        <v>371</v>
      </c>
      <c r="E326" s="176" t="s">
        <v>886</v>
      </c>
      <c r="F326" s="448" t="s">
        <v>1062</v>
      </c>
      <c r="G326" s="459" t="s">
        <v>1035</v>
      </c>
      <c r="H326" s="155"/>
      <c r="I326" s="155"/>
      <c r="J326" s="155"/>
      <c r="K326" s="155"/>
      <c r="L326" s="155"/>
      <c r="M326" s="378"/>
      <c r="N326" s="187"/>
    </row>
    <row r="327" spans="1:14" ht="36" hidden="1" customHeight="1" x14ac:dyDescent="0.25">
      <c r="A327" s="385"/>
      <c r="B327" s="177" t="s">
        <v>375</v>
      </c>
      <c r="C327" s="176" t="s">
        <v>374</v>
      </c>
      <c r="D327" s="171" t="s">
        <v>371</v>
      </c>
      <c r="E327" s="176"/>
      <c r="F327" s="450"/>
      <c r="G327" s="178"/>
      <c r="H327" s="155"/>
      <c r="I327" s="155"/>
      <c r="J327" s="155"/>
      <c r="K327" s="155"/>
      <c r="L327" s="155"/>
      <c r="M327" s="378"/>
      <c r="N327" s="187"/>
    </row>
    <row r="328" spans="1:14" ht="36" hidden="1" customHeight="1" x14ac:dyDescent="0.25">
      <c r="A328" s="385"/>
      <c r="B328" s="177" t="s">
        <v>375</v>
      </c>
      <c r="C328" s="176" t="s">
        <v>374</v>
      </c>
      <c r="D328" s="171" t="s">
        <v>371</v>
      </c>
      <c r="E328" s="176"/>
      <c r="F328" s="450"/>
      <c r="G328" s="178"/>
      <c r="H328" s="155"/>
      <c r="I328" s="155"/>
      <c r="J328" s="155"/>
      <c r="K328" s="155"/>
      <c r="L328" s="155"/>
      <c r="M328" s="378"/>
      <c r="N328" s="187"/>
    </row>
    <row r="329" spans="1:14" ht="36" hidden="1" customHeight="1" x14ac:dyDescent="0.25">
      <c r="A329" s="385"/>
      <c r="B329" s="177" t="s">
        <v>375</v>
      </c>
      <c r="C329" s="176" t="s">
        <v>374</v>
      </c>
      <c r="D329" s="171" t="s">
        <v>371</v>
      </c>
      <c r="E329" s="176"/>
      <c r="F329" s="450"/>
      <c r="G329" s="178"/>
      <c r="H329" s="155"/>
      <c r="I329" s="155"/>
      <c r="J329" s="155"/>
      <c r="K329" s="155"/>
      <c r="L329" s="155"/>
      <c r="M329" s="378"/>
      <c r="N329" s="187"/>
    </row>
    <row r="330" spans="1:14" ht="36" hidden="1" customHeight="1" x14ac:dyDescent="0.25">
      <c r="A330" s="385"/>
      <c r="B330" s="177" t="s">
        <v>375</v>
      </c>
      <c r="C330" s="176" t="s">
        <v>374</v>
      </c>
      <c r="D330" s="171" t="s">
        <v>371</v>
      </c>
      <c r="E330" s="176"/>
      <c r="F330" s="450"/>
      <c r="G330" s="178"/>
      <c r="H330" s="155"/>
      <c r="I330" s="155"/>
      <c r="J330" s="155"/>
      <c r="K330" s="155"/>
      <c r="L330" s="155"/>
      <c r="M330" s="378"/>
      <c r="N330" s="187"/>
    </row>
    <row r="331" spans="1:14" ht="36" hidden="1" customHeight="1" x14ac:dyDescent="0.25">
      <c r="A331" s="385"/>
      <c r="B331" s="177" t="s">
        <v>375</v>
      </c>
      <c r="C331" s="176" t="s">
        <v>374</v>
      </c>
      <c r="D331" s="171" t="s">
        <v>371</v>
      </c>
      <c r="E331" s="176"/>
      <c r="F331" s="450"/>
      <c r="G331" s="178"/>
      <c r="H331" s="155"/>
      <c r="I331" s="155"/>
      <c r="J331" s="155"/>
      <c r="K331" s="155"/>
      <c r="L331" s="155"/>
      <c r="M331" s="378"/>
      <c r="N331" s="187"/>
    </row>
    <row r="332" spans="1:14" ht="36" hidden="1" customHeight="1" x14ac:dyDescent="0.25">
      <c r="A332" s="385"/>
      <c r="B332" s="177" t="s">
        <v>375</v>
      </c>
      <c r="C332" s="176" t="s">
        <v>374</v>
      </c>
      <c r="D332" s="171" t="s">
        <v>371</v>
      </c>
      <c r="E332" s="176"/>
      <c r="F332" s="450"/>
      <c r="G332" s="178"/>
      <c r="H332" s="155"/>
      <c r="I332" s="155"/>
      <c r="J332" s="155"/>
      <c r="K332" s="155"/>
      <c r="L332" s="155"/>
      <c r="M332" s="378"/>
      <c r="N332" s="187"/>
    </row>
    <row r="333" spans="1:14" ht="36" hidden="1" customHeight="1" x14ac:dyDescent="0.25">
      <c r="A333" s="385"/>
      <c r="B333" s="177" t="s">
        <v>375</v>
      </c>
      <c r="C333" s="176" t="s">
        <v>374</v>
      </c>
      <c r="D333" s="171" t="s">
        <v>371</v>
      </c>
      <c r="E333" s="176"/>
      <c r="F333" s="450"/>
      <c r="G333" s="178"/>
      <c r="H333" s="155"/>
      <c r="I333" s="155"/>
      <c r="J333" s="155"/>
      <c r="K333" s="155"/>
      <c r="L333" s="155"/>
      <c r="M333" s="378"/>
      <c r="N333" s="187"/>
    </row>
    <row r="334" spans="1:14" ht="36" hidden="1" customHeight="1" x14ac:dyDescent="0.25">
      <c r="A334" s="385"/>
      <c r="B334" s="177" t="s">
        <v>375</v>
      </c>
      <c r="C334" s="176" t="s">
        <v>374</v>
      </c>
      <c r="D334" s="171" t="s">
        <v>371</v>
      </c>
      <c r="E334" s="176"/>
      <c r="F334" s="450"/>
      <c r="G334" s="178"/>
      <c r="H334" s="155"/>
      <c r="I334" s="155"/>
      <c r="J334" s="155"/>
      <c r="K334" s="155"/>
      <c r="L334" s="155"/>
      <c r="M334" s="378"/>
      <c r="N334" s="187"/>
    </row>
    <row r="335" spans="1:14" ht="36" hidden="1" customHeight="1" x14ac:dyDescent="0.25">
      <c r="A335" s="385"/>
      <c r="B335" s="177" t="s">
        <v>375</v>
      </c>
      <c r="C335" s="176" t="s">
        <v>374</v>
      </c>
      <c r="D335" s="171" t="s">
        <v>371</v>
      </c>
      <c r="E335" s="176"/>
      <c r="F335" s="450"/>
      <c r="G335" s="178"/>
      <c r="H335" s="155"/>
      <c r="I335" s="155"/>
      <c r="J335" s="155"/>
      <c r="K335" s="155"/>
      <c r="L335" s="155"/>
      <c r="M335" s="378"/>
      <c r="N335" s="187"/>
    </row>
    <row r="336" spans="1:14" ht="36" hidden="1" customHeight="1" x14ac:dyDescent="0.25">
      <c r="A336" s="385"/>
      <c r="B336" s="177" t="s">
        <v>375</v>
      </c>
      <c r="C336" s="176" t="s">
        <v>374</v>
      </c>
      <c r="D336" s="171" t="s">
        <v>371</v>
      </c>
      <c r="E336" s="176"/>
      <c r="F336" s="450"/>
      <c r="G336" s="178"/>
      <c r="H336" s="155"/>
      <c r="I336" s="155"/>
      <c r="J336" s="155"/>
      <c r="K336" s="155"/>
      <c r="L336" s="155"/>
      <c r="M336" s="378"/>
      <c r="N336" s="187"/>
    </row>
    <row r="337" spans="1:14" ht="36" hidden="1" customHeight="1" x14ac:dyDescent="0.25">
      <c r="A337" s="385"/>
      <c r="B337" s="177" t="s">
        <v>375</v>
      </c>
      <c r="C337" s="176" t="s">
        <v>374</v>
      </c>
      <c r="D337" s="171" t="s">
        <v>371</v>
      </c>
      <c r="E337" s="176"/>
      <c r="F337" s="450"/>
      <c r="G337" s="178"/>
      <c r="H337" s="155"/>
      <c r="I337" s="155"/>
      <c r="J337" s="155"/>
      <c r="K337" s="155"/>
      <c r="L337" s="155"/>
      <c r="M337" s="378"/>
      <c r="N337" s="187"/>
    </row>
    <row r="338" spans="1:14" ht="36" hidden="1" customHeight="1" x14ac:dyDescent="0.25">
      <c r="A338" s="385"/>
      <c r="B338" s="177" t="s">
        <v>375</v>
      </c>
      <c r="C338" s="176" t="s">
        <v>374</v>
      </c>
      <c r="D338" s="171" t="s">
        <v>371</v>
      </c>
      <c r="E338" s="176"/>
      <c r="F338" s="450"/>
      <c r="G338" s="178"/>
      <c r="H338" s="155"/>
      <c r="I338" s="155"/>
      <c r="J338" s="155"/>
      <c r="K338" s="155"/>
      <c r="L338" s="155"/>
      <c r="M338" s="378"/>
      <c r="N338" s="187"/>
    </row>
    <row r="339" spans="1:14" ht="120" x14ac:dyDescent="0.25">
      <c r="A339" s="385"/>
      <c r="B339" s="177" t="s">
        <v>375</v>
      </c>
      <c r="C339" s="176" t="s">
        <v>374</v>
      </c>
      <c r="D339" s="171" t="s">
        <v>371</v>
      </c>
      <c r="E339" s="176" t="s">
        <v>727</v>
      </c>
      <c r="F339" s="451" t="s">
        <v>1042</v>
      </c>
      <c r="G339" s="460" t="s">
        <v>1036</v>
      </c>
      <c r="H339" s="155"/>
      <c r="I339" s="155"/>
      <c r="J339" s="155"/>
      <c r="K339" s="155"/>
      <c r="L339" s="155"/>
      <c r="M339" s="378"/>
      <c r="N339" s="187"/>
    </row>
    <row r="340" spans="1:14" ht="150" x14ac:dyDescent="0.25">
      <c r="A340" s="385"/>
      <c r="B340" s="177" t="s">
        <v>375</v>
      </c>
      <c r="C340" s="176" t="s">
        <v>374</v>
      </c>
      <c r="D340" s="171" t="s">
        <v>371</v>
      </c>
      <c r="E340" s="176" t="s">
        <v>641</v>
      </c>
      <c r="F340" s="171" t="s">
        <v>1056</v>
      </c>
      <c r="G340" s="453" t="s">
        <v>1041</v>
      </c>
      <c r="H340" s="155"/>
      <c r="I340" s="155"/>
      <c r="J340" s="155"/>
      <c r="K340" s="155"/>
      <c r="L340" s="155"/>
      <c r="M340" s="378"/>
      <c r="N340" s="187"/>
    </row>
    <row r="341" spans="1:14" ht="45" x14ac:dyDescent="0.25">
      <c r="A341" s="385"/>
      <c r="B341" s="177" t="s">
        <v>373</v>
      </c>
      <c r="C341" s="176" t="s">
        <v>372</v>
      </c>
      <c r="D341" s="171" t="s">
        <v>371</v>
      </c>
      <c r="E341" s="176"/>
      <c r="F341" s="176" t="s">
        <v>154</v>
      </c>
      <c r="G341" s="178"/>
      <c r="H341" s="155"/>
      <c r="I341" s="155"/>
      <c r="J341" s="155"/>
      <c r="K341" s="155"/>
      <c r="L341" s="155"/>
      <c r="M341" s="378"/>
      <c r="N341" s="187"/>
    </row>
    <row r="342" spans="1:14" ht="45" hidden="1" x14ac:dyDescent="0.25">
      <c r="A342" s="385"/>
      <c r="B342" s="177" t="s">
        <v>373</v>
      </c>
      <c r="C342" s="176" t="s">
        <v>372</v>
      </c>
      <c r="D342" s="171" t="s">
        <v>371</v>
      </c>
      <c r="E342" s="176"/>
      <c r="F342" s="176"/>
      <c r="G342" s="178"/>
      <c r="H342" s="155"/>
      <c r="I342" s="155"/>
      <c r="J342" s="155"/>
      <c r="K342" s="155"/>
      <c r="L342" s="155"/>
      <c r="M342" s="378"/>
      <c r="N342" s="187"/>
    </row>
    <row r="343" spans="1:14" ht="45" hidden="1" x14ac:dyDescent="0.25">
      <c r="A343" s="385"/>
      <c r="B343" s="177" t="s">
        <v>373</v>
      </c>
      <c r="C343" s="176" t="s">
        <v>372</v>
      </c>
      <c r="D343" s="171" t="s">
        <v>371</v>
      </c>
      <c r="E343" s="176"/>
      <c r="F343" s="176"/>
      <c r="G343" s="178"/>
      <c r="H343" s="155"/>
      <c r="I343" s="155"/>
      <c r="J343" s="155"/>
      <c r="K343" s="155"/>
      <c r="L343" s="155"/>
      <c r="M343" s="378"/>
      <c r="N343" s="187"/>
    </row>
    <row r="344" spans="1:14" ht="45" hidden="1" x14ac:dyDescent="0.25">
      <c r="A344" s="385"/>
      <c r="B344" s="177" t="s">
        <v>373</v>
      </c>
      <c r="C344" s="176" t="s">
        <v>372</v>
      </c>
      <c r="D344" s="171" t="s">
        <v>371</v>
      </c>
      <c r="E344" s="176"/>
      <c r="F344" s="176"/>
      <c r="G344" s="178"/>
      <c r="H344" s="155"/>
      <c r="I344" s="155"/>
      <c r="J344" s="155"/>
      <c r="K344" s="155"/>
      <c r="L344" s="155"/>
      <c r="M344" s="378"/>
      <c r="N344" s="187"/>
    </row>
    <row r="345" spans="1:14" ht="45" hidden="1" x14ac:dyDescent="0.25">
      <c r="A345" s="385"/>
      <c r="B345" s="177" t="s">
        <v>373</v>
      </c>
      <c r="C345" s="176" t="s">
        <v>372</v>
      </c>
      <c r="D345" s="171" t="s">
        <v>371</v>
      </c>
      <c r="E345" s="176"/>
      <c r="F345" s="176"/>
      <c r="G345" s="178"/>
      <c r="H345" s="155"/>
      <c r="I345" s="155"/>
      <c r="J345" s="155"/>
      <c r="K345" s="155"/>
      <c r="L345" s="155"/>
      <c r="M345" s="378"/>
      <c r="N345" s="187"/>
    </row>
    <row r="346" spans="1:14" ht="90" x14ac:dyDescent="0.25">
      <c r="A346" s="385"/>
      <c r="B346" s="177" t="s">
        <v>370</v>
      </c>
      <c r="C346" s="176" t="s">
        <v>369</v>
      </c>
      <c r="D346" s="171" t="s">
        <v>364</v>
      </c>
      <c r="E346" s="176" t="s">
        <v>701</v>
      </c>
      <c r="F346" s="441" t="s">
        <v>1032</v>
      </c>
      <c r="G346" s="178"/>
      <c r="H346" s="155"/>
      <c r="I346" s="155"/>
      <c r="J346" s="155"/>
      <c r="K346" s="155"/>
      <c r="L346" s="155"/>
      <c r="M346" s="378"/>
      <c r="N346" s="187"/>
    </row>
    <row r="347" spans="1:14" ht="45" hidden="1" x14ac:dyDescent="0.25">
      <c r="A347" s="385"/>
      <c r="B347" s="177" t="s">
        <v>370</v>
      </c>
      <c r="C347" s="176" t="s">
        <v>369</v>
      </c>
      <c r="D347" s="171" t="s">
        <v>364</v>
      </c>
      <c r="E347" s="176"/>
      <c r="F347" s="176"/>
      <c r="G347" s="178"/>
      <c r="H347" s="155"/>
      <c r="I347" s="155"/>
      <c r="J347" s="155"/>
      <c r="K347" s="155"/>
      <c r="L347" s="155"/>
      <c r="M347" s="378"/>
      <c r="N347" s="187"/>
    </row>
    <row r="348" spans="1:14" ht="45" hidden="1" x14ac:dyDescent="0.25">
      <c r="A348" s="385"/>
      <c r="B348" s="177" t="s">
        <v>370</v>
      </c>
      <c r="C348" s="176" t="s">
        <v>369</v>
      </c>
      <c r="D348" s="171" t="s">
        <v>364</v>
      </c>
      <c r="E348" s="176"/>
      <c r="F348" s="176"/>
      <c r="G348" s="178"/>
      <c r="H348" s="155"/>
      <c r="I348" s="155"/>
      <c r="J348" s="155"/>
      <c r="K348" s="155"/>
      <c r="L348" s="155"/>
      <c r="M348" s="378"/>
      <c r="N348" s="187"/>
    </row>
    <row r="349" spans="1:14" ht="45" hidden="1" x14ac:dyDescent="0.25">
      <c r="A349" s="385"/>
      <c r="B349" s="177" t="s">
        <v>370</v>
      </c>
      <c r="C349" s="176" t="s">
        <v>369</v>
      </c>
      <c r="D349" s="171" t="s">
        <v>364</v>
      </c>
      <c r="E349" s="176"/>
      <c r="F349" s="176"/>
      <c r="G349" s="178"/>
      <c r="H349" s="155"/>
      <c r="I349" s="155"/>
      <c r="J349" s="155"/>
      <c r="K349" s="155"/>
      <c r="L349" s="155"/>
      <c r="M349" s="378"/>
      <c r="N349" s="187"/>
    </row>
    <row r="350" spans="1:14" ht="45" hidden="1" x14ac:dyDescent="0.25">
      <c r="A350" s="385"/>
      <c r="B350" s="177" t="s">
        <v>370</v>
      </c>
      <c r="C350" s="176" t="s">
        <v>369</v>
      </c>
      <c r="D350" s="171" t="s">
        <v>364</v>
      </c>
      <c r="E350" s="176"/>
      <c r="F350" s="176"/>
      <c r="G350" s="178"/>
      <c r="H350" s="155"/>
      <c r="I350" s="155"/>
      <c r="J350" s="155"/>
      <c r="K350" s="155"/>
      <c r="L350" s="155"/>
      <c r="M350" s="378"/>
      <c r="N350" s="187"/>
    </row>
    <row r="351" spans="1:14" ht="45" hidden="1" x14ac:dyDescent="0.25">
      <c r="A351" s="385"/>
      <c r="B351" s="177" t="s">
        <v>370</v>
      </c>
      <c r="C351" s="176" t="s">
        <v>369</v>
      </c>
      <c r="D351" s="171" t="s">
        <v>364</v>
      </c>
      <c r="E351" s="176"/>
      <c r="F351" s="176"/>
      <c r="G351" s="178"/>
      <c r="H351" s="155"/>
      <c r="I351" s="155"/>
      <c r="J351" s="155"/>
      <c r="K351" s="155"/>
      <c r="L351" s="155"/>
      <c r="M351" s="378"/>
      <c r="N351" s="187"/>
    </row>
    <row r="352" spans="1:14" ht="45" hidden="1" x14ac:dyDescent="0.25">
      <c r="A352" s="385"/>
      <c r="B352" s="177" t="s">
        <v>370</v>
      </c>
      <c r="C352" s="176" t="s">
        <v>369</v>
      </c>
      <c r="D352" s="171" t="s">
        <v>364</v>
      </c>
      <c r="E352" s="176"/>
      <c r="F352" s="176"/>
      <c r="G352" s="178"/>
      <c r="H352" s="155"/>
      <c r="I352" s="155"/>
      <c r="J352" s="155"/>
      <c r="K352" s="155"/>
      <c r="L352" s="155"/>
      <c r="M352" s="378"/>
      <c r="N352" s="187"/>
    </row>
    <row r="353" spans="1:17" ht="45" hidden="1" x14ac:dyDescent="0.25">
      <c r="A353" s="385"/>
      <c r="B353" s="177" t="s">
        <v>370</v>
      </c>
      <c r="C353" s="176" t="s">
        <v>369</v>
      </c>
      <c r="D353" s="171" t="s">
        <v>364</v>
      </c>
      <c r="E353" s="176"/>
      <c r="F353" s="176"/>
      <c r="G353" s="178"/>
      <c r="H353" s="155"/>
      <c r="I353" s="155"/>
      <c r="J353" s="155"/>
      <c r="K353" s="155"/>
      <c r="L353" s="155"/>
      <c r="M353" s="378"/>
      <c r="N353" s="187"/>
    </row>
    <row r="354" spans="1:17" ht="45" hidden="1" x14ac:dyDescent="0.25">
      <c r="A354" s="385"/>
      <c r="B354" s="177" t="s">
        <v>370</v>
      </c>
      <c r="C354" s="176" t="s">
        <v>369</v>
      </c>
      <c r="D354" s="171" t="s">
        <v>364</v>
      </c>
      <c r="E354" s="176"/>
      <c r="F354" s="176"/>
      <c r="G354" s="178"/>
      <c r="H354" s="155"/>
      <c r="I354" s="155"/>
      <c r="J354" s="155"/>
      <c r="K354" s="155"/>
      <c r="L354" s="155"/>
      <c r="M354" s="378"/>
      <c r="N354" s="187"/>
    </row>
    <row r="355" spans="1:17" ht="45" x14ac:dyDescent="0.25">
      <c r="A355" s="385"/>
      <c r="B355" s="177" t="s">
        <v>368</v>
      </c>
      <c r="C355" s="176" t="s">
        <v>367</v>
      </c>
      <c r="D355" s="171" t="s">
        <v>364</v>
      </c>
      <c r="E355" s="176"/>
      <c r="F355" s="176" t="s">
        <v>154</v>
      </c>
      <c r="G355" s="178"/>
      <c r="H355" s="155"/>
      <c r="I355" s="155"/>
      <c r="J355" s="155"/>
      <c r="K355" s="155"/>
      <c r="L355" s="155"/>
      <c r="M355" s="378"/>
      <c r="N355" s="187"/>
    </row>
    <row r="356" spans="1:17" ht="45" hidden="1" x14ac:dyDescent="0.25">
      <c r="A356" s="385"/>
      <c r="B356" s="177" t="s">
        <v>368</v>
      </c>
      <c r="C356" s="176" t="s">
        <v>367</v>
      </c>
      <c r="D356" s="171" t="s">
        <v>364</v>
      </c>
      <c r="E356" s="176"/>
      <c r="F356" s="176"/>
      <c r="G356" s="178"/>
      <c r="H356" s="155"/>
      <c r="I356" s="155"/>
      <c r="J356" s="155"/>
      <c r="K356" s="155"/>
      <c r="L356" s="155"/>
      <c r="M356" s="378"/>
      <c r="N356" s="187"/>
    </row>
    <row r="357" spans="1:17" ht="45" hidden="1" x14ac:dyDescent="0.25">
      <c r="A357" s="385"/>
      <c r="B357" s="177" t="s">
        <v>368</v>
      </c>
      <c r="C357" s="176" t="s">
        <v>367</v>
      </c>
      <c r="D357" s="171" t="s">
        <v>364</v>
      </c>
      <c r="E357" s="176"/>
      <c r="F357" s="176"/>
      <c r="G357" s="178"/>
      <c r="H357" s="155"/>
      <c r="I357" s="155"/>
      <c r="J357" s="155"/>
      <c r="K357" s="155"/>
      <c r="L357" s="155"/>
      <c r="M357" s="378"/>
      <c r="N357" s="187"/>
    </row>
    <row r="358" spans="1:17" ht="45" hidden="1" x14ac:dyDescent="0.25">
      <c r="A358" s="385"/>
      <c r="B358" s="177" t="s">
        <v>368</v>
      </c>
      <c r="C358" s="176" t="s">
        <v>367</v>
      </c>
      <c r="D358" s="171" t="s">
        <v>364</v>
      </c>
      <c r="E358" s="176"/>
      <c r="F358" s="176"/>
      <c r="G358" s="178"/>
      <c r="H358" s="155"/>
      <c r="I358" s="155"/>
      <c r="J358" s="155"/>
      <c r="K358" s="155"/>
      <c r="L358" s="155"/>
      <c r="M358" s="378"/>
      <c r="N358" s="187"/>
    </row>
    <row r="359" spans="1:17" ht="45" hidden="1" x14ac:dyDescent="0.25">
      <c r="A359" s="385"/>
      <c r="B359" s="177" t="s">
        <v>368</v>
      </c>
      <c r="C359" s="176" t="s">
        <v>367</v>
      </c>
      <c r="D359" s="171" t="s">
        <v>364</v>
      </c>
      <c r="E359" s="176"/>
      <c r="F359" s="176"/>
      <c r="G359" s="178"/>
      <c r="H359" s="155"/>
      <c r="I359" s="155"/>
      <c r="J359" s="155"/>
      <c r="K359" s="155"/>
      <c r="L359" s="155"/>
      <c r="M359" s="378"/>
      <c r="N359" s="187"/>
    </row>
    <row r="360" spans="1:17" ht="45" hidden="1" x14ac:dyDescent="0.25">
      <c r="A360" s="385"/>
      <c r="B360" s="177" t="s">
        <v>368</v>
      </c>
      <c r="C360" s="176" t="s">
        <v>367</v>
      </c>
      <c r="D360" s="171" t="s">
        <v>364</v>
      </c>
      <c r="E360" s="176"/>
      <c r="F360" s="176"/>
      <c r="G360" s="178"/>
      <c r="H360" s="155"/>
      <c r="I360" s="155"/>
      <c r="J360" s="155"/>
      <c r="K360" s="155"/>
      <c r="L360" s="155"/>
      <c r="M360" s="378"/>
      <c r="N360" s="187"/>
    </row>
    <row r="361" spans="1:17" ht="45" hidden="1" x14ac:dyDescent="0.25">
      <c r="A361" s="385"/>
      <c r="B361" s="177" t="s">
        <v>368</v>
      </c>
      <c r="C361" s="176" t="s">
        <v>367</v>
      </c>
      <c r="D361" s="171" t="s">
        <v>364</v>
      </c>
      <c r="E361" s="176"/>
      <c r="F361" s="176"/>
      <c r="G361" s="178"/>
      <c r="H361" s="155"/>
      <c r="I361" s="155"/>
      <c r="J361" s="155"/>
      <c r="K361" s="155"/>
      <c r="L361" s="155"/>
      <c r="M361" s="378"/>
      <c r="N361" s="187"/>
    </row>
    <row r="362" spans="1:17" ht="45" hidden="1" x14ac:dyDescent="0.25">
      <c r="A362" s="385"/>
      <c r="B362" s="177" t="s">
        <v>368</v>
      </c>
      <c r="C362" s="176" t="s">
        <v>367</v>
      </c>
      <c r="D362" s="171" t="s">
        <v>364</v>
      </c>
      <c r="E362" s="176"/>
      <c r="F362" s="176"/>
      <c r="G362" s="178"/>
      <c r="H362" s="155"/>
      <c r="I362" s="155"/>
      <c r="J362" s="155"/>
      <c r="K362" s="155"/>
      <c r="L362" s="155"/>
      <c r="M362" s="378"/>
      <c r="N362" s="187"/>
    </row>
    <row r="363" spans="1:17" ht="45" hidden="1" x14ac:dyDescent="0.25">
      <c r="A363" s="385"/>
      <c r="B363" s="177" t="s">
        <v>368</v>
      </c>
      <c r="C363" s="176" t="s">
        <v>367</v>
      </c>
      <c r="D363" s="171" t="s">
        <v>364</v>
      </c>
      <c r="E363" s="176"/>
      <c r="F363" s="176"/>
      <c r="G363" s="178"/>
      <c r="H363" s="155"/>
      <c r="I363" s="155"/>
      <c r="J363" s="155"/>
      <c r="K363" s="155"/>
      <c r="L363" s="155"/>
      <c r="M363" s="378"/>
      <c r="N363" s="187"/>
    </row>
    <row r="364" spans="1:17" ht="150" x14ac:dyDescent="0.25">
      <c r="A364" s="385"/>
      <c r="B364" s="177" t="s">
        <v>366</v>
      </c>
      <c r="C364" s="176" t="s">
        <v>365</v>
      </c>
      <c r="D364" s="171" t="s">
        <v>364</v>
      </c>
      <c r="E364" s="176" t="s">
        <v>806</v>
      </c>
      <c r="F364" s="442" t="s">
        <v>1033</v>
      </c>
      <c r="G364" s="178"/>
      <c r="H364" s="155"/>
      <c r="I364" s="155"/>
      <c r="J364" s="155"/>
      <c r="K364" s="155"/>
      <c r="L364" s="155"/>
      <c r="M364" s="378"/>
      <c r="N364" s="187"/>
    </row>
    <row r="365" spans="1:17" ht="45" hidden="1" x14ac:dyDescent="0.25">
      <c r="A365" s="385"/>
      <c r="B365" s="177" t="s">
        <v>366</v>
      </c>
      <c r="C365" s="176" t="s">
        <v>365</v>
      </c>
      <c r="D365" s="171" t="s">
        <v>364</v>
      </c>
      <c r="E365" s="176"/>
      <c r="F365" s="176"/>
      <c r="G365" s="178"/>
      <c r="H365" s="155"/>
      <c r="I365" s="155"/>
      <c r="J365" s="155"/>
      <c r="K365" s="155"/>
      <c r="L365" s="155"/>
      <c r="M365" s="378"/>
      <c r="N365" s="187"/>
    </row>
    <row r="366" spans="1:17" ht="45" x14ac:dyDescent="0.25">
      <c r="A366" s="385"/>
      <c r="B366" s="177" t="s">
        <v>366</v>
      </c>
      <c r="C366" s="176" t="s">
        <v>365</v>
      </c>
      <c r="D366" s="171" t="s">
        <v>364</v>
      </c>
      <c r="E366" s="176" t="s">
        <v>789</v>
      </c>
      <c r="F366" s="176" t="s">
        <v>1034</v>
      </c>
      <c r="G366" s="178"/>
      <c r="H366" s="155"/>
      <c r="I366" s="155"/>
      <c r="J366" s="155"/>
      <c r="K366" s="155"/>
      <c r="L366" s="155"/>
      <c r="M366" s="378"/>
      <c r="N366" s="187"/>
    </row>
    <row r="367" spans="1:17" ht="45" x14ac:dyDescent="0.25">
      <c r="A367" s="385"/>
      <c r="B367" s="177" t="s">
        <v>366</v>
      </c>
      <c r="C367" s="176" t="s">
        <v>365</v>
      </c>
      <c r="D367" s="171" t="s">
        <v>364</v>
      </c>
      <c r="E367" s="176" t="s">
        <v>773</v>
      </c>
      <c r="F367" s="176" t="s">
        <v>1034</v>
      </c>
      <c r="G367" s="178"/>
      <c r="H367" s="155"/>
      <c r="I367" s="155"/>
      <c r="J367" s="155"/>
      <c r="K367" s="155"/>
      <c r="L367" s="155"/>
      <c r="M367" s="378"/>
      <c r="N367" s="163"/>
      <c r="O367" s="162"/>
      <c r="P367" s="162"/>
      <c r="Q367" s="162"/>
    </row>
    <row r="368" spans="1:17" ht="45" x14ac:dyDescent="0.25">
      <c r="A368" s="385"/>
      <c r="B368" s="177" t="s">
        <v>363</v>
      </c>
      <c r="C368" s="176" t="s">
        <v>362</v>
      </c>
      <c r="D368" s="171" t="s">
        <v>357</v>
      </c>
      <c r="E368" s="176"/>
      <c r="F368" s="176" t="s">
        <v>154</v>
      </c>
      <c r="G368" s="178"/>
      <c r="H368" s="155"/>
      <c r="I368" s="155"/>
      <c r="J368" s="155"/>
      <c r="K368" s="155"/>
      <c r="L368" s="155"/>
      <c r="M368" s="378"/>
      <c r="N368" s="335"/>
      <c r="O368" s="162"/>
      <c r="P368" s="162"/>
      <c r="Q368" s="162"/>
    </row>
    <row r="369" spans="1:17" ht="45" x14ac:dyDescent="0.25">
      <c r="A369" s="385"/>
      <c r="B369" s="177" t="s">
        <v>361</v>
      </c>
      <c r="C369" s="176" t="s">
        <v>360</v>
      </c>
      <c r="D369" s="171" t="s">
        <v>357</v>
      </c>
      <c r="E369" s="176"/>
      <c r="F369" s="176" t="s">
        <v>154</v>
      </c>
      <c r="G369" s="178"/>
      <c r="H369" s="155"/>
      <c r="I369" s="155"/>
      <c r="J369" s="155"/>
      <c r="K369" s="155"/>
      <c r="L369" s="155"/>
      <c r="M369" s="378"/>
      <c r="N369" s="21"/>
      <c r="O369" s="163"/>
      <c r="P369" s="162"/>
      <c r="Q369" s="162"/>
    </row>
    <row r="370" spans="1:17" ht="45" hidden="1" x14ac:dyDescent="0.25">
      <c r="A370" s="385"/>
      <c r="B370" s="177" t="s">
        <v>361</v>
      </c>
      <c r="C370" s="176" t="s">
        <v>360</v>
      </c>
      <c r="D370" s="171" t="s">
        <v>357</v>
      </c>
      <c r="E370" s="176"/>
      <c r="F370" s="176" t="s">
        <v>154</v>
      </c>
      <c r="G370" s="169"/>
      <c r="H370" s="155"/>
      <c r="I370" s="155"/>
      <c r="J370" s="155"/>
      <c r="K370" s="155"/>
      <c r="L370" s="155"/>
      <c r="M370" s="378"/>
      <c r="N370" s="21"/>
      <c r="O370" s="163"/>
      <c r="P370" s="162"/>
      <c r="Q370" s="162"/>
    </row>
    <row r="371" spans="1:17" ht="45" hidden="1" x14ac:dyDescent="0.25">
      <c r="A371" s="385"/>
      <c r="B371" s="177" t="s">
        <v>361</v>
      </c>
      <c r="C371" s="176" t="s">
        <v>360</v>
      </c>
      <c r="D371" s="171" t="s">
        <v>357</v>
      </c>
      <c r="E371" s="176"/>
      <c r="F371" s="176" t="s">
        <v>154</v>
      </c>
      <c r="G371" s="169"/>
      <c r="H371" s="155"/>
      <c r="I371" s="155"/>
      <c r="J371" s="155"/>
      <c r="K371" s="155"/>
      <c r="L371" s="155"/>
      <c r="M371" s="378"/>
      <c r="N371" s="21"/>
      <c r="O371" s="163"/>
      <c r="P371" s="162"/>
      <c r="Q371" s="162"/>
    </row>
    <row r="372" spans="1:17" ht="45" hidden="1" x14ac:dyDescent="0.25">
      <c r="A372" s="385"/>
      <c r="B372" s="177" t="s">
        <v>361</v>
      </c>
      <c r="C372" s="176" t="s">
        <v>360</v>
      </c>
      <c r="D372" s="171" t="s">
        <v>357</v>
      </c>
      <c r="E372" s="176"/>
      <c r="F372" s="176" t="s">
        <v>154</v>
      </c>
      <c r="G372" s="169"/>
      <c r="H372" s="155"/>
      <c r="I372" s="155"/>
      <c r="J372" s="155"/>
      <c r="K372" s="155"/>
      <c r="L372" s="155"/>
      <c r="M372" s="378"/>
      <c r="N372" s="21"/>
      <c r="O372" s="163"/>
      <c r="P372" s="162"/>
      <c r="Q372" s="162"/>
    </row>
    <row r="373" spans="1:17" ht="83.25" customHeight="1" thickBot="1" x14ac:dyDescent="0.3">
      <c r="A373" s="385"/>
      <c r="B373" s="168" t="s">
        <v>359</v>
      </c>
      <c r="C373" s="166" t="s">
        <v>358</v>
      </c>
      <c r="D373" s="167" t="s">
        <v>357</v>
      </c>
      <c r="E373" s="166"/>
      <c r="F373" s="176" t="s">
        <v>154</v>
      </c>
      <c r="G373" s="165"/>
      <c r="H373" s="155"/>
      <c r="I373" s="155"/>
      <c r="J373" s="155"/>
      <c r="K373" s="155"/>
      <c r="L373" s="155"/>
      <c r="M373" s="378"/>
      <c r="N373" s="21"/>
      <c r="O373" s="163"/>
      <c r="P373" s="162"/>
      <c r="Q373" s="162"/>
    </row>
    <row r="374" spans="1:17" ht="75.75" hidden="1" customHeight="1" thickBot="1" x14ac:dyDescent="0.3">
      <c r="A374" s="385"/>
      <c r="B374" s="175" t="s">
        <v>359</v>
      </c>
      <c r="C374" s="173" t="s">
        <v>358</v>
      </c>
      <c r="D374" s="174" t="s">
        <v>357</v>
      </c>
      <c r="E374" s="173"/>
      <c r="F374" s="173"/>
      <c r="G374" s="172"/>
      <c r="H374" s="155"/>
      <c r="I374" s="155"/>
      <c r="J374" s="155"/>
      <c r="K374" s="155"/>
      <c r="L374" s="155"/>
      <c r="M374" s="378"/>
      <c r="N374" s="21"/>
      <c r="O374" s="163"/>
      <c r="P374" s="162"/>
      <c r="Q374" s="162"/>
    </row>
    <row r="375" spans="1:17" ht="82.5" hidden="1" customHeight="1" thickBot="1" x14ac:dyDescent="0.3">
      <c r="A375" s="385"/>
      <c r="B375" s="168" t="s">
        <v>359</v>
      </c>
      <c r="C375" s="170" t="s">
        <v>358</v>
      </c>
      <c r="D375" s="171" t="s">
        <v>357</v>
      </c>
      <c r="E375" s="170"/>
      <c r="F375" s="170"/>
      <c r="G375" s="169"/>
      <c r="H375" s="155"/>
      <c r="I375" s="155"/>
      <c r="J375" s="155"/>
      <c r="K375" s="155"/>
      <c r="L375" s="155"/>
      <c r="M375" s="378"/>
      <c r="N375" s="21"/>
      <c r="O375" s="163"/>
      <c r="P375" s="162"/>
      <c r="Q375" s="162"/>
    </row>
    <row r="376" spans="1:17" ht="85.5" hidden="1" customHeight="1" thickBot="1" x14ac:dyDescent="0.3">
      <c r="A376" s="385"/>
      <c r="B376" s="168" t="s">
        <v>359</v>
      </c>
      <c r="C376" s="166" t="s">
        <v>358</v>
      </c>
      <c r="D376" s="167" t="s">
        <v>357</v>
      </c>
      <c r="E376" s="166"/>
      <c r="F376" s="166"/>
      <c r="G376" s="165"/>
      <c r="H376" s="155"/>
      <c r="I376" s="155"/>
      <c r="J376" s="155"/>
      <c r="K376" s="155"/>
      <c r="L376" s="155"/>
      <c r="M376" s="378"/>
      <c r="N376" s="164"/>
      <c r="O376" s="163"/>
      <c r="P376" s="162"/>
      <c r="Q376" s="162"/>
    </row>
    <row r="377" spans="1:17" x14ac:dyDescent="0.25">
      <c r="A377" s="385"/>
      <c r="B377" s="155"/>
      <c r="C377" s="155"/>
      <c r="D377" s="155"/>
      <c r="E377" s="155"/>
      <c r="F377" s="155"/>
      <c r="G377" s="155"/>
      <c r="H377" s="155"/>
      <c r="I377" s="155"/>
      <c r="J377" s="155"/>
      <c r="K377" s="155"/>
      <c r="L377" s="155"/>
      <c r="M377" s="378"/>
      <c r="N377" s="336"/>
    </row>
    <row r="378" spans="1:17" ht="18.75" x14ac:dyDescent="0.25">
      <c r="A378" s="375"/>
      <c r="B378" s="157" t="s">
        <v>356</v>
      </c>
      <c r="C378" s="157"/>
      <c r="D378" s="157"/>
      <c r="E378" s="157"/>
      <c r="F378" s="157"/>
      <c r="G378" s="157"/>
      <c r="H378" s="157"/>
      <c r="I378" s="157"/>
      <c r="J378" s="157"/>
      <c r="K378" s="157"/>
      <c r="L378" s="157"/>
      <c r="M378" s="381"/>
      <c r="N378" s="187"/>
    </row>
    <row r="379" spans="1:17" ht="24" customHeight="1" x14ac:dyDescent="0.25">
      <c r="A379" s="380" t="s">
        <v>355</v>
      </c>
      <c r="B379" s="160" t="s">
        <v>354</v>
      </c>
      <c r="C379" s="155"/>
      <c r="D379" s="155"/>
      <c r="E379" s="155"/>
      <c r="F379" s="155"/>
      <c r="G379" s="155"/>
      <c r="H379" s="155"/>
      <c r="I379" s="155"/>
      <c r="J379" s="155"/>
      <c r="K379" s="155"/>
      <c r="L379" s="155"/>
      <c r="M379" s="378"/>
      <c r="N379" s="187"/>
    </row>
    <row r="380" spans="1:17" ht="49.5" customHeight="1" thickBot="1" x14ac:dyDescent="0.3">
      <c r="A380" s="380"/>
      <c r="B380" s="504" t="s">
        <v>353</v>
      </c>
      <c r="C380" s="505"/>
      <c r="D380" s="505"/>
      <c r="E380" s="505"/>
      <c r="F380" s="155"/>
      <c r="G380" s="155"/>
      <c r="H380" s="155"/>
      <c r="I380" s="155"/>
      <c r="J380" s="155"/>
      <c r="K380" s="155"/>
      <c r="L380" s="155"/>
      <c r="M380" s="378"/>
      <c r="N380" s="187"/>
    </row>
    <row r="381" spans="1:17" ht="47.25" customHeight="1" thickBot="1" x14ac:dyDescent="0.3">
      <c r="A381" s="380"/>
      <c r="B381" s="470" t="s">
        <v>1020</v>
      </c>
      <c r="C381" s="481"/>
      <c r="D381" s="481"/>
      <c r="E381" s="482"/>
      <c r="F381" s="155"/>
      <c r="G381" s="155"/>
      <c r="H381" s="155"/>
      <c r="I381" s="155"/>
      <c r="J381" s="155"/>
      <c r="K381" s="155"/>
      <c r="L381" s="155"/>
      <c r="M381" s="378"/>
      <c r="N381" s="187"/>
    </row>
    <row r="382" spans="1:17" ht="24.75" customHeight="1" x14ac:dyDescent="0.25">
      <c r="A382" s="380" t="s">
        <v>352</v>
      </c>
      <c r="B382" s="159" t="s">
        <v>351</v>
      </c>
      <c r="C382" s="158"/>
      <c r="D382" s="158"/>
      <c r="E382" s="158"/>
      <c r="F382" s="155"/>
      <c r="G382" s="155"/>
      <c r="H382" s="155"/>
      <c r="I382" s="155"/>
      <c r="J382" s="155"/>
      <c r="K382" s="155"/>
      <c r="L382" s="155"/>
      <c r="M382" s="378"/>
      <c r="N382" s="187"/>
    </row>
    <row r="383" spans="1:17" ht="34.5" customHeight="1" thickBot="1" x14ac:dyDescent="0.3">
      <c r="A383" s="380"/>
      <c r="B383" s="502" t="s">
        <v>350</v>
      </c>
      <c r="C383" s="503"/>
      <c r="D383" s="503"/>
      <c r="E383" s="503"/>
      <c r="F383" s="155"/>
      <c r="G383" s="155"/>
      <c r="H383" s="155"/>
      <c r="I383" s="155"/>
      <c r="J383" s="155"/>
      <c r="K383" s="155"/>
      <c r="L383" s="155"/>
      <c r="M383" s="378"/>
      <c r="N383" s="187"/>
    </row>
    <row r="384" spans="1:17" ht="66" customHeight="1" thickBot="1" x14ac:dyDescent="0.3">
      <c r="A384" s="380"/>
      <c r="B384" s="470" t="s">
        <v>1023</v>
      </c>
      <c r="C384" s="481"/>
      <c r="D384" s="481"/>
      <c r="E384" s="482"/>
      <c r="F384" s="155"/>
      <c r="G384" s="155"/>
      <c r="H384" s="155"/>
      <c r="I384" s="155"/>
      <c r="J384" s="155"/>
      <c r="K384" s="155"/>
      <c r="L384" s="155"/>
      <c r="M384" s="378"/>
      <c r="N384" s="187"/>
    </row>
    <row r="385" spans="1:14" x14ac:dyDescent="0.25">
      <c r="A385" s="385"/>
      <c r="B385" s="155"/>
      <c r="C385" s="155"/>
      <c r="D385" s="155"/>
      <c r="E385" s="155"/>
      <c r="F385" s="155"/>
      <c r="G385" s="155"/>
      <c r="H385" s="155"/>
      <c r="I385" s="155"/>
      <c r="J385" s="155"/>
      <c r="K385" s="155"/>
      <c r="L385" s="155"/>
      <c r="M385" s="378"/>
      <c r="N385" s="187"/>
    </row>
    <row r="386" spans="1:14" ht="18.75" x14ac:dyDescent="0.25">
      <c r="A386" s="375"/>
      <c r="B386" s="157" t="s">
        <v>349</v>
      </c>
      <c r="C386" s="157"/>
      <c r="D386" s="157"/>
      <c r="E386" s="157"/>
      <c r="F386" s="157"/>
      <c r="G386" s="157"/>
      <c r="H386" s="157"/>
      <c r="I386" s="157"/>
      <c r="J386" s="157"/>
      <c r="K386" s="157"/>
      <c r="L386" s="157"/>
      <c r="M386" s="381"/>
      <c r="N386" s="187"/>
    </row>
    <row r="387" spans="1:14" ht="21.75" customHeight="1" x14ac:dyDescent="0.25">
      <c r="A387" s="380" t="s">
        <v>348</v>
      </c>
      <c r="B387" s="471" t="s">
        <v>347</v>
      </c>
      <c r="C387" s="472"/>
      <c r="D387" s="472"/>
      <c r="E387" s="472"/>
      <c r="F387" s="155"/>
      <c r="G387" s="155"/>
      <c r="H387" s="155"/>
      <c r="I387" s="155"/>
      <c r="J387" s="155"/>
      <c r="K387" s="155"/>
      <c r="L387" s="155"/>
      <c r="M387" s="378"/>
      <c r="N387" s="187"/>
    </row>
    <row r="388" spans="1:14" ht="20.25" customHeight="1" thickBot="1" x14ac:dyDescent="0.3">
      <c r="A388" s="380"/>
      <c r="B388" s="509" t="s">
        <v>346</v>
      </c>
      <c r="C388" s="510"/>
      <c r="D388" s="510"/>
      <c r="E388" s="510"/>
      <c r="F388" s="155"/>
      <c r="G388" s="155"/>
      <c r="H388" s="155"/>
      <c r="I388" s="155"/>
      <c r="J388" s="155"/>
      <c r="K388" s="155"/>
      <c r="L388" s="155"/>
      <c r="M388" s="378"/>
      <c r="N388" s="187"/>
    </row>
    <row r="389" spans="1:14" ht="76.5" customHeight="1" thickBot="1" x14ac:dyDescent="0.3">
      <c r="A389" s="380"/>
      <c r="B389" s="470" t="s">
        <v>1024</v>
      </c>
      <c r="C389" s="468"/>
      <c r="D389" s="468"/>
      <c r="E389" s="469"/>
      <c r="F389" s="155"/>
      <c r="G389" s="155"/>
      <c r="H389" s="155"/>
      <c r="I389" s="155"/>
      <c r="J389" s="155"/>
      <c r="K389" s="155"/>
      <c r="L389" s="155"/>
      <c r="M389" s="378"/>
      <c r="N389" s="187"/>
    </row>
    <row r="390" spans="1:14" ht="16.5" customHeight="1" x14ac:dyDescent="0.25">
      <c r="A390" s="385"/>
      <c r="B390" s="424"/>
      <c r="C390" s="155"/>
      <c r="D390" s="155"/>
      <c r="E390" s="155"/>
      <c r="F390" s="155"/>
      <c r="G390" s="155"/>
      <c r="H390" s="155"/>
      <c r="I390" s="155"/>
      <c r="J390" s="155"/>
      <c r="K390" s="155"/>
      <c r="L390" s="155"/>
      <c r="M390" s="378"/>
      <c r="N390" s="187"/>
    </row>
    <row r="391" spans="1:14" ht="18.75" x14ac:dyDescent="0.25">
      <c r="A391" s="375"/>
      <c r="B391" s="157" t="s">
        <v>337</v>
      </c>
      <c r="C391" s="157"/>
      <c r="D391" s="157"/>
      <c r="E391" s="157"/>
      <c r="F391" s="157"/>
      <c r="G391" s="157"/>
      <c r="H391" s="157"/>
      <c r="I391" s="157"/>
      <c r="J391" s="157"/>
      <c r="K391" s="157"/>
      <c r="L391" s="157"/>
      <c r="M391" s="381"/>
      <c r="N391" s="187"/>
    </row>
    <row r="392" spans="1:14" ht="24.75" customHeight="1" x14ac:dyDescent="0.25">
      <c r="A392" s="380" t="s">
        <v>345</v>
      </c>
      <c r="B392" s="471" t="s">
        <v>335</v>
      </c>
      <c r="C392" s="472"/>
      <c r="D392" s="472"/>
      <c r="E392" s="472"/>
      <c r="F392" s="155"/>
      <c r="G392" s="155"/>
      <c r="H392" s="155"/>
      <c r="I392" s="155"/>
      <c r="J392" s="155"/>
      <c r="K392" s="155"/>
      <c r="L392" s="155"/>
      <c r="M392" s="378"/>
      <c r="N392" s="187"/>
    </row>
    <row r="393" spans="1:14" ht="33" customHeight="1" thickBot="1" x14ac:dyDescent="0.3">
      <c r="A393" s="380"/>
      <c r="B393" s="475" t="s">
        <v>344</v>
      </c>
      <c r="C393" s="476"/>
      <c r="D393" s="476"/>
      <c r="E393" s="476"/>
      <c r="F393" s="155"/>
      <c r="G393" s="155"/>
      <c r="H393" s="155"/>
      <c r="I393" s="155"/>
      <c r="J393" s="155"/>
      <c r="K393" s="155"/>
      <c r="L393" s="155"/>
      <c r="M393" s="378"/>
      <c r="N393" s="187"/>
    </row>
    <row r="394" spans="1:14" ht="63" customHeight="1" thickBot="1" x14ac:dyDescent="0.3">
      <c r="A394" s="380"/>
      <c r="B394" s="467"/>
      <c r="C394" s="468"/>
      <c r="D394" s="468"/>
      <c r="E394" s="469"/>
      <c r="F394" s="155"/>
      <c r="G394" s="155"/>
      <c r="H394" s="155"/>
      <c r="I394" s="155"/>
      <c r="J394" s="155"/>
      <c r="K394" s="155"/>
      <c r="L394" s="155"/>
      <c r="M394" s="378"/>
      <c r="N394" s="187"/>
    </row>
    <row r="395" spans="1:14" x14ac:dyDescent="0.25">
      <c r="A395" s="380"/>
      <c r="B395" s="156"/>
      <c r="C395" s="155"/>
      <c r="D395" s="155"/>
      <c r="E395" s="155"/>
      <c r="F395" s="155"/>
      <c r="G395" s="155"/>
      <c r="H395" s="155"/>
      <c r="I395" s="155"/>
      <c r="J395" s="155"/>
      <c r="K395" s="155"/>
      <c r="L395" s="155"/>
      <c r="M395" s="378"/>
      <c r="N395" s="187"/>
    </row>
    <row r="396" spans="1:14" ht="18.75" x14ac:dyDescent="0.25">
      <c r="A396" s="386">
        <v>5</v>
      </c>
      <c r="B396" s="154" t="s">
        <v>7</v>
      </c>
      <c r="C396" s="154"/>
      <c r="D396" s="153"/>
      <c r="E396" s="153"/>
      <c r="F396" s="153"/>
      <c r="G396" s="153"/>
      <c r="H396" s="153"/>
      <c r="I396" s="153"/>
      <c r="J396" s="153"/>
      <c r="K396" s="153"/>
      <c r="L396" s="153"/>
      <c r="M396" s="387"/>
      <c r="N396" s="187"/>
    </row>
    <row r="397" spans="1:14" ht="22.5" customHeight="1" x14ac:dyDescent="0.25">
      <c r="A397" s="388" t="s">
        <v>343</v>
      </c>
      <c r="B397" s="151" t="s">
        <v>342</v>
      </c>
      <c r="C397" s="148"/>
      <c r="D397" s="150"/>
      <c r="E397" s="150"/>
      <c r="F397" s="150"/>
      <c r="G397" s="150"/>
      <c r="H397" s="150"/>
      <c r="I397" s="150"/>
      <c r="J397" s="150"/>
      <c r="K397" s="150"/>
      <c r="L397" s="150"/>
      <c r="M397" s="389"/>
      <c r="N397" s="187"/>
    </row>
    <row r="398" spans="1:14" ht="15.75" thickBot="1" x14ac:dyDescent="0.3">
      <c r="A398" s="388"/>
      <c r="B398" s="479" t="s">
        <v>341</v>
      </c>
      <c r="C398" s="480"/>
      <c r="D398" s="480"/>
      <c r="E398" s="480"/>
      <c r="F398" s="150"/>
      <c r="G398" s="150"/>
      <c r="H398" s="150"/>
      <c r="I398" s="150"/>
      <c r="J398" s="150"/>
      <c r="K398" s="150"/>
      <c r="L398" s="150"/>
      <c r="M398" s="389"/>
      <c r="N398" s="187"/>
    </row>
    <row r="399" spans="1:14" ht="66.75" customHeight="1" thickBot="1" x14ac:dyDescent="0.3">
      <c r="A399" s="388"/>
      <c r="B399" s="470" t="s">
        <v>1045</v>
      </c>
      <c r="C399" s="481"/>
      <c r="D399" s="481"/>
      <c r="E399" s="482"/>
      <c r="F399" s="150"/>
      <c r="G399" s="150"/>
      <c r="H399" s="150"/>
      <c r="I399" s="150"/>
      <c r="J399" s="150"/>
      <c r="K399" s="150"/>
      <c r="L399" s="150"/>
      <c r="M399" s="389"/>
      <c r="N399" s="187"/>
    </row>
    <row r="400" spans="1:14" x14ac:dyDescent="0.25">
      <c r="A400" s="388" t="s">
        <v>340</v>
      </c>
      <c r="B400" s="151" t="s">
        <v>339</v>
      </c>
      <c r="C400" s="148"/>
      <c r="D400" s="150"/>
      <c r="E400" s="150"/>
      <c r="F400" s="150"/>
      <c r="G400" s="150"/>
      <c r="H400" s="150"/>
      <c r="I400" s="150"/>
      <c r="J400" s="150"/>
      <c r="K400" s="150"/>
      <c r="L400" s="150"/>
      <c r="M400" s="389"/>
      <c r="N400" s="187"/>
    </row>
    <row r="401" spans="1:14" ht="23.25" customHeight="1" thickBot="1" x14ac:dyDescent="0.3">
      <c r="A401" s="388"/>
      <c r="B401" s="479" t="s">
        <v>338</v>
      </c>
      <c r="C401" s="480"/>
      <c r="D401" s="480"/>
      <c r="E401" s="480"/>
      <c r="F401" s="150"/>
      <c r="G401" s="150"/>
      <c r="H401" s="150"/>
      <c r="I401" s="150"/>
      <c r="J401" s="150"/>
      <c r="K401" s="150"/>
      <c r="L401" s="150"/>
      <c r="M401" s="389"/>
      <c r="N401" s="187"/>
    </row>
    <row r="402" spans="1:14" ht="99.75" customHeight="1" thickBot="1" x14ac:dyDescent="0.3">
      <c r="A402" s="388"/>
      <c r="B402" s="470" t="s">
        <v>1057</v>
      </c>
      <c r="C402" s="468"/>
      <c r="D402" s="468"/>
      <c r="E402" s="469"/>
      <c r="F402" s="150"/>
      <c r="G402" s="150"/>
      <c r="H402" s="150"/>
      <c r="I402" s="150"/>
      <c r="J402" s="150"/>
      <c r="K402" s="150"/>
      <c r="L402" s="150"/>
      <c r="M402" s="389"/>
      <c r="N402" s="187"/>
    </row>
    <row r="403" spans="1:14" ht="18.75" customHeight="1" x14ac:dyDescent="0.25">
      <c r="A403" s="390"/>
      <c r="B403" s="150"/>
      <c r="C403" s="150"/>
      <c r="D403" s="150"/>
      <c r="E403" s="150"/>
      <c r="F403" s="150"/>
      <c r="G403" s="150"/>
      <c r="H403" s="150"/>
      <c r="I403" s="150"/>
      <c r="J403" s="150"/>
      <c r="K403" s="150"/>
      <c r="L403" s="150"/>
      <c r="M403" s="389"/>
      <c r="N403" s="187"/>
    </row>
    <row r="404" spans="1:14" ht="18.75" x14ac:dyDescent="0.25">
      <c r="A404" s="391"/>
      <c r="B404" s="152" t="s">
        <v>337</v>
      </c>
      <c r="C404" s="152"/>
      <c r="D404" s="152"/>
      <c r="E404" s="152"/>
      <c r="F404" s="152"/>
      <c r="G404" s="152"/>
      <c r="H404" s="152"/>
      <c r="I404" s="152"/>
      <c r="J404" s="152"/>
      <c r="K404" s="152"/>
      <c r="L404" s="152"/>
      <c r="M404" s="392"/>
      <c r="N404" s="187"/>
    </row>
    <row r="405" spans="1:14" ht="24.75" customHeight="1" x14ac:dyDescent="0.25">
      <c r="A405" s="390" t="s">
        <v>336</v>
      </c>
      <c r="B405" s="151" t="s">
        <v>335</v>
      </c>
      <c r="C405" s="151"/>
      <c r="D405" s="151"/>
      <c r="E405" s="151"/>
      <c r="F405" s="150"/>
      <c r="G405" s="150"/>
      <c r="H405" s="150"/>
      <c r="I405" s="150"/>
      <c r="J405" s="150"/>
      <c r="K405" s="150"/>
      <c r="L405" s="150"/>
      <c r="M405" s="389"/>
      <c r="N405" s="187"/>
    </row>
    <row r="406" spans="1:14" ht="33.75" customHeight="1" thickBot="1" x14ac:dyDescent="0.3">
      <c r="A406" s="390"/>
      <c r="B406" s="477" t="s">
        <v>334</v>
      </c>
      <c r="C406" s="478"/>
      <c r="D406" s="478"/>
      <c r="E406" s="478"/>
      <c r="F406" s="150"/>
      <c r="G406" s="150"/>
      <c r="H406" s="150"/>
      <c r="I406" s="150"/>
      <c r="J406" s="150"/>
      <c r="K406" s="150"/>
      <c r="L406" s="150"/>
      <c r="M406" s="389"/>
      <c r="N406" s="187"/>
    </row>
    <row r="407" spans="1:14" ht="42" customHeight="1" thickBot="1" x14ac:dyDescent="0.3">
      <c r="A407" s="390"/>
      <c r="B407" s="470" t="s">
        <v>1046</v>
      </c>
      <c r="C407" s="468"/>
      <c r="D407" s="468"/>
      <c r="E407" s="469"/>
      <c r="F407" s="150"/>
      <c r="G407" s="150"/>
      <c r="H407" s="150"/>
      <c r="I407" s="150"/>
      <c r="J407" s="150"/>
      <c r="K407" s="150"/>
      <c r="L407" s="150"/>
      <c r="M407" s="389"/>
      <c r="N407" s="187"/>
    </row>
    <row r="408" spans="1:14" x14ac:dyDescent="0.25">
      <c r="A408" s="388"/>
      <c r="B408" s="149"/>
      <c r="C408" s="148"/>
      <c r="D408" s="148"/>
      <c r="E408" s="148"/>
      <c r="F408" s="147"/>
      <c r="G408" s="147"/>
      <c r="H408" s="147"/>
      <c r="I408" s="147"/>
      <c r="J408" s="147"/>
      <c r="K408" s="147"/>
      <c r="L408" s="147"/>
      <c r="M408" s="393"/>
      <c r="N408" s="187"/>
    </row>
    <row r="409" spans="1:14" ht="18.75" x14ac:dyDescent="0.25">
      <c r="A409" s="394">
        <v>6</v>
      </c>
      <c r="B409" s="146" t="s">
        <v>333</v>
      </c>
      <c r="C409" s="146"/>
      <c r="D409" s="146"/>
      <c r="E409" s="146"/>
      <c r="F409" s="146"/>
      <c r="G409" s="146"/>
      <c r="H409" s="146"/>
      <c r="I409" s="146"/>
      <c r="J409" s="146"/>
      <c r="K409" s="146"/>
      <c r="L409" s="146"/>
      <c r="M409" s="395"/>
      <c r="N409" s="187"/>
    </row>
    <row r="410" spans="1:14" ht="25.5" customHeight="1" x14ac:dyDescent="0.25">
      <c r="A410" s="346" t="s">
        <v>332</v>
      </c>
      <c r="B410" s="145" t="s">
        <v>331</v>
      </c>
      <c r="C410" s="134"/>
      <c r="D410" s="127"/>
      <c r="E410" s="127"/>
      <c r="F410" s="127"/>
      <c r="G410" s="127"/>
      <c r="H410" s="127"/>
      <c r="I410" s="127"/>
      <c r="J410" s="127"/>
      <c r="K410" s="127"/>
      <c r="L410" s="127"/>
      <c r="M410" s="344"/>
      <c r="N410" s="187"/>
    </row>
    <row r="411" spans="1:14" ht="18.75" customHeight="1" thickBot="1" x14ac:dyDescent="0.3">
      <c r="A411" s="346"/>
      <c r="B411" s="144" t="s">
        <v>330</v>
      </c>
      <c r="C411" s="143"/>
      <c r="D411" s="127"/>
      <c r="E411" s="127"/>
      <c r="F411" s="127"/>
      <c r="G411" s="127"/>
      <c r="H411" s="127"/>
      <c r="I411" s="127"/>
      <c r="J411" s="127"/>
      <c r="K411" s="127"/>
      <c r="L411" s="127"/>
      <c r="M411" s="344"/>
      <c r="N411" s="187"/>
    </row>
    <row r="412" spans="1:14" ht="33" customHeight="1" thickBot="1" x14ac:dyDescent="0.3">
      <c r="A412" s="345"/>
      <c r="B412" s="467" t="s">
        <v>1058</v>
      </c>
      <c r="C412" s="468"/>
      <c r="D412" s="468"/>
      <c r="E412" s="469"/>
      <c r="F412" s="127"/>
      <c r="G412" s="127"/>
      <c r="H412" s="127"/>
      <c r="I412" s="127"/>
      <c r="J412" s="127"/>
      <c r="K412" s="127"/>
      <c r="L412" s="127"/>
      <c r="M412" s="344"/>
      <c r="N412" s="187"/>
    </row>
    <row r="413" spans="1:14" ht="25.5" customHeight="1" x14ac:dyDescent="0.25">
      <c r="A413" s="346" t="s">
        <v>329</v>
      </c>
      <c r="B413" s="145" t="s">
        <v>328</v>
      </c>
      <c r="C413" s="134"/>
      <c r="D413" s="127"/>
      <c r="E413" s="127"/>
      <c r="F413" s="127"/>
      <c r="G413" s="127"/>
      <c r="H413" s="127"/>
      <c r="I413" s="127"/>
      <c r="J413" s="127"/>
      <c r="K413" s="127"/>
      <c r="L413" s="127"/>
      <c r="M413" s="344"/>
      <c r="N413" s="187"/>
    </row>
    <row r="414" spans="1:14" ht="18.75" customHeight="1" thickBot="1" x14ac:dyDescent="0.3">
      <c r="A414" s="346"/>
      <c r="B414" s="144" t="s">
        <v>327</v>
      </c>
      <c r="C414" s="143"/>
      <c r="D414" s="127"/>
      <c r="E414" s="127"/>
      <c r="F414" s="127"/>
      <c r="G414" s="127"/>
      <c r="H414" s="127"/>
      <c r="I414" s="127"/>
      <c r="J414" s="127"/>
      <c r="K414" s="127"/>
      <c r="L414" s="127"/>
      <c r="M414" s="344"/>
      <c r="N414" s="187"/>
    </row>
    <row r="415" spans="1:14" ht="33" customHeight="1" thickBot="1" x14ac:dyDescent="0.3">
      <c r="A415" s="345"/>
      <c r="B415" s="467" t="s">
        <v>1059</v>
      </c>
      <c r="C415" s="468"/>
      <c r="D415" s="468"/>
      <c r="E415" s="469"/>
      <c r="F415" s="127"/>
      <c r="G415" s="127"/>
      <c r="H415" s="127"/>
      <c r="I415" s="127"/>
      <c r="J415" s="127"/>
      <c r="K415" s="127"/>
      <c r="L415" s="127"/>
      <c r="M415" s="344"/>
      <c r="N415" s="187"/>
    </row>
    <row r="416" spans="1:14" ht="26.25" customHeight="1" x14ac:dyDescent="0.25">
      <c r="A416" s="346" t="s">
        <v>326</v>
      </c>
      <c r="B416" s="142" t="s">
        <v>325</v>
      </c>
      <c r="C416" s="134"/>
      <c r="D416" s="127"/>
      <c r="E416" s="127"/>
      <c r="F416" s="127"/>
      <c r="G416" s="127"/>
      <c r="H416" s="127"/>
      <c r="I416" s="127"/>
      <c r="J416" s="127"/>
      <c r="K416" s="127"/>
      <c r="L416" s="127"/>
      <c r="M416" s="344"/>
      <c r="N416" s="187"/>
    </row>
    <row r="417" spans="1:14" ht="21.75" customHeight="1" thickBot="1" x14ac:dyDescent="0.3">
      <c r="A417" s="345"/>
      <c r="B417" s="141" t="s">
        <v>324</v>
      </c>
      <c r="C417" s="140"/>
      <c r="D417" s="127"/>
      <c r="E417" s="127"/>
      <c r="F417" s="127"/>
      <c r="G417" s="127"/>
      <c r="H417" s="127"/>
      <c r="I417" s="127"/>
      <c r="J417" s="127"/>
      <c r="K417" s="127"/>
      <c r="L417" s="127"/>
      <c r="M417" s="344"/>
      <c r="N417" s="187"/>
    </row>
    <row r="418" spans="1:14" ht="30.75" customHeight="1" thickBot="1" x14ac:dyDescent="0.3">
      <c r="A418" s="345"/>
      <c r="B418" s="467"/>
      <c r="C418" s="468"/>
      <c r="D418" s="468"/>
      <c r="E418" s="469"/>
      <c r="F418" s="127"/>
      <c r="G418" s="127"/>
      <c r="H418" s="127"/>
      <c r="I418" s="127"/>
      <c r="J418" s="127"/>
      <c r="K418" s="127"/>
      <c r="L418" s="127"/>
      <c r="M418" s="344"/>
      <c r="N418" s="187"/>
    </row>
    <row r="419" spans="1:14" ht="30.75" customHeight="1" x14ac:dyDescent="0.25">
      <c r="A419" s="345" t="s">
        <v>323</v>
      </c>
      <c r="B419" s="139" t="s">
        <v>322</v>
      </c>
      <c r="C419" s="127"/>
      <c r="D419" s="127"/>
      <c r="E419" s="127"/>
      <c r="F419" s="127"/>
      <c r="G419" s="127"/>
      <c r="H419" s="127"/>
      <c r="I419" s="127"/>
      <c r="J419" s="127"/>
      <c r="K419" s="127"/>
      <c r="L419" s="127"/>
      <c r="M419" s="344"/>
      <c r="N419" s="187"/>
    </row>
    <row r="420" spans="1:14" ht="24" customHeight="1" thickBot="1" x14ac:dyDescent="0.3">
      <c r="A420" s="345"/>
      <c r="B420" s="138" t="s">
        <v>321</v>
      </c>
      <c r="C420" s="137"/>
      <c r="D420" s="137"/>
      <c r="E420" s="137"/>
      <c r="F420" s="136"/>
      <c r="G420" s="136"/>
      <c r="H420" s="136"/>
      <c r="I420" s="136"/>
      <c r="J420" s="136"/>
      <c r="K420" s="127"/>
      <c r="L420" s="127"/>
      <c r="M420" s="344"/>
      <c r="N420" s="187"/>
    </row>
    <row r="421" spans="1:14" ht="38.25" customHeight="1" thickBot="1" x14ac:dyDescent="0.3">
      <c r="A421" s="345"/>
      <c r="B421" s="467" t="s">
        <v>1019</v>
      </c>
      <c r="C421" s="468"/>
      <c r="D421" s="468"/>
      <c r="E421" s="469"/>
      <c r="F421" s="136"/>
      <c r="G421" s="136"/>
      <c r="H421" s="136"/>
      <c r="I421" s="136"/>
      <c r="J421" s="136"/>
      <c r="K421" s="127"/>
      <c r="L421" s="127"/>
      <c r="M421" s="344"/>
      <c r="N421" s="187"/>
    </row>
    <row r="422" spans="1:14" ht="24" customHeight="1" x14ac:dyDescent="0.25">
      <c r="A422" s="346" t="s">
        <v>320</v>
      </c>
      <c r="B422" s="135" t="s">
        <v>319</v>
      </c>
      <c r="C422" s="134"/>
      <c r="D422" s="127"/>
      <c r="E422" s="127"/>
      <c r="F422" s="127"/>
      <c r="G422" s="127"/>
      <c r="H422" s="127"/>
      <c r="I422" s="127"/>
      <c r="J422" s="127"/>
      <c r="K422" s="127"/>
      <c r="L422" s="127"/>
      <c r="M422" s="344"/>
      <c r="N422" s="187"/>
    </row>
    <row r="423" spans="1:14" ht="39.75" customHeight="1" thickBot="1" x14ac:dyDescent="0.3">
      <c r="A423" s="346"/>
      <c r="B423" s="473" t="s">
        <v>318</v>
      </c>
      <c r="C423" s="474"/>
      <c r="D423" s="474"/>
      <c r="E423" s="474"/>
      <c r="F423" s="127"/>
      <c r="G423" s="127"/>
      <c r="H423" s="127"/>
      <c r="I423" s="127"/>
      <c r="J423" s="127"/>
      <c r="K423" s="127"/>
      <c r="L423" s="127"/>
      <c r="M423" s="344"/>
      <c r="N423" s="187"/>
    </row>
    <row r="424" spans="1:14" x14ac:dyDescent="0.25">
      <c r="A424" s="345"/>
      <c r="B424" s="133" t="s">
        <v>317</v>
      </c>
      <c r="C424" s="132" t="s">
        <v>1016</v>
      </c>
      <c r="D424" s="127"/>
      <c r="E424" s="127"/>
      <c r="F424" s="127"/>
      <c r="G424" s="127"/>
      <c r="H424" s="127"/>
      <c r="I424" s="127"/>
      <c r="J424" s="127"/>
      <c r="K424" s="127"/>
      <c r="L424" s="127"/>
      <c r="M424" s="344"/>
      <c r="N424" s="187"/>
    </row>
    <row r="425" spans="1:14" x14ac:dyDescent="0.25">
      <c r="A425" s="345"/>
      <c r="B425" s="131" t="s">
        <v>316</v>
      </c>
      <c r="C425" s="130" t="s">
        <v>1017</v>
      </c>
      <c r="D425" s="127"/>
      <c r="E425" s="127"/>
      <c r="F425" s="127"/>
      <c r="G425" s="127"/>
      <c r="H425" s="127"/>
      <c r="I425" s="127"/>
      <c r="J425" s="127"/>
      <c r="K425" s="127"/>
      <c r="L425" s="127"/>
      <c r="M425" s="344"/>
      <c r="N425" s="187"/>
    </row>
    <row r="426" spans="1:14" ht="15.75" thickBot="1" x14ac:dyDescent="0.3">
      <c r="A426" s="346"/>
      <c r="B426" s="128" t="s">
        <v>315</v>
      </c>
      <c r="C426" s="423">
        <v>42335</v>
      </c>
      <c r="D426" s="127"/>
      <c r="E426" s="127"/>
      <c r="F426" s="127"/>
      <c r="G426" s="127"/>
      <c r="H426" s="127"/>
      <c r="I426" s="127"/>
      <c r="J426" s="127"/>
      <c r="K426" s="127"/>
      <c r="L426" s="127"/>
      <c r="M426" s="344"/>
      <c r="N426" s="187"/>
    </row>
    <row r="427" spans="1:14" ht="67.5" customHeight="1" thickBot="1" x14ac:dyDescent="0.3">
      <c r="A427" s="396"/>
      <c r="B427" s="397"/>
      <c r="C427" s="397"/>
      <c r="D427" s="397"/>
      <c r="E427" s="397"/>
      <c r="F427" s="397"/>
      <c r="G427" s="397"/>
      <c r="H427" s="397"/>
      <c r="I427" s="397"/>
      <c r="J427" s="397"/>
      <c r="K427" s="397"/>
      <c r="L427" s="397"/>
      <c r="M427" s="398"/>
      <c r="N427" s="187"/>
    </row>
    <row r="428" spans="1:14" x14ac:dyDescent="0.25">
      <c r="A428" s="161"/>
      <c r="B428" s="161"/>
      <c r="C428" s="161"/>
      <c r="D428" s="161"/>
      <c r="E428" s="161"/>
      <c r="F428" s="161"/>
      <c r="G428" s="161"/>
      <c r="H428" s="161"/>
      <c r="I428" s="161"/>
      <c r="J428" s="161"/>
      <c r="K428" s="161"/>
      <c r="L428" s="161"/>
      <c r="M428" s="161"/>
    </row>
  </sheetData>
  <sheetProtection password="8196"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88:E88"/>
    <mergeCell ref="C53:E53"/>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decimal" allowBlank="1" showInputMessage="1" showErrorMessage="1" sqref="C204:C206 D114:D122 D124:D130 D132: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D217:D225 E246:G255 I246:J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G217:G225 C92 J217:J225 D246:D25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3">
      <formula1>Scope</formula1>
    </dataValidation>
  </dataValidations>
  <hyperlinks>
    <hyperlink ref="B76" r:id="rId1" display="The C-CAT tool can be accessed at http://www.resourceefficientscotland.com/resource/resource-efficient-scotland-climate-change-assessment-tool-ccat "/>
    <hyperlink ref="B55" r:id="rId2" display="http://www.aberdeenshire.gov.uk/media/12102/climatechangeactionplan2011-2015.pdf"/>
  </hyperlinks>
  <pageMargins left="0.70866141732283472" right="0.70866141732283472" top="0.74803149606299213" bottom="0.74803149606299213" header="0.31496062992125984" footer="0.31496062992125984"/>
  <pageSetup paperSize="8" scale="45" fitToHeight="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ListsReq!$AC$3:$AC$69</xm:f>
          </x14:formula1>
          <xm:sqref>B132:B202 B123:B130</xm:sqref>
        </x14:dataValidation>
        <x14:dataValidation type="list" allowBlank="1" showInputMessage="1" showErrorMessage="1">
          <x14:formula1>
            <xm:f>ListsReq!$AC$3:$AC$64</xm:f>
          </x14:formula1>
          <xm:sqref>H246:H255</xm:sqref>
        </x14:dataValidation>
        <x14:dataValidation type="list" allowBlank="1" showInputMessage="1" showErrorMessage="1">
          <x14:formula1>
            <xm:f>[1]ListsReq!#REF!</xm:f>
          </x14:formula1>
          <xm:sqref>B113:B122</xm:sqref>
        </x14:dataValidation>
        <x14:dataValidation type="list" allowBlank="1" showInputMessage="1" showErrorMessage="1">
          <x14:formula1>
            <xm:f>[2]ListsReq!#REF!</xm:f>
          </x14:formula1>
          <xm:sqref>B131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7" workbookViewId="0">
      <selection activeCell="AD5" sqref="AD5"/>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3" t="s">
        <v>945</v>
      </c>
      <c r="AD2" s="293" t="s">
        <v>9</v>
      </c>
      <c r="AE2" s="293" t="s">
        <v>470</v>
      </c>
      <c r="AF2" s="293" t="s">
        <v>9</v>
      </c>
      <c r="AG2" s="24" t="s">
        <v>944</v>
      </c>
      <c r="AH2" s="24" t="s">
        <v>943</v>
      </c>
      <c r="AI2" s="24" t="s">
        <v>942</v>
      </c>
      <c r="AJ2" s="24" t="s">
        <v>941</v>
      </c>
      <c r="AK2" s="24"/>
      <c r="AL2" s="24" t="s">
        <v>940</v>
      </c>
      <c r="AM2" s="24"/>
      <c r="AN2" s="24" t="s">
        <v>939</v>
      </c>
      <c r="AO2" s="24" t="s">
        <v>915</v>
      </c>
      <c r="AP2" s="24" t="s">
        <v>938</v>
      </c>
      <c r="AQ2" s="24" t="s">
        <v>472</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4" t="s">
        <v>919</v>
      </c>
      <c r="AD3" s="284" t="s">
        <v>624</v>
      </c>
      <c r="AE3" s="285">
        <v>0.49425999999999998</v>
      </c>
      <c r="AF3" s="285" t="s">
        <v>571</v>
      </c>
      <c r="AG3" t="s">
        <v>918</v>
      </c>
      <c r="AH3" t="s">
        <v>624</v>
      </c>
      <c r="AI3" t="s">
        <v>642</v>
      </c>
      <c r="AJ3" t="s">
        <v>917</v>
      </c>
      <c r="AL3" t="s">
        <v>916</v>
      </c>
      <c r="AN3" t="s">
        <v>914</v>
      </c>
      <c r="AO3" t="s">
        <v>915</v>
      </c>
      <c r="AP3" t="s">
        <v>914</v>
      </c>
      <c r="AQ3" t="s">
        <v>496</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4" t="s">
        <v>895</v>
      </c>
      <c r="AD4" s="284" t="s">
        <v>624</v>
      </c>
      <c r="AE4" s="285">
        <v>4.3220000000000001E-2</v>
      </c>
      <c r="AF4" s="285" t="s">
        <v>571</v>
      </c>
      <c r="AG4" t="s">
        <v>424</v>
      </c>
      <c r="AH4" t="s">
        <v>894</v>
      </c>
      <c r="AI4" t="s">
        <v>893</v>
      </c>
      <c r="AJ4" t="s">
        <v>892</v>
      </c>
      <c r="AL4" t="s">
        <v>891</v>
      </c>
      <c r="AN4" t="s">
        <v>890</v>
      </c>
      <c r="AO4" t="s">
        <v>889</v>
      </c>
      <c r="AP4" t="s">
        <v>13</v>
      </c>
      <c r="AQ4" t="s">
        <v>495</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4" t="s">
        <v>870</v>
      </c>
      <c r="AD5" s="284" t="s">
        <v>624</v>
      </c>
      <c r="AE5" s="284">
        <v>0.18497</v>
      </c>
      <c r="AF5" s="284" t="s">
        <v>571</v>
      </c>
      <c r="AG5" t="s">
        <v>869</v>
      </c>
      <c r="AH5" t="s">
        <v>868</v>
      </c>
      <c r="AI5" t="s">
        <v>867</v>
      </c>
      <c r="AJ5" t="s">
        <v>866</v>
      </c>
      <c r="AL5" t="s">
        <v>865</v>
      </c>
      <c r="AN5" t="s">
        <v>864</v>
      </c>
      <c r="AP5" t="s">
        <v>863</v>
      </c>
      <c r="AQ5" t="s">
        <v>494</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4" t="s">
        <v>849</v>
      </c>
      <c r="AD6" s="284" t="s">
        <v>624</v>
      </c>
      <c r="AE6" s="284">
        <v>0.27211999999999997</v>
      </c>
      <c r="AF6" s="284"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4" t="s">
        <v>831</v>
      </c>
      <c r="AD7" s="284" t="s">
        <v>624</v>
      </c>
      <c r="AE7" s="292">
        <v>0.26950000000000002</v>
      </c>
      <c r="AF7" s="284"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88" t="s">
        <v>813</v>
      </c>
      <c r="AD8" s="288" t="s">
        <v>673</v>
      </c>
      <c r="AE8" s="334">
        <v>2.5379710000000002</v>
      </c>
      <c r="AF8" s="284"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422</v>
      </c>
      <c r="AC9" s="218" t="s">
        <v>798</v>
      </c>
      <c r="AD9" s="218" t="s">
        <v>624</v>
      </c>
      <c r="AE9" s="242">
        <v>0.24667</v>
      </c>
      <c r="AF9" s="284"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4" t="s">
        <v>781</v>
      </c>
      <c r="AD10" s="284" t="s">
        <v>624</v>
      </c>
      <c r="AE10" s="291">
        <v>0.315905361</v>
      </c>
      <c r="AF10" s="284"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4" t="s">
        <v>765</v>
      </c>
      <c r="AD11" s="284" t="s">
        <v>748</v>
      </c>
      <c r="AE11" s="284">
        <v>0.34410000000000002</v>
      </c>
      <c r="AF11" s="284"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4" t="s">
        <v>749</v>
      </c>
      <c r="AD12" s="284" t="s">
        <v>748</v>
      </c>
      <c r="AE12" s="285">
        <v>0.70850000000000002</v>
      </c>
      <c r="AF12" s="285"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4" t="s">
        <v>732</v>
      </c>
      <c r="AD13" s="284" t="s">
        <v>673</v>
      </c>
      <c r="AE13" s="284">
        <v>2.6023999999999998</v>
      </c>
      <c r="AF13" s="284"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4" t="s">
        <v>719</v>
      </c>
      <c r="AD14" s="284" t="s">
        <v>673</v>
      </c>
      <c r="AE14" s="284">
        <v>2.1913999999999998</v>
      </c>
      <c r="AF14" s="284"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4" t="s">
        <v>707</v>
      </c>
      <c r="AD15" s="284" t="s">
        <v>624</v>
      </c>
      <c r="AE15" s="284">
        <v>1.1838E-2</v>
      </c>
      <c r="AF15" s="284"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4" t="s">
        <v>695</v>
      </c>
      <c r="AD16" s="284" t="s">
        <v>624</v>
      </c>
      <c r="AE16" s="284">
        <v>2.0799999999999999E-4</v>
      </c>
      <c r="AF16" s="284"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4" t="s">
        <v>683</v>
      </c>
      <c r="AD17" s="284" t="s">
        <v>624</v>
      </c>
      <c r="AE17" s="284">
        <v>0.214508</v>
      </c>
      <c r="AF17" s="284" t="s">
        <v>571</v>
      </c>
      <c r="AG17" t="s">
        <v>5</v>
      </c>
      <c r="AH17" t="s">
        <v>550</v>
      </c>
      <c r="AT17" t="s">
        <v>682</v>
      </c>
      <c r="AU17" t="s">
        <v>681</v>
      </c>
      <c r="AV17" t="s">
        <v>680</v>
      </c>
      <c r="AW17" t="s">
        <v>679</v>
      </c>
      <c r="AX17" t="s">
        <v>678</v>
      </c>
      <c r="AZ17" t="s">
        <v>677</v>
      </c>
      <c r="BA17" t="s">
        <v>676</v>
      </c>
      <c r="BD17" t="s">
        <v>675</v>
      </c>
    </row>
    <row r="18" spans="3:56" x14ac:dyDescent="0.25">
      <c r="C18">
        <v>2020</v>
      </c>
      <c r="AC18" s="284" t="s">
        <v>674</v>
      </c>
      <c r="AD18" s="284" t="s">
        <v>673</v>
      </c>
      <c r="AE18" s="285">
        <v>1.5022500000000001</v>
      </c>
      <c r="AF18" s="285"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18" t="s">
        <v>663</v>
      </c>
      <c r="AD19" s="284" t="s">
        <v>624</v>
      </c>
      <c r="AE19" s="285">
        <v>0.21676999999999999</v>
      </c>
      <c r="AF19" s="285"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4" t="s">
        <v>655</v>
      </c>
      <c r="AD20" s="284" t="s">
        <v>624</v>
      </c>
      <c r="AE20" s="287" t="s">
        <v>601</v>
      </c>
      <c r="AF20" s="285"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649</v>
      </c>
      <c r="AD21" s="218" t="s">
        <v>624</v>
      </c>
      <c r="AE21" s="290">
        <v>0</v>
      </c>
      <c r="AF21" s="218"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643</v>
      </c>
      <c r="AD22" s="218" t="s">
        <v>624</v>
      </c>
      <c r="AE22" s="290">
        <v>0</v>
      </c>
      <c r="AF22" s="218"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8" t="s">
        <v>637</v>
      </c>
      <c r="AD23" s="288" t="s">
        <v>624</v>
      </c>
      <c r="AE23" s="289">
        <v>0</v>
      </c>
      <c r="AF23" s="288"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8" t="s">
        <v>632</v>
      </c>
      <c r="AD24" s="288" t="s">
        <v>624</v>
      </c>
      <c r="AE24" s="289">
        <v>0</v>
      </c>
      <c r="AF24" s="288"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8" t="s">
        <v>628</v>
      </c>
      <c r="AD25" s="288" t="s">
        <v>624</v>
      </c>
      <c r="AE25" s="289">
        <v>0</v>
      </c>
      <c r="AF25" s="288"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8" t="s">
        <v>625</v>
      </c>
      <c r="AD26" s="288" t="s">
        <v>624</v>
      </c>
      <c r="AE26" s="289">
        <v>0</v>
      </c>
      <c r="AF26" s="288"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4" t="s">
        <v>622</v>
      </c>
      <c r="AD27" s="284" t="s">
        <v>598</v>
      </c>
      <c r="AE27" s="286">
        <v>289.83554099999998</v>
      </c>
      <c r="AF27" s="284" t="s">
        <v>600</v>
      </c>
    </row>
    <row r="28" spans="3:56" x14ac:dyDescent="0.25">
      <c r="C28" t="s">
        <v>621</v>
      </c>
      <c r="D28" t="str">
        <f>E27</f>
        <v>2015/16</v>
      </c>
      <c r="E28" t="str">
        <f>F27</f>
        <v>2016/17</v>
      </c>
      <c r="F28" t="str">
        <f>G27</f>
        <v>2017/18</v>
      </c>
      <c r="G28" t="str">
        <f>H27</f>
        <v>2018/19</v>
      </c>
      <c r="H28" t="str">
        <f>I27</f>
        <v>2019/20</v>
      </c>
      <c r="AC28" s="284" t="s">
        <v>620</v>
      </c>
      <c r="AD28" s="284" t="s">
        <v>598</v>
      </c>
      <c r="AE28" s="286">
        <v>199</v>
      </c>
      <c r="AF28" s="284" t="s">
        <v>600</v>
      </c>
    </row>
    <row r="29" spans="3:56" x14ac:dyDescent="0.25">
      <c r="C29" t="s">
        <v>619</v>
      </c>
      <c r="D29" t="str">
        <f>E28</f>
        <v>2016/17</v>
      </c>
      <c r="E29" t="str">
        <f>F28</f>
        <v>2017/18</v>
      </c>
      <c r="F29" t="str">
        <f>G28</f>
        <v>2018/19</v>
      </c>
      <c r="G29" t="str">
        <f>H28</f>
        <v>2019/20</v>
      </c>
      <c r="AC29" s="284" t="s">
        <v>618</v>
      </c>
      <c r="AD29" s="284" t="s">
        <v>598</v>
      </c>
      <c r="AE29" s="286">
        <v>6</v>
      </c>
      <c r="AF29" s="284" t="s">
        <v>600</v>
      </c>
    </row>
    <row r="30" spans="3:56" x14ac:dyDescent="0.25">
      <c r="C30" t="s">
        <v>617</v>
      </c>
      <c r="D30" t="str">
        <f>E29</f>
        <v>2017/18</v>
      </c>
      <c r="E30" t="str">
        <f>F29</f>
        <v>2018/19</v>
      </c>
      <c r="F30" t="str">
        <f>G29</f>
        <v>2019/20</v>
      </c>
      <c r="AC30" s="284" t="s">
        <v>616</v>
      </c>
      <c r="AD30" s="284" t="s">
        <v>598</v>
      </c>
      <c r="AE30" s="286">
        <v>21</v>
      </c>
      <c r="AF30" s="284" t="s">
        <v>600</v>
      </c>
    </row>
    <row r="31" spans="3:56" x14ac:dyDescent="0.25">
      <c r="C31" t="s">
        <v>615</v>
      </c>
      <c r="D31" t="str">
        <f>E30</f>
        <v>2018/19</v>
      </c>
      <c r="E31" t="str">
        <f>F30</f>
        <v>2019/20</v>
      </c>
      <c r="AC31" s="284" t="s">
        <v>614</v>
      </c>
      <c r="AD31" s="284" t="s">
        <v>598</v>
      </c>
      <c r="AE31" s="286">
        <v>6</v>
      </c>
      <c r="AF31" s="284" t="s">
        <v>600</v>
      </c>
    </row>
    <row r="32" spans="3:56" x14ac:dyDescent="0.25">
      <c r="C32" t="s">
        <v>613</v>
      </c>
      <c r="D32" t="str">
        <f>E31</f>
        <v>2019/20</v>
      </c>
      <c r="AC32" s="284" t="s">
        <v>612</v>
      </c>
      <c r="AD32" s="284" t="s">
        <v>598</v>
      </c>
      <c r="AE32" s="286">
        <v>21</v>
      </c>
      <c r="AF32" s="284" t="s">
        <v>600</v>
      </c>
    </row>
    <row r="33" spans="3:32" x14ac:dyDescent="0.25">
      <c r="C33" t="s">
        <v>611</v>
      </c>
      <c r="AC33" s="284" t="s">
        <v>610</v>
      </c>
      <c r="AD33" s="284" t="s">
        <v>598</v>
      </c>
      <c r="AE33" s="286">
        <v>21</v>
      </c>
      <c r="AF33" s="284" t="s">
        <v>600</v>
      </c>
    </row>
    <row r="34" spans="3:32" x14ac:dyDescent="0.25">
      <c r="AC34" s="284" t="s">
        <v>609</v>
      </c>
      <c r="AD34" s="284" t="s">
        <v>598</v>
      </c>
      <c r="AE34" s="286">
        <v>21</v>
      </c>
      <c r="AF34" s="284" t="s">
        <v>600</v>
      </c>
    </row>
    <row r="35" spans="3:32" x14ac:dyDescent="0.25">
      <c r="AC35" s="284" t="s">
        <v>608</v>
      </c>
      <c r="AD35" s="284" t="s">
        <v>598</v>
      </c>
      <c r="AE35" s="286">
        <v>21</v>
      </c>
      <c r="AF35" s="284" t="s">
        <v>600</v>
      </c>
    </row>
    <row r="36" spans="3:32" x14ac:dyDescent="0.25">
      <c r="AC36" s="284" t="s">
        <v>607</v>
      </c>
      <c r="AD36" s="284" t="s">
        <v>598</v>
      </c>
      <c r="AE36" s="286">
        <v>21</v>
      </c>
      <c r="AF36" s="284" t="s">
        <v>600</v>
      </c>
    </row>
    <row r="37" spans="3:32" x14ac:dyDescent="0.25">
      <c r="AC37" s="284" t="s">
        <v>606</v>
      </c>
      <c r="AD37" s="284" t="s">
        <v>598</v>
      </c>
      <c r="AE37" s="286">
        <v>21</v>
      </c>
      <c r="AF37" s="284" t="s">
        <v>600</v>
      </c>
    </row>
    <row r="38" spans="3:32" x14ac:dyDescent="0.25">
      <c r="AC38" s="284" t="s">
        <v>605</v>
      </c>
      <c r="AD38" s="284" t="s">
        <v>598</v>
      </c>
      <c r="AE38" s="286">
        <v>1.37</v>
      </c>
      <c r="AF38" s="284" t="s">
        <v>600</v>
      </c>
    </row>
    <row r="39" spans="3:32" x14ac:dyDescent="0.25">
      <c r="AC39" s="284" t="s">
        <v>604</v>
      </c>
      <c r="AD39" s="284" t="s">
        <v>598</v>
      </c>
      <c r="AE39" s="287" t="s">
        <v>601</v>
      </c>
      <c r="AF39" s="284" t="s">
        <v>600</v>
      </c>
    </row>
    <row r="40" spans="3:32" x14ac:dyDescent="0.25">
      <c r="AC40" s="284" t="s">
        <v>603</v>
      </c>
      <c r="AD40" s="284" t="s">
        <v>598</v>
      </c>
      <c r="AE40" s="287" t="s">
        <v>601</v>
      </c>
      <c r="AF40" s="284" t="s">
        <v>600</v>
      </c>
    </row>
    <row r="41" spans="3:32" x14ac:dyDescent="0.25">
      <c r="AC41" s="284" t="s">
        <v>602</v>
      </c>
      <c r="AD41" s="284" t="s">
        <v>598</v>
      </c>
      <c r="AE41" s="287" t="s">
        <v>601</v>
      </c>
      <c r="AF41" s="284" t="s">
        <v>600</v>
      </c>
    </row>
    <row r="42" spans="3:32" x14ac:dyDescent="0.25">
      <c r="AC42" s="284" t="s">
        <v>599</v>
      </c>
      <c r="AD42" s="284" t="s">
        <v>598</v>
      </c>
      <c r="AE42" s="286">
        <v>21</v>
      </c>
      <c r="AF42" s="218" t="s">
        <v>597</v>
      </c>
    </row>
    <row r="43" spans="3:32" x14ac:dyDescent="0.25">
      <c r="AC43" s="288" t="s">
        <v>596</v>
      </c>
      <c r="AD43" s="288" t="s">
        <v>575</v>
      </c>
      <c r="AE43" s="283" t="s">
        <v>566</v>
      </c>
      <c r="AF43" s="283"/>
    </row>
    <row r="44" spans="3:32" x14ac:dyDescent="0.25">
      <c r="AC44" s="288" t="s">
        <v>595</v>
      </c>
      <c r="AD44" s="288" t="s">
        <v>575</v>
      </c>
      <c r="AE44" s="288">
        <v>0.29315999999999998</v>
      </c>
      <c r="AF44" s="288" t="s">
        <v>574</v>
      </c>
    </row>
    <row r="45" spans="3:32" x14ac:dyDescent="0.25">
      <c r="AC45" s="288" t="s">
        <v>594</v>
      </c>
      <c r="AD45" s="288" t="s">
        <v>575</v>
      </c>
      <c r="AE45" s="288">
        <v>0.16625000000000001</v>
      </c>
      <c r="AF45" s="288" t="s">
        <v>574</v>
      </c>
    </row>
    <row r="46" spans="3:32" x14ac:dyDescent="0.25">
      <c r="AC46" s="288" t="s">
        <v>593</v>
      </c>
      <c r="AD46" s="288" t="s">
        <v>575</v>
      </c>
      <c r="AE46" s="288">
        <v>0.21021999999999999</v>
      </c>
      <c r="AF46" s="288" t="s">
        <v>574</v>
      </c>
    </row>
    <row r="47" spans="3:32" x14ac:dyDescent="0.25">
      <c r="AC47" s="284" t="s">
        <v>592</v>
      </c>
      <c r="AD47" s="284" t="s">
        <v>575</v>
      </c>
      <c r="AE47" s="284">
        <v>4.7379999999999999E-2</v>
      </c>
      <c r="AF47" s="284" t="s">
        <v>574</v>
      </c>
    </row>
    <row r="48" spans="3:32" x14ac:dyDescent="0.25">
      <c r="AC48" s="284" t="s">
        <v>591</v>
      </c>
      <c r="AD48" s="284" t="s">
        <v>575</v>
      </c>
      <c r="AE48" s="284">
        <v>0.18546000000000001</v>
      </c>
      <c r="AF48" s="284" t="s">
        <v>574</v>
      </c>
    </row>
    <row r="49" spans="29:32" x14ac:dyDescent="0.25">
      <c r="AC49" s="284" t="s">
        <v>590</v>
      </c>
      <c r="AD49" s="284" t="s">
        <v>575</v>
      </c>
      <c r="AE49" s="284">
        <v>0.19388</v>
      </c>
      <c r="AF49" s="284" t="s">
        <v>574</v>
      </c>
    </row>
    <row r="50" spans="29:32" x14ac:dyDescent="0.25">
      <c r="AC50" s="288" t="s">
        <v>589</v>
      </c>
      <c r="AD50" s="288" t="s">
        <v>587</v>
      </c>
      <c r="AE50" s="288">
        <v>0.21634400000000001</v>
      </c>
      <c r="AF50" s="288" t="s">
        <v>586</v>
      </c>
    </row>
    <row r="51" spans="29:32" x14ac:dyDescent="0.25">
      <c r="AC51" s="288" t="s">
        <v>588</v>
      </c>
      <c r="AD51" s="288" t="s">
        <v>587</v>
      </c>
      <c r="AE51" s="288">
        <v>0.33604699999999998</v>
      </c>
      <c r="AF51" s="288" t="s">
        <v>586</v>
      </c>
    </row>
    <row r="52" spans="29:32" x14ac:dyDescent="0.25">
      <c r="AC52" s="284" t="s">
        <v>585</v>
      </c>
      <c r="AD52" s="284" t="s">
        <v>581</v>
      </c>
      <c r="AE52" s="285">
        <v>0.25092300000000001</v>
      </c>
      <c r="AF52" s="285" t="s">
        <v>580</v>
      </c>
    </row>
    <row r="53" spans="29:32" x14ac:dyDescent="0.25">
      <c r="AC53" s="284" t="s">
        <v>584</v>
      </c>
      <c r="AD53" s="284" t="s">
        <v>581</v>
      </c>
      <c r="AE53" s="285">
        <v>0.82374999999999998</v>
      </c>
      <c r="AF53" s="285" t="s">
        <v>580</v>
      </c>
    </row>
    <row r="54" spans="29:32" x14ac:dyDescent="0.25">
      <c r="AC54" s="284" t="s">
        <v>583</v>
      </c>
      <c r="AD54" s="284" t="s">
        <v>581</v>
      </c>
      <c r="AE54" s="285">
        <v>0.94411</v>
      </c>
      <c r="AF54" s="285" t="s">
        <v>580</v>
      </c>
    </row>
    <row r="55" spans="29:32" x14ac:dyDescent="0.25">
      <c r="AC55" s="284" t="s">
        <v>582</v>
      </c>
      <c r="AD55" s="284" t="s">
        <v>581</v>
      </c>
      <c r="AE55" s="285">
        <v>0.88483999999999996</v>
      </c>
      <c r="AF55" s="285" t="s">
        <v>580</v>
      </c>
    </row>
    <row r="56" spans="29:32" x14ac:dyDescent="0.25">
      <c r="AC56" s="284" t="s">
        <v>579</v>
      </c>
      <c r="AD56" s="284" t="s">
        <v>575</v>
      </c>
      <c r="AE56" s="284">
        <v>0.10946</v>
      </c>
      <c r="AF56" s="284" t="s">
        <v>574</v>
      </c>
    </row>
    <row r="57" spans="29:32" x14ac:dyDescent="0.25">
      <c r="AC57" s="284" t="s">
        <v>578</v>
      </c>
      <c r="AD57" s="284" t="s">
        <v>575</v>
      </c>
      <c r="AE57" s="284">
        <v>0.21876999999999999</v>
      </c>
      <c r="AF57" s="284" t="s">
        <v>574</v>
      </c>
    </row>
    <row r="58" spans="29:32" x14ac:dyDescent="0.25">
      <c r="AC58" s="284" t="s">
        <v>577</v>
      </c>
      <c r="AD58" s="284" t="s">
        <v>575</v>
      </c>
      <c r="AE58" s="284">
        <v>0.17755000000000001</v>
      </c>
      <c r="AF58" s="284" t="s">
        <v>574</v>
      </c>
    </row>
    <row r="59" spans="29:32" x14ac:dyDescent="0.25">
      <c r="AC59" s="284" t="s">
        <v>576</v>
      </c>
      <c r="AD59" s="284" t="s">
        <v>575</v>
      </c>
      <c r="AE59" s="284">
        <v>0.116082</v>
      </c>
      <c r="AF59" s="284" t="s">
        <v>574</v>
      </c>
    </row>
    <row r="60" spans="29:32" x14ac:dyDescent="0.25">
      <c r="AC60" s="284" t="s">
        <v>573</v>
      </c>
      <c r="AD60" s="283" t="s">
        <v>567</v>
      </c>
      <c r="AE60" s="283" t="s">
        <v>566</v>
      </c>
      <c r="AF60" s="283"/>
    </row>
    <row r="61" spans="29:32" x14ac:dyDescent="0.25">
      <c r="AC61" s="284" t="s">
        <v>572</v>
      </c>
      <c r="AD61" s="283" t="s">
        <v>567</v>
      </c>
      <c r="AE61" s="283" t="s">
        <v>566</v>
      </c>
      <c r="AF61" s="283" t="s">
        <v>571</v>
      </c>
    </row>
    <row r="62" spans="29:32" x14ac:dyDescent="0.25">
      <c r="AC62" s="283" t="s">
        <v>570</v>
      </c>
      <c r="AD62" s="283" t="s">
        <v>567</v>
      </c>
      <c r="AE62" s="283" t="s">
        <v>566</v>
      </c>
      <c r="AF62" s="283"/>
    </row>
    <row r="63" spans="29:32" x14ac:dyDescent="0.25">
      <c r="AC63" s="283" t="s">
        <v>569</v>
      </c>
      <c r="AD63" s="283" t="s">
        <v>567</v>
      </c>
      <c r="AE63" s="283" t="s">
        <v>566</v>
      </c>
      <c r="AF63" s="283"/>
    </row>
    <row r="64" spans="29:32" x14ac:dyDescent="0.25">
      <c r="AC64" s="283" t="s">
        <v>568</v>
      </c>
      <c r="AD64" s="283" t="s">
        <v>567</v>
      </c>
      <c r="AE64" s="283" t="s">
        <v>566</v>
      </c>
      <c r="AF64" s="2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A143" sqref="A143:XFD159"/>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97</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72" t="s">
        <v>159</v>
      </c>
      <c r="D17" s="35" t="s">
        <v>314</v>
      </c>
      <c r="E17" s="10">
        <f ca="1">IFERROR(INDEX(INDIRECT(SUBSTITUTE(RIGHT($D$15,LEN($D$15)-4)," ","_")),MATCH($D$14&amp;E$16,'LACO2 data'!$B$2:$B$577,0),MATCH($D17,'LACO2 data'!$A$1:$AB$1,0)),"")</f>
        <v>2171.4198401342333</v>
      </c>
      <c r="F17" s="55">
        <f ca="1">IFERROR(INDEX(INDIRECT(SUBSTITUTE(RIGHT($D$15,LEN($D$15)-4)," ","_")),MATCH($D$14&amp;F$16,'LACO2 data'!$B$2:$B$577,0),MATCH($D17,'LACO2 data'!$A$1:$AB$1,0)),"")</f>
        <v>2376.329499572068</v>
      </c>
      <c r="G17" s="55">
        <f ca="1">IFERROR(INDEX(INDIRECT(SUBSTITUTE(RIGHT($D$15,LEN($D$15)-4)," ","_")),MATCH($D$14&amp;G$16,'LACO2 data'!$B$2:$B$577,0),MATCH($D17,'LACO2 data'!$A$1:$AB$1,0)),"")</f>
        <v>2366.4726284589447</v>
      </c>
      <c r="H17" s="55">
        <f ca="1">IFERROR(INDEX(INDIRECT(SUBSTITUTE(RIGHT($D$15,LEN($D$15)-4)," ","_")),MATCH($D$14&amp;H$16,'LACO2 data'!$B$2:$B$577,0),MATCH($D17,'LACO2 data'!$A$1:$AB$1,0)),"")</f>
        <v>2308.9534024920231</v>
      </c>
      <c r="I17" s="55">
        <f ca="1">IFERROR(INDEX(INDIRECT(SUBSTITUTE(RIGHT($D$15,LEN($D$15)-4)," ","_")),MATCH($D$14&amp;I$16,'LACO2 data'!$B$2:$B$577,0),MATCH($D17,'LACO2 data'!$A$1:$AB$1,0)),"")</f>
        <v>2088.7326315890432</v>
      </c>
      <c r="J17" s="55">
        <f ca="1">IFERROR(INDEX(INDIRECT(SUBSTITUTE(RIGHT($D$15,LEN($D$15)-4)," ","_")),MATCH($D$14&amp;J$16,'LACO2 data'!$B$2:$B$577,0),MATCH($D17,'LACO2 data'!$A$1:$AB$1,0)),"")</f>
        <v>2120.2330282683315</v>
      </c>
      <c r="K17" s="55">
        <f ca="1">IFERROR(INDEX(INDIRECT(SUBSTITUTE(RIGHT($D$15,LEN($D$15)-4)," ","_")),MATCH($D$14&amp;K$16,'LACO2 data'!$B$2:$B$577,0),MATCH($D17,'LACO2 data'!$A$1:$AB$1,0)),"")</f>
        <v>1922.8433265407261</v>
      </c>
      <c r="L17" s="55">
        <f ca="1">IFERROR(INDEX(INDIRECT(SUBSTITUTE(RIGHT($D$15,LEN($D$15)-4)," ","_")),MATCH($D$14&amp;L$16,'LACO2 data'!$B$2:$B$577,0),MATCH($D17,'LACO2 data'!$A$1:$AB$1,0)),"")</f>
        <v>1987.7128190217354</v>
      </c>
      <c r="M17" s="55">
        <f ca="1">IFERROR(INDEX(INDIRECT(SUBSTITUTE(RIGHT($D$15,LEN($D$15)-4)," ","_")),MATCH($D$14&amp;M$16,'LACO2 data'!$B$2:$B$577,0),MATCH($D17,'LACO2 data'!$A$1:$AB$1,0)),"")</f>
        <v>1938.170495120389</v>
      </c>
      <c r="N17" s="56" t="s">
        <v>304</v>
      </c>
      <c r="O17" s="63"/>
      <c r="P17" s="18"/>
      <c r="Q17" s="18"/>
      <c r="R17" s="18"/>
      <c r="S17" s="18"/>
      <c r="T17" s="18"/>
      <c r="U17" s="18"/>
      <c r="V17" s="18"/>
      <c r="W17" s="18"/>
      <c r="X17" s="94"/>
      <c r="Y17" s="23"/>
    </row>
    <row r="18" spans="1:25" s="3" customFormat="1" ht="31.5" customHeight="1" x14ac:dyDescent="0.25">
      <c r="A18" s="13"/>
      <c r="B18" s="14"/>
      <c r="C18" s="573"/>
      <c r="D18" s="35" t="s">
        <v>15</v>
      </c>
      <c r="E18" s="10">
        <f ca="1">IFERROR(INDEX(INDIRECT(SUBSTITUTE(RIGHT($D$15,LEN($D$15)-4)," ","_")),MATCH($D$14&amp;E$16,'LACO2 data'!$B$2:$B$577,0),MATCH($D18,'LACO2 data'!$A$1:$AB$1,0)),"")</f>
        <v>746.30442736858811</v>
      </c>
      <c r="F18" s="10">
        <f ca="1">IFERROR(INDEX(INDIRECT(SUBSTITUTE(RIGHT($D$15,LEN($D$15)-4)," ","_")),MATCH($D$14&amp;F$16,'LACO2 data'!$B$2:$B$577,0),MATCH($D18,'LACO2 data'!$A$1:$AB$1,0)),"")</f>
        <v>899.70157652827959</v>
      </c>
      <c r="G18" s="10">
        <f ca="1">IFERROR(INDEX(INDIRECT(SUBSTITUTE(RIGHT($D$15,LEN($D$15)-4)," ","_")),MATCH($D$14&amp;G$16,'LACO2 data'!$B$2:$B$577,0),MATCH($D18,'LACO2 data'!$A$1:$AB$1,0)),"")</f>
        <v>912.77833767282334</v>
      </c>
      <c r="H18" s="10">
        <f ca="1">IFERROR(INDEX(INDIRECT(SUBSTITUTE(RIGHT($D$15,LEN($D$15)-4)," ","_")),MATCH($D$14&amp;H$16,'LACO2 data'!$B$2:$B$577,0),MATCH($D18,'LACO2 data'!$A$1:$AB$1,0)),"")</f>
        <v>874.98165665285342</v>
      </c>
      <c r="I18" s="10">
        <f ca="1">IFERROR(INDEX(INDIRECT(SUBSTITUTE(RIGHT($D$15,LEN($D$15)-4)," ","_")),MATCH($D$14&amp;I$16,'LACO2 data'!$B$2:$B$577,0),MATCH($D18,'LACO2 data'!$A$1:$AB$1,0)),"")</f>
        <v>734.88492094827961</v>
      </c>
      <c r="J18" s="10">
        <f ca="1">IFERROR(INDEX(INDIRECT(SUBSTITUTE(RIGHT($D$15,LEN($D$15)-4)," ","_")),MATCH($D$14&amp;J$16,'LACO2 data'!$B$2:$B$577,0),MATCH($D18,'LACO2 data'!$A$1:$AB$1,0)),"")</f>
        <v>712.06575985081611</v>
      </c>
      <c r="K18" s="10">
        <f ca="1">IFERROR(INDEX(INDIRECT(SUBSTITUTE(RIGHT($D$15,LEN($D$15)-4)," ","_")),MATCH($D$14&amp;K$16,'LACO2 data'!$B$2:$B$577,0),MATCH($D18,'LACO2 data'!$A$1:$AB$1,0)),"")</f>
        <v>636.12789412536074</v>
      </c>
      <c r="L18" s="10">
        <f ca="1">IFERROR(INDEX(INDIRECT(SUBSTITUTE(RIGHT($D$15,LEN($D$15)-4)," ","_")),MATCH($D$14&amp;L$16,'LACO2 data'!$B$2:$B$577,0),MATCH($D18,'LACO2 data'!$A$1:$AB$1,0)),"")</f>
        <v>668.44037137103328</v>
      </c>
      <c r="M18" s="10">
        <f ca="1">IFERROR(INDEX(INDIRECT(SUBSTITUTE(RIGHT($D$15,LEN($D$15)-4)," ","_")),MATCH($D$14&amp;M$16,'LACO2 data'!$B$2:$B$577,0),MATCH($D18,'LACO2 data'!$A$1:$AB$1,0)),"")</f>
        <v>650.28957164379528</v>
      </c>
      <c r="N18" s="9" t="s">
        <v>304</v>
      </c>
      <c r="O18" s="64"/>
      <c r="P18" s="18"/>
      <c r="Q18" s="18"/>
      <c r="R18" s="18"/>
      <c r="S18" s="18"/>
      <c r="T18" s="18"/>
      <c r="U18" s="18"/>
      <c r="V18" s="18"/>
      <c r="W18" s="18"/>
      <c r="X18" s="94"/>
      <c r="Y18" s="23"/>
    </row>
    <row r="19" spans="1:25" s="3" customFormat="1" ht="30" customHeight="1" x14ac:dyDescent="0.25">
      <c r="A19" s="13"/>
      <c r="B19" s="14"/>
      <c r="C19" s="573"/>
      <c r="D19" s="35" t="s">
        <v>16</v>
      </c>
      <c r="E19" s="10">
        <f ca="1">IFERROR(INDEX(INDIRECT(SUBSTITUTE(RIGHT($D$15,LEN($D$15)-4)," ","_")),MATCH($D$14&amp;E$16,'LACO2 data'!$B$2:$B$577,0),MATCH($D19,'LACO2 data'!$A$1:$AB$1,0)),"")</f>
        <v>765.76993666034195</v>
      </c>
      <c r="F19" s="10">
        <f ca="1">IFERROR(INDEX(INDIRECT(SUBSTITUTE(RIGHT($D$15,LEN($D$15)-4)," ","_")),MATCH($D$14&amp;F$16,'LACO2 data'!$B$2:$B$577,0),MATCH($D19,'LACO2 data'!$A$1:$AB$1,0)),"")</f>
        <v>795.13557569595957</v>
      </c>
      <c r="G19" s="10">
        <f ca="1">IFERROR(INDEX(INDIRECT(SUBSTITUTE(RIGHT($D$15,LEN($D$15)-4)," ","_")),MATCH($D$14&amp;G$16,'LACO2 data'!$B$2:$B$577,0),MATCH($D19,'LACO2 data'!$A$1:$AB$1,0)),"")</f>
        <v>767.79437963539681</v>
      </c>
      <c r="H19" s="10">
        <f ca="1">IFERROR(INDEX(INDIRECT(SUBSTITUTE(RIGHT($D$15,LEN($D$15)-4)," ","_")),MATCH($D$14&amp;H$16,'LACO2 data'!$B$2:$B$577,0),MATCH($D19,'LACO2 data'!$A$1:$AB$1,0)),"")</f>
        <v>776.74291023591843</v>
      </c>
      <c r="I19" s="10">
        <f ca="1">IFERROR(INDEX(INDIRECT(SUBSTITUTE(RIGHT($D$15,LEN($D$15)-4)," ","_")),MATCH($D$14&amp;I$16,'LACO2 data'!$B$2:$B$577,0),MATCH($D19,'LACO2 data'!$A$1:$AB$1,0)),"")</f>
        <v>718.85477069889373</v>
      </c>
      <c r="J19" s="10">
        <f ca="1">IFERROR(INDEX(INDIRECT(SUBSTITUTE(RIGHT($D$15,LEN($D$15)-4)," ","_")),MATCH($D$14&amp;J$16,'LACO2 data'!$B$2:$B$577,0),MATCH($D19,'LACO2 data'!$A$1:$AB$1,0)),"")</f>
        <v>779.30236263202323</v>
      </c>
      <c r="K19" s="10">
        <f ca="1">IFERROR(INDEX(INDIRECT(SUBSTITUTE(RIGHT($D$15,LEN($D$15)-4)," ","_")),MATCH($D$14&amp;K$16,'LACO2 data'!$B$2:$B$577,0),MATCH($D19,'LACO2 data'!$A$1:$AB$1,0)),"")</f>
        <v>676.42297446400607</v>
      </c>
      <c r="L19" s="10">
        <f ca="1">IFERROR(INDEX(INDIRECT(SUBSTITUTE(RIGHT($D$15,LEN($D$15)-4)," ","_")),MATCH($D$14&amp;L$16,'LACO2 data'!$B$2:$B$577,0),MATCH($D19,'LACO2 data'!$A$1:$AB$1,0)),"")</f>
        <v>714.11341664229144</v>
      </c>
      <c r="M19" s="10">
        <f ca="1">IFERROR(INDEX(INDIRECT(SUBSTITUTE(RIGHT($D$15,LEN($D$15)-4)," ","_")),MATCH($D$14&amp;M$16,'LACO2 data'!$B$2:$B$577,0),MATCH($D19,'LACO2 data'!$A$1:$AB$1,0)),"")</f>
        <v>683.15886264764856</v>
      </c>
      <c r="N19" s="9" t="s">
        <v>304</v>
      </c>
      <c r="O19" s="64"/>
      <c r="P19" s="18"/>
      <c r="Q19" s="18"/>
      <c r="R19" s="18"/>
      <c r="S19" s="18"/>
      <c r="T19" s="18"/>
      <c r="U19" s="18"/>
      <c r="V19" s="18"/>
      <c r="W19" s="18"/>
      <c r="X19" s="94"/>
      <c r="Y19" s="23"/>
    </row>
    <row r="20" spans="1:25" s="3" customFormat="1" ht="28.5" customHeight="1" x14ac:dyDescent="0.25">
      <c r="A20" s="13"/>
      <c r="B20" s="14"/>
      <c r="C20" s="573"/>
      <c r="D20" s="35" t="s">
        <v>17</v>
      </c>
      <c r="E20" s="10">
        <f ca="1">IFERROR(INDEX(INDIRECT(SUBSTITUTE(RIGHT($D$15,LEN($D$15)-4)," ","_")),MATCH($D$14&amp;E$16,'LACO2 data'!$B$2:$B$577,0),MATCH($D20,'LACO2 data'!$A$1:$AB$1,0)),"")</f>
        <v>659.34547610530319</v>
      </c>
      <c r="F20" s="10">
        <f ca="1">IFERROR(INDEX(INDIRECT(SUBSTITUTE(RIGHT($D$15,LEN($D$15)-4)," ","_")),MATCH($D$14&amp;F$16,'LACO2 data'!$B$2:$B$577,0),MATCH($D20,'LACO2 data'!$A$1:$AB$1,0)),"")</f>
        <v>681.49234734782885</v>
      </c>
      <c r="G20" s="10">
        <f ca="1">IFERROR(INDEX(INDIRECT(SUBSTITUTE(RIGHT($D$15,LEN($D$15)-4)," ","_")),MATCH($D$14&amp;G$16,'LACO2 data'!$B$2:$B$577,0),MATCH($D20,'LACO2 data'!$A$1:$AB$1,0)),"")</f>
        <v>685.89991115072462</v>
      </c>
      <c r="H20" s="10">
        <f ca="1">IFERROR(INDEX(INDIRECT(SUBSTITUTE(RIGHT($D$15,LEN($D$15)-4)," ","_")),MATCH($D$14&amp;H$16,'LACO2 data'!$B$2:$B$577,0),MATCH($D20,'LACO2 data'!$A$1:$AB$1,0)),"")</f>
        <v>657.22883560325124</v>
      </c>
      <c r="I20" s="10">
        <f ca="1">IFERROR(INDEX(INDIRECT(SUBSTITUTE(RIGHT($D$15,LEN($D$15)-4)," ","_")),MATCH($D$14&amp;I$16,'LACO2 data'!$B$2:$B$577,0),MATCH($D20,'LACO2 data'!$A$1:$AB$1,0)),"")</f>
        <v>634.99293994186985</v>
      </c>
      <c r="J20" s="10">
        <f ca="1">IFERROR(INDEX(INDIRECT(SUBSTITUTE(RIGHT($D$15,LEN($D$15)-4)," ","_")),MATCH($D$14&amp;J$16,'LACO2 data'!$B$2:$B$577,0),MATCH($D20,'LACO2 data'!$A$1:$AB$1,0)),"")</f>
        <v>628.86490578549228</v>
      </c>
      <c r="K20" s="10">
        <f ca="1">IFERROR(INDEX(INDIRECT(SUBSTITUTE(RIGHT($D$15,LEN($D$15)-4)," ","_")),MATCH($D$14&amp;K$16,'LACO2 data'!$B$2:$B$577,0),MATCH($D20,'LACO2 data'!$A$1:$AB$1,0)),"")</f>
        <v>610.29245795135898</v>
      </c>
      <c r="L20" s="10">
        <f ca="1">IFERROR(INDEX(INDIRECT(SUBSTITUTE(RIGHT($D$15,LEN($D$15)-4)," ","_")),MATCH($D$14&amp;L$16,'LACO2 data'!$B$2:$B$577,0),MATCH($D20,'LACO2 data'!$A$1:$AB$1,0)),"")</f>
        <v>605.15903100841058</v>
      </c>
      <c r="M20" s="10">
        <f ca="1">IFERROR(INDEX(INDIRECT(SUBSTITUTE(RIGHT($D$15,LEN($D$15)-4)," ","_")),MATCH($D$14&amp;M$16,'LACO2 data'!$B$2:$B$577,0),MATCH($D20,'LACO2 data'!$A$1:$AB$1,0)),"")</f>
        <v>604.72206082894513</v>
      </c>
      <c r="N20" s="9" t="s">
        <v>304</v>
      </c>
      <c r="O20" s="64"/>
      <c r="P20" s="18"/>
      <c r="Q20" s="18"/>
      <c r="R20" s="18"/>
      <c r="S20" s="18"/>
      <c r="T20" s="18"/>
      <c r="U20" s="18"/>
      <c r="V20" s="18"/>
      <c r="W20" s="18"/>
      <c r="X20" s="94"/>
      <c r="Y20" s="23"/>
    </row>
    <row r="21" spans="1:25" s="3" customFormat="1" ht="36.75" customHeight="1" thickBot="1" x14ac:dyDescent="0.3">
      <c r="A21" s="13"/>
      <c r="B21" s="14"/>
      <c r="C21" s="574"/>
      <c r="D21" s="65" t="s">
        <v>18</v>
      </c>
      <c r="E21" s="60">
        <f ca="1">IFERROR(INDEX(INDIRECT(SUBSTITUTE(RIGHT($D$15,LEN($D$15)-4)," ","_")),MATCH($D$14&amp;E$16,'LACO2 data'!$B$2:$B$577,0),MATCH($D21,'LACO2 data'!$A$1:$AB$1,0)),"")</f>
        <v>8.9035375767778273</v>
      </c>
      <c r="F21" s="60">
        <f ca="1">IFERROR(INDEX(INDIRECT(SUBSTITUTE(RIGHT($D$15,LEN($D$15)-4)," ","_")),MATCH($D$14&amp;F$16,'LACO2 data'!$B$2:$B$577,0),MATCH($D21,'LACO2 data'!$A$1:$AB$1,0)),"")</f>
        <v>9.5060962236042545</v>
      </c>
      <c r="G21" s="60">
        <f ca="1">IFERROR(INDEX(INDIRECT(SUBSTITUTE(RIGHT($D$15,LEN($D$15)-4)," ","_")),MATCH($D$14&amp;G$16,'LACO2 data'!$B$2:$B$577,0),MATCH($D21,'LACO2 data'!$A$1:$AB$1,0)),"")</f>
        <v>9.2586515662636959</v>
      </c>
      <c r="H21" s="60">
        <f ca="1">IFERROR(INDEX(INDIRECT(SUBSTITUTE(RIGHT($D$15,LEN($D$15)-4)," ","_")),MATCH($D$14&amp;H$16,'LACO2 data'!$B$2:$B$577,0),MATCH($D21,'LACO2 data'!$A$1:$AB$1,0)),"")</f>
        <v>8.8592730544493943</v>
      </c>
      <c r="I21" s="60">
        <f ca="1">IFERROR(INDEX(INDIRECT(SUBSTITUTE(RIGHT($D$15,LEN($D$15)-4)," ","_")),MATCH($D$14&amp;I$16,'LACO2 data'!$B$2:$B$577,0),MATCH($D21,'LACO2 data'!$A$1:$AB$1,0)),"")</f>
        <v>7.9282999229357571</v>
      </c>
      <c r="J21" s="60">
        <f ca="1">IFERROR(INDEX(INDIRECT(SUBSTITUTE(RIGHT($D$15,LEN($D$15)-4)," ","_")),MATCH($D$14&amp;J$16,'LACO2 data'!$B$2:$B$577,0),MATCH($D21,'LACO2 data'!$A$1:$AB$1,0)),"")</f>
        <v>7.8082977876181365</v>
      </c>
      <c r="K21" s="60">
        <f ca="1">IFERROR(INDEX(INDIRECT(SUBSTITUTE(RIGHT($D$15,LEN($D$15)-4)," ","_")),MATCH($D$14&amp;K$16,'LACO2 data'!$B$2:$B$577,0),MATCH($D21,'LACO2 data'!$A$1:$AB$1,0)),"")</f>
        <v>6.7657310737710628</v>
      </c>
      <c r="L21" s="60">
        <f ca="1">IFERROR(INDEX(INDIRECT(SUBSTITUTE(RIGHT($D$15,LEN($D$15)-4)," ","_")),MATCH($D$14&amp;L$16,'LACO2 data'!$B$2:$B$577,0),MATCH($D21,'LACO2 data'!$A$1:$AB$1,0)),"")</f>
        <v>6.8613655759810772</v>
      </c>
      <c r="M21" s="60">
        <f ca="1">IFERROR(INDEX(INDIRECT(SUBSTITUTE(RIGHT($D$15,LEN($D$15)-4)," ","_")),MATCH($D$14&amp;M$16,'LACO2 data'!$B$2:$B$577,0),MATCH($D21,'LACO2 data'!$A$1:$AB$1,0)),"")</f>
        <v>6.5096520647400302</v>
      </c>
      <c r="N21" s="61" t="s">
        <v>307</v>
      </c>
      <c r="O21" s="66"/>
      <c r="P21" s="18"/>
      <c r="Q21" s="18"/>
      <c r="R21" s="18"/>
      <c r="S21" s="18"/>
      <c r="T21" s="18"/>
      <c r="U21" s="18"/>
      <c r="V21" s="18"/>
      <c r="W21" s="18"/>
      <c r="X21" s="94"/>
      <c r="Y21" s="23"/>
    </row>
    <row r="22" spans="1:25" s="3" customFormat="1" ht="29.25" customHeight="1" x14ac:dyDescent="0.25">
      <c r="A22" s="13"/>
      <c r="B22" s="14"/>
      <c r="C22" s="575"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76"/>
      <c r="D23" s="36" t="s">
        <v>247</v>
      </c>
      <c r="E23" s="10">
        <f ca="1">IFERROR(INDEX(INDIRECT(SUBSTITUTE(RIGHT($D$15,LEN($D$15)-4)," ","_")),MATCH($D$14&amp;E$16,'LACO2 data'!$B$2:$B$577,0),MATCH($D23,'LACO2 data'!$A$1:$AB$1,0)),"")</f>
        <v>-56.206418019125543</v>
      </c>
      <c r="F23" s="10">
        <f ca="1">IFERROR(INDEX(INDIRECT(SUBSTITUTE(RIGHT($D$15,LEN($D$15)-4)," ","_")),MATCH($D$14&amp;F$16,'LACO2 data'!$B$2:$B$577,0),MATCH($D23,'LACO2 data'!$A$1:$AB$1,0)),"")</f>
        <v>-83.64921236319266</v>
      </c>
      <c r="G23" s="10">
        <f ca="1">IFERROR(INDEX(INDIRECT(SUBSTITUTE(RIGHT($D$15,LEN($D$15)-4)," ","_")),MATCH($D$14&amp;G$16,'LACO2 data'!$B$2:$B$577,0),MATCH($D23,'LACO2 data'!$A$1:$AB$1,0)),"")</f>
        <v>-103.75077217975884</v>
      </c>
      <c r="H23" s="10">
        <f ca="1">IFERROR(INDEX(INDIRECT(SUBSTITUTE(RIGHT($D$15,LEN($D$15)-4)," ","_")),MATCH($D$14&amp;H$16,'LACO2 data'!$B$2:$B$577,0),MATCH($D23,'LACO2 data'!$A$1:$AB$1,0)),"")</f>
        <v>-122.13044173173368</v>
      </c>
      <c r="I23" s="10">
        <f ca="1">IFERROR(INDEX(INDIRECT(SUBSTITUTE(RIGHT($D$15,LEN($D$15)-4)," ","_")),MATCH($D$14&amp;I$16,'LACO2 data'!$B$2:$B$577,0),MATCH($D23,'LACO2 data'!$A$1:$AB$1,0)),"")</f>
        <v>-114.42738477957943</v>
      </c>
      <c r="J23" s="10">
        <f ca="1">IFERROR(INDEX(INDIRECT(SUBSTITUTE(RIGHT($D$15,LEN($D$15)-4)," ","_")),MATCH($D$14&amp;J$16,'LACO2 data'!$B$2:$B$577,0),MATCH($D23,'LACO2 data'!$A$1:$AB$1,0)),"")</f>
        <v>-156.99271552750272</v>
      </c>
      <c r="K23" s="10">
        <f ca="1">IFERROR(INDEX(INDIRECT(SUBSTITUTE(RIGHT($D$15,LEN($D$15)-4)," ","_")),MATCH($D$14&amp;K$16,'LACO2 data'!$B$2:$B$577,0),MATCH($D23,'LACO2 data'!$A$1:$AB$1,0)),"")</f>
        <v>-206.71563967869668</v>
      </c>
      <c r="L23" s="10">
        <f ca="1">IFERROR(INDEX(INDIRECT(SUBSTITUTE(RIGHT($D$15,LEN($D$15)-4)," ","_")),MATCH($D$14&amp;L$16,'LACO2 data'!$B$2:$B$577,0),MATCH($D23,'LACO2 data'!$A$1:$AB$1,0)),"")</f>
        <v>-234.35945973553078</v>
      </c>
      <c r="M23" s="10">
        <f ca="1">IFERROR(INDEX(INDIRECT(SUBSTITUTE(RIGHT($D$15,LEN($D$15)-4)," ","_")),MATCH($D$14&amp;M$16,'LACO2 data'!$B$2:$B$577,0),MATCH($D23,'LACO2 data'!$A$1:$AB$1,0)),"")</f>
        <v>-260.37277195429465</v>
      </c>
      <c r="N23" s="9" t="s">
        <v>304</v>
      </c>
      <c r="O23" s="58"/>
      <c r="P23" s="18"/>
      <c r="Q23" s="18"/>
      <c r="R23" s="18"/>
      <c r="S23" s="18"/>
      <c r="T23" s="18"/>
      <c r="U23" s="18"/>
      <c r="V23" s="18"/>
      <c r="W23" s="18"/>
      <c r="X23" s="94"/>
      <c r="Y23" s="23"/>
    </row>
    <row r="24" spans="1:25" s="3" customFormat="1" ht="26.25" customHeight="1" thickBot="1" x14ac:dyDescent="0.3">
      <c r="A24" s="13"/>
      <c r="B24" s="14"/>
      <c r="C24" s="577"/>
      <c r="D24" s="59" t="s">
        <v>125</v>
      </c>
      <c r="E24" s="60"/>
      <c r="F24" s="60"/>
      <c r="G24" s="60"/>
      <c r="H24" s="60"/>
      <c r="I24" s="414">
        <v>100</v>
      </c>
      <c r="J24" s="414">
        <v>61</v>
      </c>
      <c r="K24" s="414">
        <v>111</v>
      </c>
      <c r="L24" s="414">
        <v>5</v>
      </c>
      <c r="M24" s="414">
        <v>84</v>
      </c>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82" t="s">
        <v>131</v>
      </c>
      <c r="F29" s="583"/>
      <c r="G29" s="579"/>
      <c r="H29" s="121" t="s">
        <v>140</v>
      </c>
      <c r="I29" s="72" t="s">
        <v>139</v>
      </c>
      <c r="J29" s="72" t="s">
        <v>10</v>
      </c>
      <c r="K29" s="72" t="s">
        <v>135</v>
      </c>
      <c r="L29" s="72" t="s">
        <v>138</v>
      </c>
      <c r="M29" s="72" t="s">
        <v>155</v>
      </c>
      <c r="N29" s="72" t="s">
        <v>153</v>
      </c>
      <c r="O29" s="578" t="s">
        <v>8</v>
      </c>
      <c r="P29" s="579"/>
      <c r="Q29" s="18"/>
      <c r="R29" s="18"/>
      <c r="S29" s="18"/>
      <c r="T29" s="18"/>
      <c r="U29" s="18"/>
      <c r="V29" s="18"/>
      <c r="W29" s="18"/>
      <c r="X29" s="94"/>
      <c r="Y29" s="23"/>
    </row>
    <row r="30" spans="1:25" s="3" customFormat="1" ht="46.5" customHeight="1" x14ac:dyDescent="0.25">
      <c r="A30" s="13"/>
      <c r="B30" s="14"/>
      <c r="C30" s="298"/>
      <c r="D30" s="315"/>
      <c r="E30" s="580"/>
      <c r="F30" s="584"/>
      <c r="G30" s="585"/>
      <c r="H30" s="316"/>
      <c r="I30" s="317"/>
      <c r="J30" s="318"/>
      <c r="K30" s="319"/>
      <c r="L30" s="318"/>
      <c r="M30" s="319"/>
      <c r="N30" s="318"/>
      <c r="O30" s="580"/>
      <c r="P30" s="581"/>
      <c r="Q30" s="18"/>
      <c r="R30" s="18"/>
      <c r="S30" s="18"/>
      <c r="T30" s="18"/>
      <c r="U30" s="18"/>
      <c r="V30" s="18"/>
      <c r="W30" s="18"/>
      <c r="X30" s="94"/>
      <c r="Y30" s="23"/>
    </row>
    <row r="31" spans="1:25" s="3" customFormat="1" ht="46.5" customHeight="1" x14ac:dyDescent="0.25">
      <c r="A31" s="13"/>
      <c r="B31" s="14"/>
      <c r="C31" s="320"/>
      <c r="D31" s="321"/>
      <c r="E31" s="564"/>
      <c r="F31" s="564"/>
      <c r="G31" s="564"/>
      <c r="H31" s="322"/>
      <c r="I31" s="323"/>
      <c r="J31" s="324"/>
      <c r="K31" s="325"/>
      <c r="L31" s="324"/>
      <c r="M31" s="325"/>
      <c r="N31" s="324"/>
      <c r="O31" s="564"/>
      <c r="P31" s="565"/>
      <c r="Q31" s="18"/>
      <c r="R31" s="18"/>
      <c r="S31" s="18"/>
      <c r="T31" s="18"/>
      <c r="U31" s="18"/>
      <c r="V31" s="18"/>
      <c r="W31" s="18"/>
      <c r="X31" s="94"/>
      <c r="Y31" s="23"/>
    </row>
    <row r="32" spans="1:25" s="3" customFormat="1" ht="46.5" hidden="1" customHeight="1" x14ac:dyDescent="0.25">
      <c r="A32" s="13"/>
      <c r="B32" s="14"/>
      <c r="C32" s="320"/>
      <c r="D32" s="321"/>
      <c r="E32" s="564"/>
      <c r="F32" s="564"/>
      <c r="G32" s="564"/>
      <c r="H32" s="322"/>
      <c r="I32" s="323"/>
      <c r="J32" s="324"/>
      <c r="K32" s="325"/>
      <c r="L32" s="324"/>
      <c r="M32" s="325"/>
      <c r="N32" s="324"/>
      <c r="O32" s="564"/>
      <c r="P32" s="565"/>
      <c r="Q32" s="18"/>
      <c r="R32" s="18"/>
      <c r="S32" s="18"/>
      <c r="T32" s="18"/>
      <c r="U32" s="18"/>
      <c r="V32" s="18"/>
      <c r="W32" s="18"/>
      <c r="X32" s="94"/>
      <c r="Y32" s="23"/>
    </row>
    <row r="33" spans="1:25" s="3" customFormat="1" ht="46.5" hidden="1" customHeight="1" x14ac:dyDescent="0.25">
      <c r="A33" s="13"/>
      <c r="B33" s="14"/>
      <c r="C33" s="320"/>
      <c r="D33" s="321"/>
      <c r="E33" s="564"/>
      <c r="F33" s="564"/>
      <c r="G33" s="564"/>
      <c r="H33" s="322"/>
      <c r="I33" s="323"/>
      <c r="J33" s="324"/>
      <c r="K33" s="324"/>
      <c r="L33" s="324"/>
      <c r="M33" s="325"/>
      <c r="N33" s="324"/>
      <c r="O33" s="564"/>
      <c r="P33" s="565"/>
      <c r="Q33" s="18"/>
      <c r="R33" s="18"/>
      <c r="S33" s="18"/>
      <c r="T33" s="18"/>
      <c r="U33" s="18"/>
      <c r="V33" s="18"/>
      <c r="W33" s="18"/>
      <c r="X33" s="94"/>
      <c r="Y33" s="23"/>
    </row>
    <row r="34" spans="1:25" s="3" customFormat="1" ht="46.5" hidden="1" customHeight="1" x14ac:dyDescent="0.25">
      <c r="A34" s="13"/>
      <c r="B34" s="14"/>
      <c r="C34" s="320"/>
      <c r="D34" s="321"/>
      <c r="E34" s="564"/>
      <c r="F34" s="564"/>
      <c r="G34" s="564"/>
      <c r="H34" s="322"/>
      <c r="I34" s="323"/>
      <c r="J34" s="324"/>
      <c r="K34" s="324"/>
      <c r="L34" s="324"/>
      <c r="M34" s="325"/>
      <c r="N34" s="324"/>
      <c r="O34" s="564"/>
      <c r="P34" s="565"/>
      <c r="Q34" s="18"/>
      <c r="R34" s="18"/>
      <c r="S34" s="18"/>
      <c r="T34" s="18"/>
      <c r="U34" s="18"/>
      <c r="V34" s="18"/>
      <c r="W34" s="18"/>
      <c r="X34" s="94"/>
      <c r="Y34" s="23"/>
    </row>
    <row r="35" spans="1:25" s="3" customFormat="1" ht="46.5" hidden="1" customHeight="1" x14ac:dyDescent="0.25">
      <c r="A35" s="13"/>
      <c r="B35" s="14"/>
      <c r="C35" s="320"/>
      <c r="D35" s="321"/>
      <c r="E35" s="564"/>
      <c r="F35" s="564"/>
      <c r="G35" s="564"/>
      <c r="H35" s="322"/>
      <c r="I35" s="323"/>
      <c r="J35" s="324"/>
      <c r="K35" s="324"/>
      <c r="L35" s="324"/>
      <c r="M35" s="325"/>
      <c r="N35" s="324"/>
      <c r="O35" s="564"/>
      <c r="P35" s="565"/>
      <c r="Q35" s="18"/>
      <c r="R35" s="18"/>
      <c r="S35" s="18"/>
      <c r="T35" s="18"/>
      <c r="U35" s="18"/>
      <c r="V35" s="18"/>
      <c r="W35" s="18"/>
      <c r="X35" s="94"/>
      <c r="Y35" s="23"/>
    </row>
    <row r="36" spans="1:25" s="3" customFormat="1" ht="46.5" hidden="1" customHeight="1" x14ac:dyDescent="0.25">
      <c r="A36" s="13"/>
      <c r="B36" s="14"/>
      <c r="C36" s="320"/>
      <c r="D36" s="321"/>
      <c r="E36" s="564"/>
      <c r="F36" s="564"/>
      <c r="G36" s="564"/>
      <c r="H36" s="322"/>
      <c r="I36" s="323"/>
      <c r="J36" s="324"/>
      <c r="K36" s="324"/>
      <c r="L36" s="324"/>
      <c r="M36" s="325"/>
      <c r="N36" s="324"/>
      <c r="O36" s="564"/>
      <c r="P36" s="565"/>
      <c r="Q36" s="18"/>
      <c r="R36" s="18"/>
      <c r="S36" s="18"/>
      <c r="T36" s="18"/>
      <c r="U36" s="18"/>
      <c r="V36" s="18"/>
      <c r="W36" s="18"/>
      <c r="X36" s="94"/>
      <c r="Y36" s="23"/>
    </row>
    <row r="37" spans="1:25" s="3" customFormat="1" ht="46.5" hidden="1" customHeight="1" x14ac:dyDescent="0.25">
      <c r="A37" s="13"/>
      <c r="B37" s="14"/>
      <c r="C37" s="320"/>
      <c r="D37" s="321"/>
      <c r="E37" s="564"/>
      <c r="F37" s="564"/>
      <c r="G37" s="564"/>
      <c r="H37" s="322"/>
      <c r="I37" s="323"/>
      <c r="J37" s="324"/>
      <c r="K37" s="324"/>
      <c r="L37" s="324"/>
      <c r="M37" s="325"/>
      <c r="N37" s="324"/>
      <c r="O37" s="564"/>
      <c r="P37" s="565"/>
      <c r="Q37" s="18"/>
      <c r="R37" s="18"/>
      <c r="S37" s="18"/>
      <c r="T37" s="18"/>
      <c r="U37" s="18"/>
      <c r="V37" s="18"/>
      <c r="W37" s="18"/>
      <c r="X37" s="94"/>
      <c r="Y37" s="23"/>
    </row>
    <row r="38" spans="1:25" s="3" customFormat="1" ht="46.5" hidden="1" customHeight="1" x14ac:dyDescent="0.25">
      <c r="A38" s="13"/>
      <c r="B38" s="14"/>
      <c r="C38" s="320"/>
      <c r="D38" s="321"/>
      <c r="E38" s="564"/>
      <c r="F38" s="564"/>
      <c r="G38" s="564"/>
      <c r="H38" s="322"/>
      <c r="I38" s="323"/>
      <c r="J38" s="324"/>
      <c r="K38" s="324"/>
      <c r="L38" s="324"/>
      <c r="M38" s="325"/>
      <c r="N38" s="324"/>
      <c r="O38" s="564"/>
      <c r="P38" s="565"/>
      <c r="Q38" s="18"/>
      <c r="R38" s="18"/>
      <c r="S38" s="18"/>
      <c r="T38" s="18"/>
      <c r="U38" s="18"/>
      <c r="V38" s="18"/>
      <c r="W38" s="18"/>
      <c r="X38" s="94"/>
      <c r="Y38" s="23"/>
    </row>
    <row r="39" spans="1:25" s="3" customFormat="1" ht="46.5" hidden="1" customHeight="1" x14ac:dyDescent="0.25">
      <c r="A39" s="13"/>
      <c r="B39" s="14"/>
      <c r="C39" s="320"/>
      <c r="D39" s="321"/>
      <c r="E39" s="564"/>
      <c r="F39" s="564"/>
      <c r="G39" s="564"/>
      <c r="H39" s="322"/>
      <c r="I39" s="323"/>
      <c r="J39" s="324"/>
      <c r="K39" s="324"/>
      <c r="L39" s="324"/>
      <c r="M39" s="325"/>
      <c r="N39" s="324"/>
      <c r="O39" s="564"/>
      <c r="P39" s="565"/>
      <c r="Q39" s="18"/>
      <c r="R39" s="18"/>
      <c r="S39" s="18"/>
      <c r="T39" s="18"/>
      <c r="U39" s="18"/>
      <c r="V39" s="18"/>
      <c r="W39" s="18"/>
      <c r="X39" s="94"/>
      <c r="Y39" s="23"/>
    </row>
    <row r="40" spans="1:25" s="3" customFormat="1" ht="46.5" hidden="1" customHeight="1" x14ac:dyDescent="0.25">
      <c r="A40" s="13"/>
      <c r="B40" s="14"/>
      <c r="C40" s="320"/>
      <c r="D40" s="321"/>
      <c r="E40" s="564"/>
      <c r="F40" s="564"/>
      <c r="G40" s="564"/>
      <c r="H40" s="322"/>
      <c r="I40" s="323"/>
      <c r="J40" s="324"/>
      <c r="K40" s="324"/>
      <c r="L40" s="324"/>
      <c r="M40" s="325"/>
      <c r="N40" s="324"/>
      <c r="O40" s="564"/>
      <c r="P40" s="565"/>
      <c r="Q40" s="18"/>
      <c r="R40" s="18"/>
      <c r="S40" s="18"/>
      <c r="T40" s="18"/>
      <c r="U40" s="18"/>
      <c r="V40" s="18"/>
      <c r="W40" s="18"/>
      <c r="X40" s="94"/>
      <c r="Y40" s="23"/>
    </row>
    <row r="41" spans="1:25" s="3" customFormat="1" ht="46.5" hidden="1" customHeight="1" x14ac:dyDescent="0.25">
      <c r="A41" s="13"/>
      <c r="B41" s="14"/>
      <c r="C41" s="320"/>
      <c r="D41" s="321"/>
      <c r="E41" s="564"/>
      <c r="F41" s="564"/>
      <c r="G41" s="564"/>
      <c r="H41" s="322"/>
      <c r="I41" s="323"/>
      <c r="J41" s="324"/>
      <c r="K41" s="324"/>
      <c r="L41" s="324"/>
      <c r="M41" s="325"/>
      <c r="N41" s="324"/>
      <c r="O41" s="564"/>
      <c r="P41" s="565"/>
      <c r="Q41" s="18"/>
      <c r="R41" s="18"/>
      <c r="S41" s="18"/>
      <c r="T41" s="18"/>
      <c r="U41" s="18"/>
      <c r="V41" s="18"/>
      <c r="W41" s="18"/>
      <c r="X41" s="94"/>
      <c r="Y41" s="23"/>
    </row>
    <row r="42" spans="1:25" s="3" customFormat="1" ht="46.5" hidden="1" customHeight="1" x14ac:dyDescent="0.25">
      <c r="A42" s="13"/>
      <c r="B42" s="14"/>
      <c r="C42" s="320"/>
      <c r="D42" s="321"/>
      <c r="E42" s="564"/>
      <c r="F42" s="564"/>
      <c r="G42" s="564"/>
      <c r="H42" s="322"/>
      <c r="I42" s="323"/>
      <c r="J42" s="324"/>
      <c r="K42" s="324"/>
      <c r="L42" s="324"/>
      <c r="M42" s="325"/>
      <c r="N42" s="324"/>
      <c r="O42" s="564"/>
      <c r="P42" s="565"/>
      <c r="Q42" s="18"/>
      <c r="R42" s="18"/>
      <c r="S42" s="18"/>
      <c r="T42" s="18"/>
      <c r="U42" s="18"/>
      <c r="V42" s="18"/>
      <c r="W42" s="18"/>
      <c r="X42" s="94"/>
      <c r="Y42" s="23"/>
    </row>
    <row r="43" spans="1:25" s="3" customFormat="1" ht="46.5" hidden="1" customHeight="1" x14ac:dyDescent="0.25">
      <c r="A43" s="13"/>
      <c r="B43" s="14"/>
      <c r="C43" s="320"/>
      <c r="D43" s="321"/>
      <c r="E43" s="564"/>
      <c r="F43" s="564"/>
      <c r="G43" s="564"/>
      <c r="H43" s="322"/>
      <c r="I43" s="323"/>
      <c r="J43" s="324"/>
      <c r="K43" s="324"/>
      <c r="L43" s="324"/>
      <c r="M43" s="325"/>
      <c r="N43" s="324"/>
      <c r="O43" s="564"/>
      <c r="P43" s="565"/>
      <c r="Q43" s="18"/>
      <c r="R43" s="18"/>
      <c r="S43" s="18"/>
      <c r="T43" s="18"/>
      <c r="U43" s="18"/>
      <c r="V43" s="18"/>
      <c r="W43" s="18"/>
      <c r="X43" s="94"/>
      <c r="Y43" s="23"/>
    </row>
    <row r="44" spans="1:25" s="3" customFormat="1" ht="46.5" hidden="1" customHeight="1" x14ac:dyDescent="0.25">
      <c r="A44" s="13"/>
      <c r="B44" s="14"/>
      <c r="C44" s="320"/>
      <c r="D44" s="321"/>
      <c r="E44" s="564"/>
      <c r="F44" s="564"/>
      <c r="G44" s="564"/>
      <c r="H44" s="322"/>
      <c r="I44" s="323"/>
      <c r="J44" s="324"/>
      <c r="K44" s="324"/>
      <c r="L44" s="324"/>
      <c r="M44" s="325"/>
      <c r="N44" s="324"/>
      <c r="O44" s="564"/>
      <c r="P44" s="565"/>
      <c r="Q44" s="18"/>
      <c r="R44" s="18"/>
      <c r="S44" s="18"/>
      <c r="T44" s="18"/>
      <c r="U44" s="18"/>
      <c r="V44" s="18"/>
      <c r="W44" s="18"/>
      <c r="X44" s="94"/>
      <c r="Y44" s="23"/>
    </row>
    <row r="45" spans="1:25" s="3" customFormat="1" ht="46.5" hidden="1" customHeight="1" x14ac:dyDescent="0.25">
      <c r="A45" s="13"/>
      <c r="B45" s="14"/>
      <c r="C45" s="320"/>
      <c r="D45" s="321"/>
      <c r="E45" s="564"/>
      <c r="F45" s="564"/>
      <c r="G45" s="564"/>
      <c r="H45" s="322"/>
      <c r="I45" s="323"/>
      <c r="J45" s="324"/>
      <c r="K45" s="324"/>
      <c r="L45" s="324"/>
      <c r="M45" s="325"/>
      <c r="N45" s="324"/>
      <c r="O45" s="564"/>
      <c r="P45" s="565"/>
      <c r="Q45" s="18"/>
      <c r="R45" s="18"/>
      <c r="S45" s="18"/>
      <c r="T45" s="18"/>
      <c r="U45" s="18"/>
      <c r="V45" s="18"/>
      <c r="W45" s="18"/>
      <c r="X45" s="94"/>
      <c r="Y45" s="23"/>
    </row>
    <row r="46" spans="1:25" s="3" customFormat="1" ht="46.5" hidden="1" customHeight="1" x14ac:dyDescent="0.25">
      <c r="A46" s="13"/>
      <c r="B46" s="14"/>
      <c r="C46" s="320"/>
      <c r="D46" s="321"/>
      <c r="E46" s="564"/>
      <c r="F46" s="564"/>
      <c r="G46" s="564"/>
      <c r="H46" s="322"/>
      <c r="I46" s="323"/>
      <c r="J46" s="324"/>
      <c r="K46" s="324"/>
      <c r="L46" s="324"/>
      <c r="M46" s="325"/>
      <c r="N46" s="324"/>
      <c r="O46" s="564"/>
      <c r="P46" s="565"/>
      <c r="Q46" s="18"/>
      <c r="R46" s="18"/>
      <c r="S46" s="18"/>
      <c r="T46" s="18"/>
      <c r="U46" s="18"/>
      <c r="V46" s="18"/>
      <c r="W46" s="18"/>
      <c r="X46" s="94"/>
      <c r="Y46" s="23"/>
    </row>
    <row r="47" spans="1:25" s="3" customFormat="1" ht="46.5" hidden="1" customHeight="1" x14ac:dyDescent="0.25">
      <c r="A47" s="13"/>
      <c r="B47" s="14"/>
      <c r="C47" s="320"/>
      <c r="D47" s="321"/>
      <c r="E47" s="564"/>
      <c r="F47" s="564"/>
      <c r="G47" s="564"/>
      <c r="H47" s="322"/>
      <c r="I47" s="323"/>
      <c r="J47" s="324"/>
      <c r="K47" s="324"/>
      <c r="L47" s="324"/>
      <c r="M47" s="325"/>
      <c r="N47" s="324"/>
      <c r="O47" s="564"/>
      <c r="P47" s="565"/>
      <c r="Q47" s="18"/>
      <c r="R47" s="18"/>
      <c r="S47" s="18"/>
      <c r="T47" s="18"/>
      <c r="U47" s="18"/>
      <c r="V47" s="18"/>
      <c r="W47" s="18"/>
      <c r="X47" s="94"/>
      <c r="Y47" s="23"/>
    </row>
    <row r="48" spans="1:25" s="3" customFormat="1" ht="46.5" hidden="1" customHeight="1" x14ac:dyDescent="0.25">
      <c r="A48" s="13"/>
      <c r="B48" s="14"/>
      <c r="C48" s="320"/>
      <c r="D48" s="321"/>
      <c r="E48" s="564"/>
      <c r="F48" s="564"/>
      <c r="G48" s="564"/>
      <c r="H48" s="322"/>
      <c r="I48" s="323"/>
      <c r="J48" s="324"/>
      <c r="K48" s="324"/>
      <c r="L48" s="324"/>
      <c r="M48" s="325"/>
      <c r="N48" s="324"/>
      <c r="O48" s="564"/>
      <c r="P48" s="565"/>
      <c r="Q48" s="18"/>
      <c r="R48" s="18"/>
      <c r="S48" s="18"/>
      <c r="T48" s="18"/>
      <c r="U48" s="18"/>
      <c r="V48" s="18"/>
      <c r="W48" s="18"/>
      <c r="X48" s="94"/>
      <c r="Y48" s="23"/>
    </row>
    <row r="49" spans="1:25" s="38" customFormat="1" ht="46.5" hidden="1" customHeight="1" thickBot="1" x14ac:dyDescent="0.3">
      <c r="A49" s="37"/>
      <c r="B49" s="14"/>
      <c r="C49" s="326"/>
      <c r="D49" s="327"/>
      <c r="E49" s="566"/>
      <c r="F49" s="566"/>
      <c r="G49" s="566"/>
      <c r="H49" s="328"/>
      <c r="I49" s="329"/>
      <c r="J49" s="330"/>
      <c r="K49" s="330"/>
      <c r="L49" s="330"/>
      <c r="M49" s="331"/>
      <c r="N49" s="330"/>
      <c r="O49" s="566"/>
      <c r="P49" s="567"/>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3"/>
      <c r="D53" s="554"/>
      <c r="E53" s="554"/>
      <c r="F53" s="554"/>
      <c r="G53" s="554"/>
      <c r="H53" s="554"/>
      <c r="I53" s="555"/>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56"/>
      <c r="D54" s="557"/>
      <c r="E54" s="557"/>
      <c r="F54" s="557"/>
      <c r="G54" s="557"/>
      <c r="H54" s="557"/>
      <c r="I54" s="558"/>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56"/>
      <c r="D55" s="557"/>
      <c r="E55" s="557"/>
      <c r="F55" s="557"/>
      <c r="G55" s="557"/>
      <c r="H55" s="557"/>
      <c r="I55" s="558"/>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56"/>
      <c r="D56" s="557"/>
      <c r="E56" s="557"/>
      <c r="F56" s="557"/>
      <c r="G56" s="557"/>
      <c r="H56" s="557"/>
      <c r="I56" s="558"/>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9"/>
      <c r="D57" s="560"/>
      <c r="E57" s="560"/>
      <c r="F57" s="560"/>
      <c r="G57" s="560"/>
      <c r="H57" s="560"/>
      <c r="I57" s="561"/>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2" t="s">
        <v>66</v>
      </c>
      <c r="D62" s="297" t="s">
        <v>74</v>
      </c>
      <c r="E62" s="551" t="s">
        <v>131</v>
      </c>
      <c r="F62" s="551"/>
      <c r="G62" s="297" t="s">
        <v>149</v>
      </c>
      <c r="H62" s="297" t="s">
        <v>148</v>
      </c>
      <c r="I62" s="297" t="s">
        <v>147</v>
      </c>
      <c r="J62" s="297" t="s">
        <v>157</v>
      </c>
      <c r="K62" s="297" t="s">
        <v>957</v>
      </c>
      <c r="L62" s="568" t="s">
        <v>146</v>
      </c>
      <c r="M62" s="569"/>
      <c r="N62" s="568" t="s">
        <v>163</v>
      </c>
      <c r="O62" s="569"/>
      <c r="P62" s="297" t="s">
        <v>84</v>
      </c>
      <c r="Q62" s="297" t="s">
        <v>89</v>
      </c>
      <c r="R62" s="297" t="s">
        <v>86</v>
      </c>
      <c r="S62" s="297" t="s">
        <v>62</v>
      </c>
      <c r="T62" s="297" t="s">
        <v>156</v>
      </c>
      <c r="U62" s="297" t="s">
        <v>181</v>
      </c>
      <c r="V62" s="297" t="s">
        <v>150</v>
      </c>
      <c r="W62" s="80" t="s">
        <v>8</v>
      </c>
      <c r="X62" s="29"/>
      <c r="Y62" s="23"/>
    </row>
    <row r="63" spans="1:25" s="3" customFormat="1" ht="81.75" customHeight="1" x14ac:dyDescent="0.25">
      <c r="A63" s="13"/>
      <c r="B63" s="14"/>
      <c r="C63" s="298" t="s">
        <v>219</v>
      </c>
      <c r="D63" s="446" t="s">
        <v>306</v>
      </c>
      <c r="E63" s="552" t="s">
        <v>998</v>
      </c>
      <c r="F63" s="552"/>
      <c r="G63" s="444">
        <v>2013</v>
      </c>
      <c r="H63" s="444">
        <v>2014</v>
      </c>
      <c r="I63" s="299">
        <v>16629.599999999999</v>
      </c>
      <c r="J63" s="444">
        <v>2014</v>
      </c>
      <c r="K63" s="299">
        <v>415.74</v>
      </c>
      <c r="L63" s="552" t="s">
        <v>61</v>
      </c>
      <c r="M63" s="552"/>
      <c r="N63" s="570" t="s">
        <v>999</v>
      </c>
      <c r="O63" s="571"/>
      <c r="P63" s="444" t="s">
        <v>59</v>
      </c>
      <c r="Q63" s="447" t="s">
        <v>13</v>
      </c>
      <c r="R63" s="444"/>
      <c r="S63" s="420">
        <v>4420000</v>
      </c>
      <c r="T63" s="420"/>
      <c r="U63" s="444" t="s">
        <v>228</v>
      </c>
      <c r="V63" s="444" t="s">
        <v>962</v>
      </c>
      <c r="W63" s="300" t="s">
        <v>1001</v>
      </c>
      <c r="X63" s="29"/>
      <c r="Y63" s="23"/>
    </row>
    <row r="64" spans="1:25" s="3" customFormat="1" ht="78" customHeight="1" x14ac:dyDescent="0.25">
      <c r="A64" s="13"/>
      <c r="B64" s="14"/>
      <c r="C64" s="301" t="s">
        <v>219</v>
      </c>
      <c r="D64" s="445" t="s">
        <v>306</v>
      </c>
      <c r="E64" s="545" t="s">
        <v>998</v>
      </c>
      <c r="F64" s="545"/>
      <c r="G64" s="443">
        <v>2014</v>
      </c>
      <c r="H64" s="443">
        <v>2015</v>
      </c>
      <c r="I64" s="304">
        <v>27070.400000000001</v>
      </c>
      <c r="J64" s="443">
        <v>2015</v>
      </c>
      <c r="K64" s="304">
        <v>677.01</v>
      </c>
      <c r="L64" s="545" t="s">
        <v>61</v>
      </c>
      <c r="M64" s="545"/>
      <c r="N64" s="542" t="s">
        <v>1000</v>
      </c>
      <c r="O64" s="542"/>
      <c r="P64" s="443" t="s">
        <v>59</v>
      </c>
      <c r="Q64" s="447" t="s">
        <v>13</v>
      </c>
      <c r="R64" s="443"/>
      <c r="S64" s="421">
        <v>3508320</v>
      </c>
      <c r="T64" s="421"/>
      <c r="U64" s="443" t="s">
        <v>228</v>
      </c>
      <c r="V64" s="306" t="s">
        <v>962</v>
      </c>
      <c r="W64" s="307" t="s">
        <v>1001</v>
      </c>
      <c r="X64" s="29"/>
      <c r="Y64" s="23"/>
    </row>
    <row r="65" spans="1:25" s="3" customFormat="1" ht="89.25" customHeight="1" x14ac:dyDescent="0.25">
      <c r="A65" s="13"/>
      <c r="B65" s="14"/>
      <c r="C65" s="320" t="s">
        <v>67</v>
      </c>
      <c r="D65" s="321" t="s">
        <v>194</v>
      </c>
      <c r="E65" s="587" t="s">
        <v>991</v>
      </c>
      <c r="F65" s="588"/>
      <c r="G65" s="410">
        <v>2015</v>
      </c>
      <c r="H65" s="410">
        <v>2020</v>
      </c>
      <c r="I65" s="304">
        <v>800</v>
      </c>
      <c r="J65" s="410">
        <v>2015</v>
      </c>
      <c r="K65" s="304">
        <v>70</v>
      </c>
      <c r="L65" s="545" t="s">
        <v>173</v>
      </c>
      <c r="M65" s="545"/>
      <c r="N65" s="590" t="s">
        <v>992</v>
      </c>
      <c r="O65" s="590"/>
      <c r="P65" s="410" t="s">
        <v>59</v>
      </c>
      <c r="Q65" s="410" t="s">
        <v>13</v>
      </c>
      <c r="R65" s="410"/>
      <c r="S65" s="305"/>
      <c r="T65" s="305"/>
      <c r="U65" s="410"/>
      <c r="V65" s="306" t="s">
        <v>962</v>
      </c>
      <c r="W65" s="307" t="s">
        <v>993</v>
      </c>
      <c r="X65" s="29"/>
      <c r="Y65" s="23"/>
    </row>
    <row r="66" spans="1:25" s="3" customFormat="1" ht="105.75" thickBot="1" x14ac:dyDescent="0.3">
      <c r="A66" s="13"/>
      <c r="B66" s="14"/>
      <c r="C66" s="320" t="s">
        <v>67</v>
      </c>
      <c r="D66" s="321" t="s">
        <v>193</v>
      </c>
      <c r="E66" s="587" t="s">
        <v>994</v>
      </c>
      <c r="F66" s="588"/>
      <c r="G66" s="410">
        <v>2013</v>
      </c>
      <c r="H66" s="410">
        <v>2020</v>
      </c>
      <c r="I66" s="304"/>
      <c r="J66" s="410"/>
      <c r="K66" s="304">
        <v>0</v>
      </c>
      <c r="L66" s="545" t="s">
        <v>173</v>
      </c>
      <c r="M66" s="545"/>
      <c r="N66" s="590" t="s">
        <v>995</v>
      </c>
      <c r="O66" s="542"/>
      <c r="P66" s="410" t="s">
        <v>59</v>
      </c>
      <c r="Q66" s="410" t="s">
        <v>13</v>
      </c>
      <c r="R66" s="410"/>
      <c r="S66" s="305"/>
      <c r="T66" s="305"/>
      <c r="U66" s="410"/>
      <c r="V66" s="306" t="s">
        <v>962</v>
      </c>
      <c r="W66" s="307" t="s">
        <v>996</v>
      </c>
      <c r="X66" s="29"/>
      <c r="Y66" s="23"/>
    </row>
    <row r="67" spans="1:25" s="3" customFormat="1" ht="71.25" customHeight="1" x14ac:dyDescent="0.25">
      <c r="A67" s="13"/>
      <c r="B67" s="14"/>
      <c r="C67" s="320" t="s">
        <v>219</v>
      </c>
      <c r="D67" s="321" t="s">
        <v>186</v>
      </c>
      <c r="E67" s="587" t="s">
        <v>1037</v>
      </c>
      <c r="F67" s="588"/>
      <c r="G67" s="447">
        <v>2014</v>
      </c>
      <c r="H67" s="447" t="s">
        <v>621</v>
      </c>
      <c r="I67" s="304">
        <v>2933</v>
      </c>
      <c r="J67" s="447">
        <v>2015</v>
      </c>
      <c r="K67" s="304">
        <v>2933</v>
      </c>
      <c r="L67" s="545" t="s">
        <v>61</v>
      </c>
      <c r="M67" s="545"/>
      <c r="N67" s="591" t="s">
        <v>1038</v>
      </c>
      <c r="O67" s="592"/>
      <c r="P67" s="410" t="s">
        <v>169</v>
      </c>
      <c r="Q67" s="410" t="s">
        <v>13</v>
      </c>
      <c r="R67" s="410"/>
      <c r="S67" s="305">
        <v>10637500</v>
      </c>
      <c r="T67" s="305"/>
      <c r="U67" s="410" t="s">
        <v>1028</v>
      </c>
      <c r="V67" s="306" t="s">
        <v>962</v>
      </c>
      <c r="W67" s="307"/>
      <c r="X67" s="29"/>
      <c r="Y67" s="23"/>
    </row>
    <row r="68" spans="1:25" s="3" customFormat="1" ht="47.25" hidden="1" customHeight="1" x14ac:dyDescent="0.25">
      <c r="A68" s="13"/>
      <c r="B68" s="14"/>
      <c r="C68" s="298"/>
      <c r="D68" s="412"/>
      <c r="E68" s="552"/>
      <c r="F68" s="552"/>
      <c r="G68" s="411"/>
      <c r="H68" s="411"/>
      <c r="I68" s="299"/>
      <c r="J68" s="411"/>
      <c r="K68" s="299"/>
      <c r="L68" s="552"/>
      <c r="M68" s="552"/>
      <c r="N68" s="593"/>
      <c r="O68" s="594"/>
      <c r="P68" s="411"/>
      <c r="Q68" s="411"/>
      <c r="R68" s="411"/>
      <c r="S68" s="420"/>
      <c r="T68" s="420"/>
      <c r="U68" s="411"/>
      <c r="V68" s="411"/>
      <c r="W68" s="300"/>
      <c r="X68" s="29"/>
      <c r="Y68" s="23"/>
    </row>
    <row r="69" spans="1:25" s="3" customFormat="1" ht="47.25" hidden="1" customHeight="1" x14ac:dyDescent="0.25">
      <c r="A69" s="13"/>
      <c r="B69" s="14"/>
      <c r="C69" s="301"/>
      <c r="D69" s="409"/>
      <c r="E69" s="545"/>
      <c r="F69" s="545"/>
      <c r="G69" s="410"/>
      <c r="H69" s="410"/>
      <c r="I69" s="304"/>
      <c r="J69" s="410"/>
      <c r="K69" s="304"/>
      <c r="L69" s="545"/>
      <c r="M69" s="545"/>
      <c r="N69" s="562"/>
      <c r="O69" s="563"/>
      <c r="P69" s="410"/>
      <c r="Q69" s="410"/>
      <c r="R69" s="410"/>
      <c r="S69" s="421"/>
      <c r="T69" s="421"/>
      <c r="U69" s="410"/>
      <c r="V69" s="306"/>
      <c r="W69" s="307"/>
      <c r="X69" s="29"/>
      <c r="Y69" s="23"/>
    </row>
    <row r="70" spans="1:25" s="3" customFormat="1" ht="47.25" hidden="1" customHeight="1" x14ac:dyDescent="0.25">
      <c r="A70" s="13"/>
      <c r="B70" s="14"/>
      <c r="C70" s="301"/>
      <c r="D70" s="302"/>
      <c r="E70" s="545"/>
      <c r="F70" s="545"/>
      <c r="G70" s="303"/>
      <c r="H70" s="303"/>
      <c r="I70" s="304"/>
      <c r="J70" s="303"/>
      <c r="K70" s="304"/>
      <c r="L70" s="545"/>
      <c r="M70" s="545"/>
      <c r="N70" s="562"/>
      <c r="O70" s="563"/>
      <c r="P70" s="303"/>
      <c r="Q70" s="303"/>
      <c r="R70" s="303"/>
      <c r="S70" s="305"/>
      <c r="T70" s="305"/>
      <c r="U70" s="303"/>
      <c r="V70" s="306"/>
      <c r="W70" s="307"/>
      <c r="X70" s="29"/>
      <c r="Y70" s="23"/>
    </row>
    <row r="71" spans="1:25" s="3" customFormat="1" ht="47.25" hidden="1" customHeight="1" x14ac:dyDescent="0.25">
      <c r="A71" s="13"/>
      <c r="B71" s="14"/>
      <c r="C71" s="301"/>
      <c r="D71" s="302"/>
      <c r="E71" s="545"/>
      <c r="F71" s="545"/>
      <c r="G71" s="303"/>
      <c r="H71" s="303"/>
      <c r="I71" s="304"/>
      <c r="J71" s="303"/>
      <c r="K71" s="304"/>
      <c r="L71" s="545"/>
      <c r="M71" s="545"/>
      <c r="N71" s="562"/>
      <c r="O71" s="563"/>
      <c r="P71" s="303"/>
      <c r="Q71" s="303"/>
      <c r="R71" s="303"/>
      <c r="S71" s="305"/>
      <c r="T71" s="305"/>
      <c r="U71" s="303"/>
      <c r="V71" s="306"/>
      <c r="W71" s="307"/>
      <c r="X71" s="29"/>
      <c r="Y71" s="23"/>
    </row>
    <row r="72" spans="1:25" s="3" customFormat="1" ht="47.25" hidden="1" customHeight="1" x14ac:dyDescent="0.25">
      <c r="A72" s="13"/>
      <c r="B72" s="14"/>
      <c r="C72" s="301"/>
      <c r="D72" s="302"/>
      <c r="E72" s="545"/>
      <c r="F72" s="545"/>
      <c r="G72" s="303"/>
      <c r="H72" s="303"/>
      <c r="I72" s="304"/>
      <c r="J72" s="303"/>
      <c r="K72" s="304"/>
      <c r="L72" s="545"/>
      <c r="M72" s="545"/>
      <c r="N72" s="562"/>
      <c r="O72" s="563"/>
      <c r="P72" s="303"/>
      <c r="Q72" s="303"/>
      <c r="R72" s="303"/>
      <c r="S72" s="305"/>
      <c r="T72" s="305"/>
      <c r="U72" s="303"/>
      <c r="V72" s="306"/>
      <c r="W72" s="307"/>
      <c r="X72" s="29"/>
      <c r="Y72" s="23"/>
    </row>
    <row r="73" spans="1:25" s="3" customFormat="1" ht="47.25" hidden="1" customHeight="1" x14ac:dyDescent="0.25">
      <c r="A73" s="13"/>
      <c r="B73" s="14"/>
      <c r="C73" s="301"/>
      <c r="D73" s="302"/>
      <c r="E73" s="545"/>
      <c r="F73" s="545"/>
      <c r="G73" s="303"/>
      <c r="H73" s="303"/>
      <c r="I73" s="304"/>
      <c r="J73" s="303"/>
      <c r="K73" s="304"/>
      <c r="L73" s="545"/>
      <c r="M73" s="545"/>
      <c r="N73" s="542"/>
      <c r="O73" s="542"/>
      <c r="P73" s="303"/>
      <c r="Q73" s="303"/>
      <c r="R73" s="303"/>
      <c r="S73" s="305"/>
      <c r="T73" s="305"/>
      <c r="U73" s="303"/>
      <c r="V73" s="306"/>
      <c r="W73" s="307"/>
      <c r="X73" s="29"/>
      <c r="Y73" s="23"/>
    </row>
    <row r="74" spans="1:25" s="3" customFormat="1" ht="45.75" hidden="1" customHeight="1" x14ac:dyDescent="0.25">
      <c r="A74" s="13"/>
      <c r="B74" s="14"/>
      <c r="C74" s="301"/>
      <c r="D74" s="302"/>
      <c r="E74" s="545"/>
      <c r="F74" s="545"/>
      <c r="G74" s="303"/>
      <c r="H74" s="303"/>
      <c r="I74" s="304"/>
      <c r="J74" s="303"/>
      <c r="K74" s="304"/>
      <c r="L74" s="545"/>
      <c r="M74" s="545"/>
      <c r="N74" s="542"/>
      <c r="O74" s="542"/>
      <c r="P74" s="303"/>
      <c r="Q74" s="303"/>
      <c r="R74" s="303"/>
      <c r="S74" s="305"/>
      <c r="T74" s="305"/>
      <c r="U74" s="303"/>
      <c r="V74" s="306"/>
      <c r="W74" s="307"/>
      <c r="X74" s="29"/>
      <c r="Y74" s="23"/>
    </row>
    <row r="75" spans="1:25" s="3" customFormat="1" ht="51.75" hidden="1" customHeight="1" x14ac:dyDescent="0.25">
      <c r="A75" s="13"/>
      <c r="B75" s="14"/>
      <c r="C75" s="301"/>
      <c r="D75" s="302"/>
      <c r="E75" s="545"/>
      <c r="F75" s="545"/>
      <c r="G75" s="303"/>
      <c r="H75" s="303"/>
      <c r="I75" s="304"/>
      <c r="J75" s="303"/>
      <c r="K75" s="304"/>
      <c r="L75" s="545"/>
      <c r="M75" s="545"/>
      <c r="N75" s="542"/>
      <c r="O75" s="542"/>
      <c r="P75" s="303"/>
      <c r="Q75" s="303"/>
      <c r="R75" s="303"/>
      <c r="S75" s="305"/>
      <c r="T75" s="305"/>
      <c r="U75" s="303"/>
      <c r="V75" s="306"/>
      <c r="W75" s="307"/>
      <c r="X75" s="29"/>
      <c r="Y75" s="23"/>
    </row>
    <row r="76" spans="1:25" s="3" customFormat="1" ht="51.75" hidden="1" customHeight="1" x14ac:dyDescent="0.25">
      <c r="A76" s="13"/>
      <c r="B76" s="14"/>
      <c r="C76" s="301"/>
      <c r="D76" s="302"/>
      <c r="E76" s="545"/>
      <c r="F76" s="545"/>
      <c r="G76" s="303"/>
      <c r="H76" s="303"/>
      <c r="I76" s="304"/>
      <c r="J76" s="303"/>
      <c r="K76" s="304"/>
      <c r="L76" s="545"/>
      <c r="M76" s="545"/>
      <c r="N76" s="542"/>
      <c r="O76" s="542"/>
      <c r="P76" s="303"/>
      <c r="Q76" s="303"/>
      <c r="R76" s="303"/>
      <c r="S76" s="305"/>
      <c r="T76" s="305"/>
      <c r="U76" s="303"/>
      <c r="V76" s="306"/>
      <c r="W76" s="307"/>
      <c r="X76" s="29"/>
      <c r="Y76" s="23"/>
    </row>
    <row r="77" spans="1:25" s="3" customFormat="1" ht="51.75" hidden="1" customHeight="1" x14ac:dyDescent="0.25">
      <c r="A77" s="13"/>
      <c r="B77" s="14"/>
      <c r="C77" s="301"/>
      <c r="D77" s="302"/>
      <c r="E77" s="545"/>
      <c r="F77" s="545"/>
      <c r="G77" s="303"/>
      <c r="H77" s="303"/>
      <c r="I77" s="304"/>
      <c r="J77" s="303"/>
      <c r="K77" s="304"/>
      <c r="L77" s="545"/>
      <c r="M77" s="545"/>
      <c r="N77" s="542"/>
      <c r="O77" s="542"/>
      <c r="P77" s="303"/>
      <c r="Q77" s="303"/>
      <c r="R77" s="303"/>
      <c r="S77" s="305"/>
      <c r="T77" s="305"/>
      <c r="U77" s="303"/>
      <c r="V77" s="306"/>
      <c r="W77" s="307"/>
      <c r="X77" s="29"/>
      <c r="Y77" s="23"/>
    </row>
    <row r="78" spans="1:25" s="3" customFormat="1" ht="51.75" hidden="1" customHeight="1" x14ac:dyDescent="0.25">
      <c r="A78" s="13"/>
      <c r="B78" s="14"/>
      <c r="C78" s="301"/>
      <c r="D78" s="302"/>
      <c r="E78" s="545"/>
      <c r="F78" s="545"/>
      <c r="G78" s="303"/>
      <c r="H78" s="303"/>
      <c r="I78" s="304"/>
      <c r="J78" s="303"/>
      <c r="K78" s="304"/>
      <c r="L78" s="545"/>
      <c r="M78" s="545"/>
      <c r="N78" s="542"/>
      <c r="O78" s="542"/>
      <c r="P78" s="303"/>
      <c r="Q78" s="303"/>
      <c r="R78" s="303"/>
      <c r="S78" s="305"/>
      <c r="T78" s="305"/>
      <c r="U78" s="303"/>
      <c r="V78" s="306"/>
      <c r="W78" s="307"/>
      <c r="X78" s="29"/>
      <c r="Y78" s="23"/>
    </row>
    <row r="79" spans="1:25" s="3" customFormat="1" ht="51.75" hidden="1" customHeight="1" x14ac:dyDescent="0.25">
      <c r="A79" s="13"/>
      <c r="B79" s="14"/>
      <c r="C79" s="301"/>
      <c r="D79" s="302"/>
      <c r="E79" s="545"/>
      <c r="F79" s="545"/>
      <c r="G79" s="303"/>
      <c r="H79" s="303"/>
      <c r="I79" s="304"/>
      <c r="J79" s="303"/>
      <c r="K79" s="304"/>
      <c r="L79" s="545"/>
      <c r="M79" s="545"/>
      <c r="N79" s="542"/>
      <c r="O79" s="542"/>
      <c r="P79" s="303"/>
      <c r="Q79" s="303"/>
      <c r="R79" s="303"/>
      <c r="S79" s="305"/>
      <c r="T79" s="305"/>
      <c r="U79" s="303"/>
      <c r="V79" s="306"/>
      <c r="W79" s="307"/>
      <c r="X79" s="29"/>
      <c r="Y79" s="23"/>
    </row>
    <row r="80" spans="1:25" s="3" customFormat="1" ht="47.25" hidden="1" customHeight="1" x14ac:dyDescent="0.25">
      <c r="A80" s="13"/>
      <c r="B80" s="14"/>
      <c r="C80" s="301"/>
      <c r="D80" s="302"/>
      <c r="E80" s="545"/>
      <c r="F80" s="545"/>
      <c r="G80" s="303"/>
      <c r="H80" s="303"/>
      <c r="I80" s="304"/>
      <c r="J80" s="303"/>
      <c r="K80" s="304"/>
      <c r="L80" s="545"/>
      <c r="M80" s="545"/>
      <c r="N80" s="542"/>
      <c r="O80" s="542"/>
      <c r="P80" s="303"/>
      <c r="Q80" s="303"/>
      <c r="R80" s="303"/>
      <c r="S80" s="305"/>
      <c r="T80" s="305"/>
      <c r="U80" s="303"/>
      <c r="V80" s="306"/>
      <c r="W80" s="307"/>
      <c r="X80" s="29"/>
      <c r="Y80" s="23"/>
    </row>
    <row r="81" spans="1:25" s="3" customFormat="1" ht="47.25" hidden="1" customHeight="1" x14ac:dyDescent="0.25">
      <c r="A81" s="13"/>
      <c r="B81" s="14"/>
      <c r="C81" s="301"/>
      <c r="D81" s="302"/>
      <c r="E81" s="545"/>
      <c r="F81" s="545"/>
      <c r="G81" s="303"/>
      <c r="H81" s="303"/>
      <c r="I81" s="304"/>
      <c r="J81" s="303"/>
      <c r="K81" s="304"/>
      <c r="L81" s="545"/>
      <c r="M81" s="545"/>
      <c r="N81" s="542"/>
      <c r="O81" s="542"/>
      <c r="P81" s="303"/>
      <c r="Q81" s="303"/>
      <c r="R81" s="303"/>
      <c r="S81" s="305"/>
      <c r="T81" s="305"/>
      <c r="U81" s="303"/>
      <c r="V81" s="306"/>
      <c r="W81" s="307"/>
      <c r="X81" s="29"/>
      <c r="Y81" s="23"/>
    </row>
    <row r="82" spans="1:25" s="3" customFormat="1" ht="47.25" hidden="1" customHeight="1" x14ac:dyDescent="0.25">
      <c r="A82" s="13"/>
      <c r="B82" s="14"/>
      <c r="C82" s="301"/>
      <c r="D82" s="302"/>
      <c r="E82" s="545"/>
      <c r="F82" s="545"/>
      <c r="G82" s="303"/>
      <c r="H82" s="303"/>
      <c r="I82" s="304"/>
      <c r="J82" s="303"/>
      <c r="K82" s="304"/>
      <c r="L82" s="545"/>
      <c r="M82" s="545"/>
      <c r="N82" s="542"/>
      <c r="O82" s="542"/>
      <c r="P82" s="303"/>
      <c r="Q82" s="303"/>
      <c r="R82" s="303"/>
      <c r="S82" s="305"/>
      <c r="T82" s="305"/>
      <c r="U82" s="303"/>
      <c r="V82" s="306"/>
      <c r="W82" s="307"/>
      <c r="X82" s="29"/>
      <c r="Y82" s="23"/>
    </row>
    <row r="83" spans="1:25" s="3" customFormat="1" ht="47.25" hidden="1" customHeight="1" x14ac:dyDescent="0.25">
      <c r="A83" s="13"/>
      <c r="B83" s="14"/>
      <c r="C83" s="301"/>
      <c r="D83" s="302"/>
      <c r="E83" s="545"/>
      <c r="F83" s="545"/>
      <c r="G83" s="303"/>
      <c r="H83" s="303"/>
      <c r="I83" s="304"/>
      <c r="J83" s="303"/>
      <c r="K83" s="304"/>
      <c r="L83" s="545"/>
      <c r="M83" s="545"/>
      <c r="N83" s="542"/>
      <c r="O83" s="542"/>
      <c r="P83" s="303"/>
      <c r="Q83" s="303"/>
      <c r="R83" s="303"/>
      <c r="S83" s="305"/>
      <c r="T83" s="305"/>
      <c r="U83" s="303"/>
      <c r="V83" s="306"/>
      <c r="W83" s="307"/>
      <c r="X83" s="29"/>
      <c r="Y83" s="23"/>
    </row>
    <row r="84" spans="1:25" s="3" customFormat="1" ht="47.25" hidden="1" customHeight="1" x14ac:dyDescent="0.25">
      <c r="A84" s="13"/>
      <c r="B84" s="14"/>
      <c r="C84" s="301"/>
      <c r="D84" s="302"/>
      <c r="E84" s="545"/>
      <c r="F84" s="545"/>
      <c r="G84" s="303"/>
      <c r="H84" s="303"/>
      <c r="I84" s="304"/>
      <c r="J84" s="303"/>
      <c r="K84" s="304"/>
      <c r="L84" s="545"/>
      <c r="M84" s="545"/>
      <c r="N84" s="542"/>
      <c r="O84" s="542"/>
      <c r="P84" s="303"/>
      <c r="Q84" s="303"/>
      <c r="R84" s="303"/>
      <c r="S84" s="305"/>
      <c r="T84" s="305"/>
      <c r="U84" s="303"/>
      <c r="V84" s="306"/>
      <c r="W84" s="307"/>
      <c r="X84" s="29"/>
      <c r="Y84" s="23"/>
    </row>
    <row r="85" spans="1:25" s="3" customFormat="1" ht="47.25" hidden="1" customHeight="1" x14ac:dyDescent="0.25">
      <c r="A85" s="13"/>
      <c r="B85" s="14"/>
      <c r="C85" s="301"/>
      <c r="D85" s="302"/>
      <c r="E85" s="545"/>
      <c r="F85" s="545"/>
      <c r="G85" s="303"/>
      <c r="H85" s="303"/>
      <c r="I85" s="304"/>
      <c r="J85" s="303"/>
      <c r="K85" s="304"/>
      <c r="L85" s="545"/>
      <c r="M85" s="545"/>
      <c r="N85" s="542"/>
      <c r="O85" s="542"/>
      <c r="P85" s="303"/>
      <c r="Q85" s="303"/>
      <c r="R85" s="303"/>
      <c r="S85" s="305"/>
      <c r="T85" s="305"/>
      <c r="U85" s="303"/>
      <c r="V85" s="306"/>
      <c r="W85" s="307"/>
      <c r="X85" s="29"/>
      <c r="Y85" s="23"/>
    </row>
    <row r="86" spans="1:25" s="3" customFormat="1" ht="47.25" hidden="1" customHeight="1" x14ac:dyDescent="0.25">
      <c r="A86" s="13"/>
      <c r="B86" s="14"/>
      <c r="C86" s="301"/>
      <c r="D86" s="302"/>
      <c r="E86" s="545"/>
      <c r="F86" s="545"/>
      <c r="G86" s="303"/>
      <c r="H86" s="303"/>
      <c r="I86" s="304"/>
      <c r="J86" s="303"/>
      <c r="K86" s="304"/>
      <c r="L86" s="545"/>
      <c r="M86" s="545"/>
      <c r="N86" s="542"/>
      <c r="O86" s="542"/>
      <c r="P86" s="303"/>
      <c r="Q86" s="303"/>
      <c r="R86" s="303"/>
      <c r="S86" s="305"/>
      <c r="T86" s="305"/>
      <c r="U86" s="303"/>
      <c r="V86" s="306"/>
      <c r="W86" s="307"/>
      <c r="X86" s="29"/>
      <c r="Y86" s="23"/>
    </row>
    <row r="87" spans="1:25" s="3" customFormat="1" ht="51.75" hidden="1" customHeight="1" x14ac:dyDescent="0.25">
      <c r="A87" s="13"/>
      <c r="B87" s="14"/>
      <c r="C87" s="301"/>
      <c r="D87" s="302"/>
      <c r="E87" s="545"/>
      <c r="F87" s="545"/>
      <c r="G87" s="303"/>
      <c r="H87" s="303"/>
      <c r="I87" s="304"/>
      <c r="J87" s="303"/>
      <c r="K87" s="304"/>
      <c r="L87" s="545"/>
      <c r="M87" s="545"/>
      <c r="N87" s="542"/>
      <c r="O87" s="542"/>
      <c r="P87" s="303"/>
      <c r="Q87" s="303"/>
      <c r="R87" s="303"/>
      <c r="S87" s="305"/>
      <c r="T87" s="305"/>
      <c r="U87" s="303"/>
      <c r="V87" s="306"/>
      <c r="W87" s="307"/>
      <c r="X87" s="29"/>
      <c r="Y87" s="23"/>
    </row>
    <row r="88" spans="1:25" s="3" customFormat="1" ht="51.75" hidden="1" customHeight="1" x14ac:dyDescent="0.25">
      <c r="A88" s="13"/>
      <c r="B88" s="14"/>
      <c r="C88" s="301"/>
      <c r="D88" s="302"/>
      <c r="E88" s="545"/>
      <c r="F88" s="545"/>
      <c r="G88" s="303"/>
      <c r="H88" s="303"/>
      <c r="I88" s="304"/>
      <c r="J88" s="303"/>
      <c r="K88" s="304"/>
      <c r="L88" s="545"/>
      <c r="M88" s="545"/>
      <c r="N88" s="542"/>
      <c r="O88" s="542"/>
      <c r="P88" s="303"/>
      <c r="Q88" s="303"/>
      <c r="R88" s="303"/>
      <c r="S88" s="305"/>
      <c r="T88" s="305"/>
      <c r="U88" s="303"/>
      <c r="V88" s="306"/>
      <c r="W88" s="307"/>
      <c r="X88" s="29"/>
      <c r="Y88" s="23"/>
    </row>
    <row r="89" spans="1:25" s="3" customFormat="1" ht="47.25" hidden="1" customHeight="1" x14ac:dyDescent="0.25">
      <c r="A89" s="13"/>
      <c r="B89" s="14"/>
      <c r="C89" s="301"/>
      <c r="D89" s="302"/>
      <c r="E89" s="545"/>
      <c r="F89" s="545"/>
      <c r="G89" s="303"/>
      <c r="H89" s="303"/>
      <c r="I89" s="304"/>
      <c r="J89" s="303"/>
      <c r="K89" s="304"/>
      <c r="L89" s="545"/>
      <c r="M89" s="545"/>
      <c r="N89" s="542"/>
      <c r="O89" s="542"/>
      <c r="P89" s="303"/>
      <c r="Q89" s="303"/>
      <c r="R89" s="303"/>
      <c r="S89" s="305"/>
      <c r="T89" s="305"/>
      <c r="U89" s="303"/>
      <c r="V89" s="306"/>
      <c r="W89" s="307"/>
      <c r="X89" s="29"/>
      <c r="Y89" s="23"/>
    </row>
    <row r="90" spans="1:25" s="3" customFormat="1" ht="51.75" hidden="1" customHeight="1" x14ac:dyDescent="0.25">
      <c r="A90" s="13"/>
      <c r="B90" s="14"/>
      <c r="C90" s="301"/>
      <c r="D90" s="302"/>
      <c r="E90" s="545"/>
      <c r="F90" s="545"/>
      <c r="G90" s="303"/>
      <c r="H90" s="303"/>
      <c r="I90" s="304"/>
      <c r="J90" s="303"/>
      <c r="K90" s="304"/>
      <c r="L90" s="545"/>
      <c r="M90" s="545"/>
      <c r="N90" s="542"/>
      <c r="O90" s="542"/>
      <c r="P90" s="303"/>
      <c r="Q90" s="303"/>
      <c r="R90" s="303"/>
      <c r="S90" s="305"/>
      <c r="T90" s="305"/>
      <c r="U90" s="303"/>
      <c r="V90" s="306"/>
      <c r="W90" s="307"/>
      <c r="X90" s="29"/>
      <c r="Y90" s="23"/>
    </row>
    <row r="91" spans="1:25" s="3" customFormat="1" ht="47.25" hidden="1" customHeight="1" x14ac:dyDescent="0.25">
      <c r="A91" s="13"/>
      <c r="B91" s="14"/>
      <c r="C91" s="301"/>
      <c r="D91" s="302"/>
      <c r="E91" s="545"/>
      <c r="F91" s="545"/>
      <c r="G91" s="303"/>
      <c r="H91" s="303"/>
      <c r="I91" s="304"/>
      <c r="J91" s="303"/>
      <c r="K91" s="304"/>
      <c r="L91" s="545"/>
      <c r="M91" s="545"/>
      <c r="N91" s="542"/>
      <c r="O91" s="542"/>
      <c r="P91" s="303"/>
      <c r="Q91" s="303"/>
      <c r="R91" s="303"/>
      <c r="S91" s="305"/>
      <c r="T91" s="305"/>
      <c r="U91" s="303"/>
      <c r="V91" s="306"/>
      <c r="W91" s="307"/>
      <c r="X91" s="29"/>
      <c r="Y91" s="23"/>
    </row>
    <row r="92" spans="1:25" s="3" customFormat="1" ht="47.25" hidden="1" customHeight="1" x14ac:dyDescent="0.25">
      <c r="A92" s="13"/>
      <c r="B92" s="14"/>
      <c r="C92" s="301"/>
      <c r="D92" s="302"/>
      <c r="E92" s="545"/>
      <c r="F92" s="545"/>
      <c r="G92" s="303"/>
      <c r="H92" s="303"/>
      <c r="I92" s="304"/>
      <c r="J92" s="303"/>
      <c r="K92" s="304"/>
      <c r="L92" s="545"/>
      <c r="M92" s="545"/>
      <c r="N92" s="542"/>
      <c r="O92" s="542"/>
      <c r="P92" s="303"/>
      <c r="Q92" s="303"/>
      <c r="R92" s="303"/>
      <c r="S92" s="305"/>
      <c r="T92" s="305"/>
      <c r="U92" s="303"/>
      <c r="V92" s="306"/>
      <c r="W92" s="307"/>
      <c r="X92" s="29"/>
      <c r="Y92" s="23"/>
    </row>
    <row r="93" spans="1:25" s="3" customFormat="1" ht="51.75" hidden="1" customHeight="1" x14ac:dyDescent="0.25">
      <c r="A93" s="13"/>
      <c r="B93" s="14"/>
      <c r="C93" s="301"/>
      <c r="D93" s="302"/>
      <c r="E93" s="545"/>
      <c r="F93" s="545"/>
      <c r="G93" s="303"/>
      <c r="H93" s="303"/>
      <c r="I93" s="304"/>
      <c r="J93" s="303"/>
      <c r="K93" s="304"/>
      <c r="L93" s="545"/>
      <c r="M93" s="545"/>
      <c r="N93" s="542"/>
      <c r="O93" s="542"/>
      <c r="P93" s="303"/>
      <c r="Q93" s="303"/>
      <c r="R93" s="303"/>
      <c r="S93" s="305"/>
      <c r="T93" s="305"/>
      <c r="U93" s="303"/>
      <c r="V93" s="306"/>
      <c r="W93" s="307"/>
      <c r="X93" s="29"/>
      <c r="Y93" s="23"/>
    </row>
    <row r="94" spans="1:25" s="3" customFormat="1" ht="47.25" hidden="1" customHeight="1" x14ac:dyDescent="0.25">
      <c r="A94" s="13"/>
      <c r="B94" s="14"/>
      <c r="C94" s="301"/>
      <c r="D94" s="302"/>
      <c r="E94" s="545"/>
      <c r="F94" s="545"/>
      <c r="G94" s="303"/>
      <c r="H94" s="303"/>
      <c r="I94" s="304"/>
      <c r="J94" s="303"/>
      <c r="K94" s="304"/>
      <c r="L94" s="545"/>
      <c r="M94" s="545"/>
      <c r="N94" s="542"/>
      <c r="O94" s="542"/>
      <c r="P94" s="303"/>
      <c r="Q94" s="303"/>
      <c r="R94" s="303"/>
      <c r="S94" s="305"/>
      <c r="T94" s="305"/>
      <c r="U94" s="303"/>
      <c r="V94" s="306"/>
      <c r="W94" s="307"/>
      <c r="X94" s="29"/>
      <c r="Y94" s="23"/>
    </row>
    <row r="95" spans="1:25" s="3" customFormat="1" ht="47.25" hidden="1" customHeight="1" x14ac:dyDescent="0.25">
      <c r="A95" s="13"/>
      <c r="B95" s="14"/>
      <c r="C95" s="301"/>
      <c r="D95" s="302"/>
      <c r="E95" s="545"/>
      <c r="F95" s="545"/>
      <c r="G95" s="303"/>
      <c r="H95" s="303"/>
      <c r="I95" s="304"/>
      <c r="J95" s="303"/>
      <c r="K95" s="304"/>
      <c r="L95" s="545"/>
      <c r="M95" s="545"/>
      <c r="N95" s="542"/>
      <c r="O95" s="542"/>
      <c r="P95" s="303"/>
      <c r="Q95" s="303"/>
      <c r="R95" s="303"/>
      <c r="S95" s="305"/>
      <c r="T95" s="305"/>
      <c r="U95" s="303"/>
      <c r="V95" s="306"/>
      <c r="W95" s="307"/>
      <c r="X95" s="29"/>
      <c r="Y95" s="23"/>
    </row>
    <row r="96" spans="1:25" s="3" customFormat="1" ht="47.25" hidden="1" customHeight="1" x14ac:dyDescent="0.25">
      <c r="A96" s="13"/>
      <c r="B96" s="14"/>
      <c r="C96" s="301"/>
      <c r="D96" s="302"/>
      <c r="E96" s="545"/>
      <c r="F96" s="545"/>
      <c r="G96" s="303"/>
      <c r="H96" s="303"/>
      <c r="I96" s="304"/>
      <c r="J96" s="303"/>
      <c r="K96" s="304"/>
      <c r="L96" s="545"/>
      <c r="M96" s="545"/>
      <c r="N96" s="542"/>
      <c r="O96" s="542"/>
      <c r="P96" s="303"/>
      <c r="Q96" s="303"/>
      <c r="R96" s="303"/>
      <c r="S96" s="305"/>
      <c r="T96" s="305"/>
      <c r="U96" s="303"/>
      <c r="V96" s="306"/>
      <c r="W96" s="307"/>
      <c r="X96" s="29"/>
      <c r="Y96" s="23"/>
    </row>
    <row r="97" spans="1:25" s="3" customFormat="1" ht="47.25" hidden="1" customHeight="1" x14ac:dyDescent="0.25">
      <c r="A97" s="13"/>
      <c r="B97" s="14"/>
      <c r="C97" s="301"/>
      <c r="D97" s="302"/>
      <c r="E97" s="545"/>
      <c r="F97" s="545"/>
      <c r="G97" s="303"/>
      <c r="H97" s="303"/>
      <c r="I97" s="304"/>
      <c r="J97" s="303"/>
      <c r="K97" s="304"/>
      <c r="L97" s="545"/>
      <c r="M97" s="545"/>
      <c r="N97" s="542"/>
      <c r="O97" s="542"/>
      <c r="P97" s="303"/>
      <c r="Q97" s="303"/>
      <c r="R97" s="303"/>
      <c r="S97" s="305"/>
      <c r="T97" s="305"/>
      <c r="U97" s="303"/>
      <c r="V97" s="306"/>
      <c r="W97" s="307"/>
      <c r="X97" s="29"/>
      <c r="Y97" s="23"/>
    </row>
    <row r="98" spans="1:25" s="3" customFormat="1" ht="47.25" hidden="1" customHeight="1" x14ac:dyDescent="0.25">
      <c r="A98" s="13"/>
      <c r="B98" s="14"/>
      <c r="C98" s="301"/>
      <c r="D98" s="302"/>
      <c r="E98" s="545"/>
      <c r="F98" s="545"/>
      <c r="G98" s="303"/>
      <c r="H98" s="303"/>
      <c r="I98" s="304"/>
      <c r="J98" s="303"/>
      <c r="K98" s="304"/>
      <c r="L98" s="545"/>
      <c r="M98" s="545"/>
      <c r="N98" s="542"/>
      <c r="O98" s="542"/>
      <c r="P98" s="303"/>
      <c r="Q98" s="303"/>
      <c r="R98" s="303"/>
      <c r="S98" s="305"/>
      <c r="T98" s="305"/>
      <c r="U98" s="303"/>
      <c r="V98" s="306"/>
      <c r="W98" s="307"/>
      <c r="X98" s="29"/>
      <c r="Y98" s="23"/>
    </row>
    <row r="99" spans="1:25" s="3" customFormat="1" ht="47.25" hidden="1" customHeight="1" x14ac:dyDescent="0.25">
      <c r="A99" s="13"/>
      <c r="B99" s="14"/>
      <c r="C99" s="301"/>
      <c r="D99" s="302"/>
      <c r="E99" s="545"/>
      <c r="F99" s="545"/>
      <c r="G99" s="303"/>
      <c r="H99" s="303"/>
      <c r="I99" s="304"/>
      <c r="J99" s="303"/>
      <c r="K99" s="304"/>
      <c r="L99" s="545"/>
      <c r="M99" s="545"/>
      <c r="N99" s="542"/>
      <c r="O99" s="542"/>
      <c r="P99" s="303"/>
      <c r="Q99" s="303"/>
      <c r="R99" s="303"/>
      <c r="S99" s="305"/>
      <c r="T99" s="305"/>
      <c r="U99" s="303"/>
      <c r="V99" s="306"/>
      <c r="W99" s="307"/>
      <c r="X99" s="29"/>
      <c r="Y99" s="23"/>
    </row>
    <row r="100" spans="1:25" s="3" customFormat="1" ht="47.25" hidden="1" customHeight="1" x14ac:dyDescent="0.25">
      <c r="A100" s="13"/>
      <c r="B100" s="14"/>
      <c r="C100" s="301"/>
      <c r="D100" s="302"/>
      <c r="E100" s="545"/>
      <c r="F100" s="545"/>
      <c r="G100" s="303"/>
      <c r="H100" s="303"/>
      <c r="I100" s="304"/>
      <c r="J100" s="303"/>
      <c r="K100" s="304"/>
      <c r="L100" s="545"/>
      <c r="M100" s="545"/>
      <c r="N100" s="542"/>
      <c r="O100" s="542"/>
      <c r="P100" s="303"/>
      <c r="Q100" s="303"/>
      <c r="R100" s="303"/>
      <c r="S100" s="305"/>
      <c r="T100" s="305"/>
      <c r="U100" s="303"/>
      <c r="V100" s="306"/>
      <c r="W100" s="307"/>
      <c r="X100" s="29"/>
      <c r="Y100" s="23"/>
    </row>
    <row r="101" spans="1:25" s="3" customFormat="1" ht="47.25" hidden="1" customHeight="1" x14ac:dyDescent="0.25">
      <c r="A101" s="13"/>
      <c r="B101" s="14"/>
      <c r="C101" s="301"/>
      <c r="D101" s="302"/>
      <c r="E101" s="545"/>
      <c r="F101" s="545"/>
      <c r="G101" s="303"/>
      <c r="H101" s="303"/>
      <c r="I101" s="304"/>
      <c r="J101" s="303"/>
      <c r="K101" s="304"/>
      <c r="L101" s="545"/>
      <c r="M101" s="545"/>
      <c r="N101" s="542"/>
      <c r="O101" s="542"/>
      <c r="P101" s="303"/>
      <c r="Q101" s="303"/>
      <c r="R101" s="303"/>
      <c r="S101" s="305"/>
      <c r="T101" s="305"/>
      <c r="U101" s="303"/>
      <c r="V101" s="306"/>
      <c r="W101" s="307"/>
      <c r="X101" s="29"/>
      <c r="Y101" s="23"/>
    </row>
    <row r="102" spans="1:25" s="3" customFormat="1" ht="47.25" hidden="1" customHeight="1" thickBot="1" x14ac:dyDescent="0.3">
      <c r="A102" s="13"/>
      <c r="B102" s="14"/>
      <c r="C102" s="308"/>
      <c r="D102" s="309"/>
      <c r="E102" s="543"/>
      <c r="F102" s="543"/>
      <c r="G102" s="310"/>
      <c r="H102" s="310"/>
      <c r="I102" s="311"/>
      <c r="J102" s="310"/>
      <c r="K102" s="311"/>
      <c r="L102" s="543"/>
      <c r="M102" s="543"/>
      <c r="N102" s="544"/>
      <c r="O102" s="544"/>
      <c r="P102" s="310"/>
      <c r="Q102" s="310"/>
      <c r="R102" s="310"/>
      <c r="S102" s="312"/>
      <c r="T102" s="312"/>
      <c r="U102" s="310"/>
      <c r="V102" s="313"/>
      <c r="W102" s="314"/>
      <c r="X102" s="29"/>
      <c r="Y102" s="23"/>
    </row>
    <row r="103" spans="1:25" s="3" customFormat="1" ht="18" hidden="1"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hidden="1"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hidden="1"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hidden="1" customHeight="1" x14ac:dyDescent="0.25">
      <c r="B106" s="14"/>
      <c r="C106" s="553" t="s">
        <v>978</v>
      </c>
      <c r="D106" s="554"/>
      <c r="E106" s="554"/>
      <c r="F106" s="554"/>
      <c r="G106" s="554"/>
      <c r="H106" s="554"/>
      <c r="I106" s="555"/>
      <c r="J106" s="18"/>
      <c r="K106" s="18"/>
      <c r="L106" s="18"/>
      <c r="M106" s="18"/>
      <c r="N106" s="18"/>
      <c r="O106" s="18"/>
      <c r="P106" s="18"/>
      <c r="Q106" s="18"/>
      <c r="R106" s="18"/>
      <c r="S106" s="18"/>
      <c r="T106" s="18"/>
      <c r="U106" s="18"/>
      <c r="V106" s="18"/>
      <c r="W106" s="18"/>
      <c r="X106" s="29"/>
    </row>
    <row r="107" spans="1:25" s="16" customFormat="1" ht="18" hidden="1" customHeight="1" x14ac:dyDescent="0.25">
      <c r="B107" s="14"/>
      <c r="C107" s="556"/>
      <c r="D107" s="557"/>
      <c r="E107" s="557"/>
      <c r="F107" s="557"/>
      <c r="G107" s="557"/>
      <c r="H107" s="557"/>
      <c r="I107" s="558"/>
      <c r="J107" s="18"/>
      <c r="K107" s="18"/>
      <c r="L107" s="18"/>
      <c r="M107" s="18"/>
      <c r="N107" s="18"/>
      <c r="O107" s="18"/>
      <c r="P107" s="18"/>
      <c r="Q107" s="18"/>
      <c r="R107" s="18"/>
      <c r="S107" s="18"/>
      <c r="T107" s="18"/>
      <c r="U107" s="18"/>
      <c r="V107" s="18"/>
      <c r="W107" s="18"/>
      <c r="X107" s="29"/>
    </row>
    <row r="108" spans="1:25" s="16" customFormat="1" ht="18" hidden="1" customHeight="1" x14ac:dyDescent="0.25">
      <c r="B108" s="14"/>
      <c r="C108" s="556"/>
      <c r="D108" s="557"/>
      <c r="E108" s="557"/>
      <c r="F108" s="557"/>
      <c r="G108" s="557"/>
      <c r="H108" s="557"/>
      <c r="I108" s="558"/>
      <c r="J108" s="18"/>
      <c r="K108" s="18"/>
      <c r="L108" s="18"/>
      <c r="M108" s="18"/>
      <c r="N108" s="18"/>
      <c r="O108" s="18"/>
      <c r="P108" s="18"/>
      <c r="Q108" s="18"/>
      <c r="R108" s="18"/>
      <c r="S108" s="18"/>
      <c r="T108" s="18"/>
      <c r="U108" s="18"/>
      <c r="V108" s="18"/>
      <c r="W108" s="18"/>
      <c r="X108" s="29"/>
    </row>
    <row r="109" spans="1:25" s="16" customFormat="1" ht="18" hidden="1" customHeight="1" x14ac:dyDescent="0.25">
      <c r="B109" s="14"/>
      <c r="C109" s="556"/>
      <c r="D109" s="557"/>
      <c r="E109" s="557"/>
      <c r="F109" s="557"/>
      <c r="G109" s="557"/>
      <c r="H109" s="557"/>
      <c r="I109" s="558"/>
      <c r="J109" s="18"/>
      <c r="K109" s="18"/>
      <c r="L109" s="18"/>
      <c r="M109" s="18"/>
      <c r="N109" s="18"/>
      <c r="O109" s="18"/>
      <c r="P109" s="18"/>
      <c r="Q109" s="18"/>
      <c r="R109" s="18"/>
      <c r="S109" s="18"/>
      <c r="T109" s="18"/>
      <c r="U109" s="18"/>
      <c r="V109" s="18"/>
      <c r="W109" s="18"/>
      <c r="X109" s="29"/>
    </row>
    <row r="110" spans="1:25" ht="18.75" hidden="1" x14ac:dyDescent="0.25">
      <c r="A110" s="1"/>
      <c r="B110" s="30"/>
      <c r="C110" s="559"/>
      <c r="D110" s="560"/>
      <c r="E110" s="560"/>
      <c r="F110" s="560"/>
      <c r="G110" s="560"/>
      <c r="H110" s="560"/>
      <c r="I110" s="561"/>
      <c r="J110" s="18"/>
      <c r="K110" s="18"/>
      <c r="L110" s="18"/>
      <c r="M110" s="18"/>
      <c r="N110" s="18"/>
      <c r="O110" s="18"/>
      <c r="P110" s="18"/>
      <c r="Q110" s="18"/>
      <c r="R110" s="18"/>
      <c r="S110" s="18"/>
      <c r="T110" s="18"/>
      <c r="U110" s="18"/>
      <c r="V110" s="18"/>
      <c r="W110" s="18"/>
      <c r="X110" s="29"/>
    </row>
    <row r="111" spans="1:25" ht="18.75" hidden="1"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hidden="1"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hidden="1"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hidden="1"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hidden="1" thickBot="1" x14ac:dyDescent="0.3">
      <c r="A115" s="1"/>
      <c r="B115" s="30"/>
      <c r="C115" s="332" t="s">
        <v>87</v>
      </c>
      <c r="D115" s="551" t="s">
        <v>74</v>
      </c>
      <c r="E115" s="551"/>
      <c r="F115" s="551"/>
      <c r="G115" s="551"/>
      <c r="H115" s="551"/>
      <c r="I115" s="297" t="s">
        <v>88</v>
      </c>
      <c r="J115" s="297" t="s">
        <v>175</v>
      </c>
      <c r="K115" s="297" t="s">
        <v>176</v>
      </c>
      <c r="L115" s="297" t="s">
        <v>177</v>
      </c>
      <c r="M115" s="297" t="s">
        <v>178</v>
      </c>
      <c r="N115" s="297" t="s">
        <v>85</v>
      </c>
      <c r="O115" s="296" t="s">
        <v>179</v>
      </c>
      <c r="P115" s="80" t="s">
        <v>180</v>
      </c>
      <c r="Q115" s="80" t="s">
        <v>8</v>
      </c>
      <c r="R115" s="18"/>
      <c r="S115" s="18"/>
      <c r="T115" s="18"/>
      <c r="U115" s="18"/>
      <c r="V115" s="18"/>
      <c r="W115" s="18"/>
      <c r="X115" s="29"/>
    </row>
    <row r="116" spans="1:24" s="434" customFormat="1" ht="47.25" hidden="1" customHeight="1" x14ac:dyDescent="0.25">
      <c r="A116" s="425"/>
      <c r="B116" s="426"/>
      <c r="C116" s="427" t="s">
        <v>166</v>
      </c>
      <c r="D116" s="428" t="s">
        <v>210</v>
      </c>
      <c r="E116" s="546" t="s">
        <v>979</v>
      </c>
      <c r="F116" s="546"/>
      <c r="G116" s="429">
        <v>2016</v>
      </c>
      <c r="H116" s="429">
        <v>2017</v>
      </c>
      <c r="I116" s="430">
        <v>500</v>
      </c>
      <c r="J116" s="429" t="s">
        <v>154</v>
      </c>
      <c r="K116" s="430"/>
      <c r="L116" s="546" t="s">
        <v>171</v>
      </c>
      <c r="M116" s="546"/>
      <c r="N116" s="547"/>
      <c r="O116" s="548"/>
      <c r="P116" s="429" t="s">
        <v>169</v>
      </c>
      <c r="Q116" s="429"/>
      <c r="R116" s="429"/>
      <c r="S116" s="431"/>
      <c r="T116" s="431"/>
      <c r="U116" s="429" t="s">
        <v>227</v>
      </c>
      <c r="V116" s="429"/>
      <c r="W116" s="432" t="s">
        <v>980</v>
      </c>
      <c r="X116" s="433"/>
    </row>
    <row r="117" spans="1:24" s="434" customFormat="1" ht="47.25" hidden="1" customHeight="1" x14ac:dyDescent="0.25">
      <c r="A117" s="425"/>
      <c r="B117" s="426"/>
      <c r="C117" s="435" t="s">
        <v>166</v>
      </c>
      <c r="D117" s="436" t="s">
        <v>208</v>
      </c>
      <c r="E117" s="549" t="s">
        <v>981</v>
      </c>
      <c r="F117" s="549"/>
      <c r="G117" s="437">
        <v>2013</v>
      </c>
      <c r="H117" s="437">
        <v>2017</v>
      </c>
      <c r="I117" s="438">
        <v>45</v>
      </c>
      <c r="J117" s="437">
        <v>2014</v>
      </c>
      <c r="K117" s="438">
        <v>28</v>
      </c>
      <c r="L117" s="549" t="s">
        <v>173</v>
      </c>
      <c r="M117" s="549"/>
      <c r="N117" s="550"/>
      <c r="O117" s="550"/>
      <c r="P117" s="437" t="s">
        <v>59</v>
      </c>
      <c r="Q117" s="437"/>
      <c r="R117" s="437"/>
      <c r="S117" s="439"/>
      <c r="T117" s="439"/>
      <c r="U117" s="437" t="s">
        <v>226</v>
      </c>
      <c r="V117" s="437"/>
      <c r="W117" s="440" t="s">
        <v>982</v>
      </c>
      <c r="X117" s="433"/>
    </row>
    <row r="118" spans="1:24" ht="47.25" hidden="1" customHeight="1" x14ac:dyDescent="0.25">
      <c r="A118" s="1"/>
      <c r="B118" s="30"/>
      <c r="C118" s="401"/>
      <c r="D118" s="545"/>
      <c r="E118" s="545"/>
      <c r="F118" s="545"/>
      <c r="G118" s="545"/>
      <c r="H118" s="545"/>
      <c r="I118" s="400"/>
      <c r="J118" s="400"/>
      <c r="K118" s="400"/>
      <c r="L118" s="400"/>
      <c r="M118" s="400"/>
      <c r="N118" s="400"/>
      <c r="O118" s="400"/>
      <c r="P118" s="403"/>
      <c r="Q118" s="403"/>
      <c r="R118" s="18"/>
      <c r="S118" s="18"/>
      <c r="T118" s="18"/>
      <c r="U118" s="18"/>
      <c r="V118" s="18"/>
      <c r="W118" s="18"/>
      <c r="X118" s="29"/>
    </row>
    <row r="119" spans="1:24" ht="47.25" hidden="1" customHeight="1" x14ac:dyDescent="0.25">
      <c r="A119" s="1"/>
      <c r="B119" s="30"/>
      <c r="C119" s="401"/>
      <c r="D119" s="545"/>
      <c r="E119" s="545"/>
      <c r="F119" s="545"/>
      <c r="G119" s="545"/>
      <c r="H119" s="545"/>
      <c r="I119" s="400"/>
      <c r="J119" s="400"/>
      <c r="K119" s="400"/>
      <c r="L119" s="400"/>
      <c r="M119" s="400"/>
      <c r="N119" s="400"/>
      <c r="O119" s="400"/>
      <c r="P119" s="403"/>
      <c r="Q119" s="403"/>
      <c r="R119" s="18"/>
      <c r="S119" s="18"/>
      <c r="T119" s="18"/>
      <c r="U119" s="18"/>
      <c r="V119" s="18"/>
      <c r="W119" s="18"/>
      <c r="X119" s="29"/>
    </row>
    <row r="120" spans="1:24" ht="47.25" hidden="1" customHeight="1" x14ac:dyDescent="0.25">
      <c r="A120" s="1"/>
      <c r="B120" s="30"/>
      <c r="C120" s="401"/>
      <c r="D120" s="545"/>
      <c r="E120" s="545"/>
      <c r="F120" s="545"/>
      <c r="G120" s="545"/>
      <c r="H120" s="545"/>
      <c r="I120" s="400"/>
      <c r="J120" s="400"/>
      <c r="K120" s="400"/>
      <c r="L120" s="400"/>
      <c r="M120" s="400"/>
      <c r="N120" s="400"/>
      <c r="O120" s="400"/>
      <c r="P120" s="403"/>
      <c r="Q120" s="403"/>
      <c r="R120" s="18"/>
      <c r="S120" s="18"/>
      <c r="T120" s="18"/>
      <c r="U120" s="18"/>
      <c r="V120" s="18"/>
      <c r="W120" s="18"/>
      <c r="X120" s="29"/>
    </row>
    <row r="121" spans="1:24" ht="47.25" hidden="1" customHeight="1" x14ac:dyDescent="0.25">
      <c r="A121" s="1"/>
      <c r="B121" s="30"/>
      <c r="C121" s="401"/>
      <c r="D121" s="545"/>
      <c r="E121" s="545"/>
      <c r="F121" s="545"/>
      <c r="G121" s="545"/>
      <c r="H121" s="545"/>
      <c r="I121" s="400"/>
      <c r="J121" s="400"/>
      <c r="K121" s="400"/>
      <c r="L121" s="400"/>
      <c r="M121" s="400"/>
      <c r="N121" s="400"/>
      <c r="O121" s="400"/>
      <c r="P121" s="403"/>
      <c r="Q121" s="403"/>
      <c r="R121" s="18"/>
      <c r="S121" s="18"/>
      <c r="T121" s="18"/>
      <c r="U121" s="18"/>
      <c r="V121" s="18"/>
      <c r="W121" s="18"/>
      <c r="X121" s="29"/>
    </row>
    <row r="122" spans="1:24" ht="47.25" hidden="1" customHeight="1" x14ac:dyDescent="0.25">
      <c r="A122" s="1"/>
      <c r="B122" s="30"/>
      <c r="C122" s="401"/>
      <c r="D122" s="545"/>
      <c r="E122" s="545"/>
      <c r="F122" s="545"/>
      <c r="G122" s="545"/>
      <c r="H122" s="545"/>
      <c r="I122" s="400"/>
      <c r="J122" s="400"/>
      <c r="K122" s="400"/>
      <c r="L122" s="400"/>
      <c r="M122" s="400"/>
      <c r="N122" s="400"/>
      <c r="O122" s="400"/>
      <c r="P122" s="403"/>
      <c r="Q122" s="403"/>
      <c r="R122" s="18"/>
      <c r="S122" s="18"/>
      <c r="T122" s="18"/>
      <c r="U122" s="18"/>
      <c r="V122" s="18"/>
      <c r="W122" s="18"/>
      <c r="X122" s="29"/>
    </row>
    <row r="123" spans="1:24" ht="47.25" hidden="1" customHeight="1" x14ac:dyDescent="0.25">
      <c r="A123" s="1"/>
      <c r="B123" s="30"/>
      <c r="C123" s="401"/>
      <c r="D123" s="545"/>
      <c r="E123" s="545"/>
      <c r="F123" s="545"/>
      <c r="G123" s="545"/>
      <c r="H123" s="545"/>
      <c r="I123" s="400"/>
      <c r="J123" s="400"/>
      <c r="K123" s="400"/>
      <c r="L123" s="400"/>
      <c r="M123" s="400"/>
      <c r="N123" s="400"/>
      <c r="O123" s="400"/>
      <c r="P123" s="403"/>
      <c r="Q123" s="403"/>
      <c r="R123" s="18"/>
      <c r="S123" s="18"/>
      <c r="T123" s="18"/>
      <c r="U123" s="18"/>
      <c r="V123" s="18"/>
      <c r="W123" s="18"/>
      <c r="X123" s="29"/>
    </row>
    <row r="124" spans="1:24" ht="47.25" hidden="1" customHeight="1" x14ac:dyDescent="0.25">
      <c r="B124" s="30"/>
      <c r="C124" s="401"/>
      <c r="D124" s="545"/>
      <c r="E124" s="545"/>
      <c r="F124" s="545"/>
      <c r="G124" s="545"/>
      <c r="H124" s="545"/>
      <c r="I124" s="400"/>
      <c r="J124" s="400"/>
      <c r="K124" s="400"/>
      <c r="L124" s="400"/>
      <c r="M124" s="400"/>
      <c r="N124" s="400"/>
      <c r="O124" s="400"/>
      <c r="P124" s="403"/>
      <c r="Q124" s="403"/>
      <c r="R124" s="18"/>
      <c r="S124" s="18"/>
      <c r="T124" s="18"/>
      <c r="U124" s="18"/>
      <c r="V124" s="18"/>
      <c r="W124" s="18"/>
      <c r="X124" s="29"/>
    </row>
    <row r="125" spans="1:24" ht="47.25" hidden="1" customHeight="1" x14ac:dyDescent="0.25">
      <c r="B125" s="30"/>
      <c r="C125" s="401"/>
      <c r="D125" s="545"/>
      <c r="E125" s="545"/>
      <c r="F125" s="545"/>
      <c r="G125" s="545"/>
      <c r="H125" s="545"/>
      <c r="I125" s="400"/>
      <c r="J125" s="400"/>
      <c r="K125" s="400"/>
      <c r="L125" s="400"/>
      <c r="M125" s="400"/>
      <c r="N125" s="400"/>
      <c r="O125" s="400"/>
      <c r="P125" s="403"/>
      <c r="Q125" s="403"/>
      <c r="R125" s="18"/>
      <c r="S125" s="18"/>
      <c r="T125" s="18"/>
      <c r="U125" s="18"/>
      <c r="V125" s="18"/>
      <c r="W125" s="18"/>
      <c r="X125" s="29"/>
    </row>
    <row r="126" spans="1:24" ht="47.25" hidden="1" customHeight="1" x14ac:dyDescent="0.25">
      <c r="B126" s="30"/>
      <c r="C126" s="401"/>
      <c r="D126" s="545"/>
      <c r="E126" s="545"/>
      <c r="F126" s="545"/>
      <c r="G126" s="545"/>
      <c r="H126" s="545"/>
      <c r="I126" s="400"/>
      <c r="J126" s="400"/>
      <c r="K126" s="400"/>
      <c r="L126" s="400"/>
      <c r="M126" s="400"/>
      <c r="N126" s="400"/>
      <c r="O126" s="400"/>
      <c r="P126" s="403"/>
      <c r="Q126" s="403"/>
      <c r="R126" s="18"/>
      <c r="S126" s="18"/>
      <c r="T126" s="18"/>
      <c r="U126" s="18"/>
      <c r="V126" s="18"/>
      <c r="W126" s="18"/>
      <c r="X126" s="29"/>
    </row>
    <row r="127" spans="1:24" ht="47.25" hidden="1" customHeight="1" x14ac:dyDescent="0.25">
      <c r="B127" s="30"/>
      <c r="C127" s="401"/>
      <c r="D127" s="545"/>
      <c r="E127" s="545"/>
      <c r="F127" s="545"/>
      <c r="G127" s="545"/>
      <c r="H127" s="545"/>
      <c r="I127" s="400"/>
      <c r="J127" s="400"/>
      <c r="K127" s="400"/>
      <c r="L127" s="400"/>
      <c r="M127" s="400"/>
      <c r="N127" s="400"/>
      <c r="O127" s="400"/>
      <c r="P127" s="403"/>
      <c r="Q127" s="403"/>
      <c r="R127" s="18"/>
      <c r="S127" s="18"/>
      <c r="T127" s="18"/>
      <c r="U127" s="18"/>
      <c r="V127" s="18"/>
      <c r="W127" s="18"/>
      <c r="X127" s="29"/>
    </row>
    <row r="128" spans="1:24" ht="47.25" hidden="1" customHeight="1" x14ac:dyDescent="0.25">
      <c r="B128" s="30"/>
      <c r="C128" s="401"/>
      <c r="D128" s="545"/>
      <c r="E128" s="545"/>
      <c r="F128" s="545"/>
      <c r="G128" s="545"/>
      <c r="H128" s="545"/>
      <c r="I128" s="400"/>
      <c r="J128" s="400"/>
      <c r="K128" s="400"/>
      <c r="L128" s="400"/>
      <c r="M128" s="400"/>
      <c r="N128" s="400"/>
      <c r="O128" s="400"/>
      <c r="P128" s="403"/>
      <c r="Q128" s="403"/>
      <c r="R128" s="18"/>
      <c r="S128" s="18"/>
      <c r="T128" s="18"/>
      <c r="U128" s="18"/>
      <c r="V128" s="18"/>
      <c r="W128" s="18"/>
      <c r="X128" s="29"/>
    </row>
    <row r="129" spans="1:24" ht="47.25" hidden="1" customHeight="1" x14ac:dyDescent="0.25">
      <c r="B129" s="30"/>
      <c r="C129" s="401"/>
      <c r="D129" s="545"/>
      <c r="E129" s="545"/>
      <c r="F129" s="545"/>
      <c r="G129" s="545"/>
      <c r="H129" s="545"/>
      <c r="I129" s="400"/>
      <c r="J129" s="400"/>
      <c r="K129" s="400"/>
      <c r="L129" s="400"/>
      <c r="M129" s="400"/>
      <c r="N129" s="400"/>
      <c r="O129" s="400"/>
      <c r="P129" s="403"/>
      <c r="Q129" s="403"/>
      <c r="R129" s="18"/>
      <c r="S129" s="18"/>
      <c r="T129" s="18"/>
      <c r="U129" s="18"/>
      <c r="V129" s="18"/>
      <c r="W129" s="18"/>
      <c r="X129" s="29"/>
    </row>
    <row r="130" spans="1:24" ht="47.25" hidden="1" customHeight="1" x14ac:dyDescent="0.25">
      <c r="B130" s="30"/>
      <c r="C130" s="401"/>
      <c r="D130" s="545"/>
      <c r="E130" s="545"/>
      <c r="F130" s="545"/>
      <c r="G130" s="545"/>
      <c r="H130" s="545"/>
      <c r="I130" s="400"/>
      <c r="J130" s="400"/>
      <c r="K130" s="400"/>
      <c r="L130" s="400"/>
      <c r="M130" s="400"/>
      <c r="N130" s="400"/>
      <c r="O130" s="400"/>
      <c r="P130" s="403"/>
      <c r="Q130" s="403"/>
      <c r="R130" s="18"/>
      <c r="S130" s="18"/>
      <c r="T130" s="18"/>
      <c r="U130" s="18"/>
      <c r="V130" s="18"/>
      <c r="W130" s="18"/>
      <c r="X130" s="29"/>
    </row>
    <row r="131" spans="1:24" ht="47.25" hidden="1" customHeight="1" x14ac:dyDescent="0.25">
      <c r="B131" s="30"/>
      <c r="C131" s="401"/>
      <c r="D131" s="545"/>
      <c r="E131" s="545"/>
      <c r="F131" s="545"/>
      <c r="G131" s="545"/>
      <c r="H131" s="545"/>
      <c r="I131" s="400"/>
      <c r="J131" s="400"/>
      <c r="K131" s="400"/>
      <c r="L131" s="400"/>
      <c r="M131" s="400"/>
      <c r="N131" s="400"/>
      <c r="O131" s="400"/>
      <c r="P131" s="403"/>
      <c r="Q131" s="403"/>
      <c r="R131" s="18"/>
      <c r="S131" s="18"/>
      <c r="T131" s="18"/>
      <c r="U131" s="18"/>
      <c r="V131" s="18"/>
      <c r="W131" s="18"/>
      <c r="X131" s="29"/>
    </row>
    <row r="132" spans="1:24" ht="47.25" hidden="1" customHeight="1" x14ac:dyDescent="0.25">
      <c r="B132" s="30"/>
      <c r="C132" s="401"/>
      <c r="D132" s="545"/>
      <c r="E132" s="545"/>
      <c r="F132" s="545"/>
      <c r="G132" s="545"/>
      <c r="H132" s="545"/>
      <c r="I132" s="400"/>
      <c r="J132" s="400"/>
      <c r="K132" s="400"/>
      <c r="L132" s="400"/>
      <c r="M132" s="400"/>
      <c r="N132" s="400"/>
      <c r="O132" s="400"/>
      <c r="P132" s="403"/>
      <c r="Q132" s="403"/>
      <c r="R132" s="18"/>
      <c r="S132" s="18"/>
      <c r="T132" s="18"/>
      <c r="U132" s="18"/>
      <c r="V132" s="18"/>
      <c r="W132" s="18"/>
      <c r="X132" s="29"/>
    </row>
    <row r="133" spans="1:24" ht="47.25" hidden="1" customHeight="1" thickBot="1" x14ac:dyDescent="0.3">
      <c r="B133" s="30"/>
      <c r="C133" s="402"/>
      <c r="D133" s="543"/>
      <c r="E133" s="543"/>
      <c r="F133" s="543"/>
      <c r="G133" s="543"/>
      <c r="H133" s="543"/>
      <c r="I133" s="399"/>
      <c r="J133" s="399"/>
      <c r="K133" s="399"/>
      <c r="L133" s="399"/>
      <c r="M133" s="399"/>
      <c r="N133" s="399"/>
      <c r="O133" s="399"/>
      <c r="P133" s="404"/>
      <c r="Q133" s="404"/>
      <c r="R133" s="18"/>
      <c r="S133" s="18"/>
      <c r="T133" s="18"/>
      <c r="U133" s="18"/>
      <c r="V133" s="18"/>
      <c r="W133" s="18"/>
      <c r="X133" s="29"/>
    </row>
    <row r="134" spans="1: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1:24" ht="15.75" thickBot="1" x14ac:dyDescent="0.3"/>
    <row r="137" spans="1:24" ht="15.75" thickBot="1" x14ac:dyDescent="0.3">
      <c r="B137" s="108"/>
      <c r="C137" s="589" t="s">
        <v>295</v>
      </c>
      <c r="D137" s="589"/>
      <c r="E137" s="589"/>
      <c r="F137" s="589"/>
      <c r="G137" s="589"/>
      <c r="H137" s="109"/>
      <c r="I137" s="109"/>
      <c r="J137" s="589"/>
      <c r="K137" s="589"/>
      <c r="L137" s="589"/>
      <c r="M137" s="589"/>
      <c r="N137" s="589"/>
      <c r="O137" s="109"/>
      <c r="P137" s="109"/>
      <c r="Q137" s="589"/>
      <c r="R137" s="589"/>
      <c r="S137" s="589"/>
      <c r="T137" s="589"/>
      <c r="U137" s="109"/>
      <c r="V137" s="109"/>
      <c r="W137" s="118"/>
      <c r="X137" s="119"/>
    </row>
    <row r="138" spans="1: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1: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1: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1:24" ht="51.75" customHeight="1" x14ac:dyDescent="0.25">
      <c r="B141" s="114"/>
      <c r="C141" s="333" t="s">
        <v>87</v>
      </c>
      <c r="D141" s="586" t="s">
        <v>296</v>
      </c>
      <c r="E141" s="586"/>
      <c r="F141" s="586"/>
      <c r="G141" s="586"/>
      <c r="H141" s="586"/>
      <c r="I141" s="586" t="s">
        <v>954</v>
      </c>
      <c r="J141" s="586"/>
      <c r="K141" s="586" t="s">
        <v>953</v>
      </c>
      <c r="L141" s="586"/>
      <c r="M141" s="586" t="s">
        <v>8</v>
      </c>
      <c r="N141" s="614"/>
      <c r="O141" s="112"/>
      <c r="P141" s="112"/>
      <c r="Q141" s="112"/>
      <c r="R141" s="112"/>
      <c r="S141" s="112"/>
      <c r="T141" s="112"/>
      <c r="U141" s="112"/>
      <c r="V141" s="112"/>
      <c r="W141" s="112"/>
      <c r="X141" s="113"/>
    </row>
    <row r="142" spans="1:24" s="466" customFormat="1" ht="135.75" customHeight="1" x14ac:dyDescent="0.25">
      <c r="A142" s="461"/>
      <c r="B142" s="462"/>
      <c r="C142" s="463" t="s">
        <v>299</v>
      </c>
      <c r="D142" s="605" t="s">
        <v>1060</v>
      </c>
      <c r="E142" s="605"/>
      <c r="F142" s="605"/>
      <c r="G142" s="605"/>
      <c r="H142" s="605"/>
      <c r="I142" s="609" t="s">
        <v>71</v>
      </c>
      <c r="J142" s="609"/>
      <c r="K142" s="611" t="s">
        <v>1061</v>
      </c>
      <c r="L142" s="612"/>
      <c r="M142" s="612"/>
      <c r="N142" s="615"/>
      <c r="O142" s="464"/>
      <c r="P142" s="464"/>
      <c r="Q142" s="464"/>
      <c r="R142" s="464"/>
      <c r="S142" s="464"/>
      <c r="T142" s="464"/>
      <c r="U142" s="464"/>
      <c r="V142" s="464"/>
      <c r="W142" s="464"/>
      <c r="X142" s="465"/>
    </row>
    <row r="143" spans="1:24" ht="47.25" hidden="1" customHeight="1" x14ac:dyDescent="0.25">
      <c r="B143" s="114"/>
      <c r="C143" s="405"/>
      <c r="D143" s="606"/>
      <c r="E143" s="606"/>
      <c r="F143" s="606"/>
      <c r="G143" s="606"/>
      <c r="H143" s="606"/>
      <c r="I143" s="608"/>
      <c r="J143" s="608"/>
      <c r="K143" s="610"/>
      <c r="L143" s="610"/>
      <c r="M143" s="610"/>
      <c r="N143" s="616"/>
      <c r="O143" s="112"/>
      <c r="P143" s="112"/>
      <c r="Q143" s="112"/>
      <c r="R143" s="112"/>
      <c r="S143" s="112"/>
      <c r="T143" s="112"/>
      <c r="U143" s="112"/>
      <c r="V143" s="112"/>
      <c r="W143" s="112"/>
      <c r="X143" s="113"/>
    </row>
    <row r="144" spans="1:24" ht="47.25" hidden="1" customHeight="1" x14ac:dyDescent="0.25">
      <c r="B144" s="114"/>
      <c r="C144" s="405"/>
      <c r="D144" s="606"/>
      <c r="E144" s="606"/>
      <c r="F144" s="606"/>
      <c r="G144" s="606"/>
      <c r="H144" s="606"/>
      <c r="I144" s="608"/>
      <c r="J144" s="608"/>
      <c r="K144" s="610"/>
      <c r="L144" s="610"/>
      <c r="M144" s="610"/>
      <c r="N144" s="616"/>
      <c r="O144" s="112"/>
      <c r="P144" s="112"/>
      <c r="Q144" s="112"/>
      <c r="R144" s="112"/>
      <c r="S144" s="112"/>
      <c r="T144" s="112"/>
      <c r="U144" s="112"/>
      <c r="V144" s="112"/>
      <c r="W144" s="112"/>
      <c r="X144" s="113"/>
    </row>
    <row r="145" spans="2:24" ht="47.25" hidden="1" customHeight="1" x14ac:dyDescent="0.25">
      <c r="B145" s="114"/>
      <c r="C145" s="405"/>
      <c r="D145" s="606"/>
      <c r="E145" s="606"/>
      <c r="F145" s="606"/>
      <c r="G145" s="606"/>
      <c r="H145" s="606"/>
      <c r="I145" s="608"/>
      <c r="J145" s="608"/>
      <c r="K145" s="610"/>
      <c r="L145" s="610"/>
      <c r="M145" s="610"/>
      <c r="N145" s="616"/>
      <c r="O145" s="112"/>
      <c r="P145" s="112"/>
      <c r="Q145" s="112"/>
      <c r="R145" s="112"/>
      <c r="S145" s="112"/>
      <c r="T145" s="112"/>
      <c r="U145" s="112"/>
      <c r="V145" s="112"/>
      <c r="W145" s="112"/>
      <c r="X145" s="113"/>
    </row>
    <row r="146" spans="2:24" ht="47.25" hidden="1" customHeight="1" x14ac:dyDescent="0.25">
      <c r="B146" s="114"/>
      <c r="C146" s="405"/>
      <c r="D146" s="606"/>
      <c r="E146" s="606"/>
      <c r="F146" s="606"/>
      <c r="G146" s="606"/>
      <c r="H146" s="606"/>
      <c r="I146" s="608"/>
      <c r="J146" s="608"/>
      <c r="K146" s="610"/>
      <c r="L146" s="610"/>
      <c r="M146" s="610"/>
      <c r="N146" s="616"/>
      <c r="O146" s="112"/>
      <c r="P146" s="112"/>
      <c r="Q146" s="112"/>
      <c r="R146" s="112"/>
      <c r="S146" s="112"/>
      <c r="T146" s="112"/>
      <c r="U146" s="112"/>
      <c r="V146" s="112"/>
      <c r="W146" s="112"/>
      <c r="X146" s="113"/>
    </row>
    <row r="147" spans="2:24" ht="47.25" hidden="1" customHeight="1" x14ac:dyDescent="0.25">
      <c r="B147" s="114"/>
      <c r="C147" s="405"/>
      <c r="D147" s="606"/>
      <c r="E147" s="606"/>
      <c r="F147" s="606"/>
      <c r="G147" s="606"/>
      <c r="H147" s="606"/>
      <c r="I147" s="608"/>
      <c r="J147" s="608"/>
      <c r="K147" s="610"/>
      <c r="L147" s="610"/>
      <c r="M147" s="610"/>
      <c r="N147" s="616"/>
      <c r="O147" s="112"/>
      <c r="P147" s="112"/>
      <c r="Q147" s="112"/>
      <c r="R147" s="112"/>
      <c r="S147" s="112"/>
      <c r="T147" s="112"/>
      <c r="U147" s="112"/>
      <c r="V147" s="112"/>
      <c r="W147" s="112"/>
      <c r="X147" s="113"/>
    </row>
    <row r="148" spans="2:24" ht="47.25" hidden="1" customHeight="1" x14ac:dyDescent="0.25">
      <c r="B148" s="114"/>
      <c r="C148" s="405"/>
      <c r="D148" s="606"/>
      <c r="E148" s="606"/>
      <c r="F148" s="606"/>
      <c r="G148" s="606"/>
      <c r="H148" s="606"/>
      <c r="I148" s="608"/>
      <c r="J148" s="608"/>
      <c r="K148" s="610"/>
      <c r="L148" s="610"/>
      <c r="M148" s="610"/>
      <c r="N148" s="616"/>
      <c r="O148" s="112"/>
      <c r="P148" s="112"/>
      <c r="Q148" s="112"/>
      <c r="R148" s="112"/>
      <c r="S148" s="112"/>
      <c r="T148" s="112"/>
      <c r="U148" s="112"/>
      <c r="V148" s="112"/>
      <c r="W148" s="112"/>
      <c r="X148" s="113"/>
    </row>
    <row r="149" spans="2:24" ht="47.25" hidden="1" customHeight="1" x14ac:dyDescent="0.25">
      <c r="B149" s="114"/>
      <c r="C149" s="405"/>
      <c r="D149" s="606"/>
      <c r="E149" s="606"/>
      <c r="F149" s="606"/>
      <c r="G149" s="606"/>
      <c r="H149" s="606"/>
      <c r="I149" s="608"/>
      <c r="J149" s="608"/>
      <c r="K149" s="610"/>
      <c r="L149" s="610"/>
      <c r="M149" s="610"/>
      <c r="N149" s="616"/>
      <c r="O149" s="112"/>
      <c r="P149" s="112"/>
      <c r="Q149" s="112"/>
      <c r="R149" s="112"/>
      <c r="S149" s="112"/>
      <c r="T149" s="112"/>
      <c r="U149" s="112"/>
      <c r="V149" s="112"/>
      <c r="W149" s="112"/>
      <c r="X149" s="113"/>
    </row>
    <row r="150" spans="2:24" ht="47.25" hidden="1" customHeight="1" x14ac:dyDescent="0.25">
      <c r="B150" s="114"/>
      <c r="C150" s="405"/>
      <c r="D150" s="606"/>
      <c r="E150" s="606"/>
      <c r="F150" s="606"/>
      <c r="G150" s="606"/>
      <c r="H150" s="606"/>
      <c r="I150" s="608"/>
      <c r="J150" s="608"/>
      <c r="K150" s="610"/>
      <c r="L150" s="610"/>
      <c r="M150" s="610"/>
      <c r="N150" s="616"/>
      <c r="O150" s="112"/>
      <c r="P150" s="112"/>
      <c r="Q150" s="112"/>
      <c r="R150" s="112"/>
      <c r="S150" s="112"/>
      <c r="T150" s="112"/>
      <c r="U150" s="112"/>
      <c r="V150" s="112"/>
      <c r="W150" s="112"/>
      <c r="X150" s="113"/>
    </row>
    <row r="151" spans="2:24" ht="47.25" hidden="1" customHeight="1" x14ac:dyDescent="0.25">
      <c r="B151" s="114"/>
      <c r="C151" s="405"/>
      <c r="D151" s="606"/>
      <c r="E151" s="606"/>
      <c r="F151" s="606"/>
      <c r="G151" s="606"/>
      <c r="H151" s="606"/>
      <c r="I151" s="608"/>
      <c r="J151" s="608"/>
      <c r="K151" s="610"/>
      <c r="L151" s="610"/>
      <c r="M151" s="610"/>
      <c r="N151" s="616"/>
      <c r="O151" s="112"/>
      <c r="P151" s="112"/>
      <c r="Q151" s="112"/>
      <c r="R151" s="112"/>
      <c r="S151" s="112"/>
      <c r="T151" s="112"/>
      <c r="U151" s="112"/>
      <c r="V151" s="112"/>
      <c r="W151" s="112"/>
      <c r="X151" s="113"/>
    </row>
    <row r="152" spans="2:24" ht="47.25" hidden="1" customHeight="1" x14ac:dyDescent="0.25">
      <c r="B152" s="114"/>
      <c r="C152" s="405"/>
      <c r="D152" s="606"/>
      <c r="E152" s="606"/>
      <c r="F152" s="606"/>
      <c r="G152" s="606"/>
      <c r="H152" s="606"/>
      <c r="I152" s="608"/>
      <c r="J152" s="608"/>
      <c r="K152" s="610"/>
      <c r="L152" s="610"/>
      <c r="M152" s="610"/>
      <c r="N152" s="616"/>
      <c r="O152" s="112"/>
      <c r="P152" s="112"/>
      <c r="Q152" s="112"/>
      <c r="R152" s="112"/>
      <c r="S152" s="112"/>
      <c r="T152" s="112"/>
      <c r="U152" s="112"/>
      <c r="V152" s="112"/>
      <c r="W152" s="112"/>
      <c r="X152" s="113"/>
    </row>
    <row r="153" spans="2:24" ht="47.25" hidden="1" customHeight="1" x14ac:dyDescent="0.25">
      <c r="B153" s="114"/>
      <c r="C153" s="405"/>
      <c r="D153" s="606"/>
      <c r="E153" s="606"/>
      <c r="F153" s="606"/>
      <c r="G153" s="606"/>
      <c r="H153" s="606"/>
      <c r="I153" s="608"/>
      <c r="J153" s="608"/>
      <c r="K153" s="610"/>
      <c r="L153" s="610"/>
      <c r="M153" s="610"/>
      <c r="N153" s="616"/>
      <c r="O153" s="112"/>
      <c r="P153" s="112"/>
      <c r="Q153" s="112"/>
      <c r="R153" s="112"/>
      <c r="S153" s="112"/>
      <c r="T153" s="112"/>
      <c r="U153" s="112"/>
      <c r="V153" s="112"/>
      <c r="W153" s="112"/>
      <c r="X153" s="113"/>
    </row>
    <row r="154" spans="2:24" ht="47.25" hidden="1" customHeight="1" x14ac:dyDescent="0.25">
      <c r="B154" s="114"/>
      <c r="C154" s="405"/>
      <c r="D154" s="606"/>
      <c r="E154" s="606"/>
      <c r="F154" s="606"/>
      <c r="G154" s="606"/>
      <c r="H154" s="606"/>
      <c r="I154" s="608"/>
      <c r="J154" s="608"/>
      <c r="K154" s="610"/>
      <c r="L154" s="610"/>
      <c r="M154" s="610"/>
      <c r="N154" s="616"/>
      <c r="O154" s="112"/>
      <c r="P154" s="112"/>
      <c r="Q154" s="112"/>
      <c r="R154" s="112"/>
      <c r="S154" s="112"/>
      <c r="T154" s="112"/>
      <c r="U154" s="112"/>
      <c r="V154" s="112"/>
      <c r="W154" s="112"/>
      <c r="X154" s="113"/>
    </row>
    <row r="155" spans="2:24" ht="47.25" hidden="1" customHeight="1" x14ac:dyDescent="0.25">
      <c r="B155" s="114"/>
      <c r="C155" s="405"/>
      <c r="D155" s="606"/>
      <c r="E155" s="606"/>
      <c r="F155" s="606"/>
      <c r="G155" s="606"/>
      <c r="H155" s="606"/>
      <c r="I155" s="608"/>
      <c r="J155" s="608"/>
      <c r="K155" s="610"/>
      <c r="L155" s="610"/>
      <c r="M155" s="610"/>
      <c r="N155" s="616"/>
      <c r="O155" s="112"/>
      <c r="P155" s="112"/>
      <c r="Q155" s="112"/>
      <c r="R155" s="112"/>
      <c r="S155" s="112"/>
      <c r="T155" s="112"/>
      <c r="U155" s="112"/>
      <c r="V155" s="112"/>
      <c r="W155" s="112"/>
      <c r="X155" s="113"/>
    </row>
    <row r="156" spans="2:24" ht="47.25" hidden="1" customHeight="1" x14ac:dyDescent="0.25">
      <c r="B156" s="114"/>
      <c r="C156" s="405"/>
      <c r="D156" s="606"/>
      <c r="E156" s="606"/>
      <c r="F156" s="606"/>
      <c r="G156" s="606"/>
      <c r="H156" s="606"/>
      <c r="I156" s="608"/>
      <c r="J156" s="608"/>
      <c r="K156" s="610"/>
      <c r="L156" s="610"/>
      <c r="M156" s="610"/>
      <c r="N156" s="616"/>
      <c r="O156" s="112"/>
      <c r="P156" s="112"/>
      <c r="Q156" s="112"/>
      <c r="R156" s="112"/>
      <c r="S156" s="112"/>
      <c r="T156" s="112"/>
      <c r="U156" s="112"/>
      <c r="V156" s="112"/>
      <c r="W156" s="112"/>
      <c r="X156" s="113"/>
    </row>
    <row r="157" spans="2:24" ht="47.25" hidden="1" customHeight="1" x14ac:dyDescent="0.25">
      <c r="B157" s="114"/>
      <c r="C157" s="405"/>
      <c r="D157" s="606"/>
      <c r="E157" s="606"/>
      <c r="F157" s="606"/>
      <c r="G157" s="606"/>
      <c r="H157" s="606"/>
      <c r="I157" s="608"/>
      <c r="J157" s="608"/>
      <c r="K157" s="610"/>
      <c r="L157" s="610"/>
      <c r="M157" s="610"/>
      <c r="N157" s="616"/>
      <c r="O157" s="112"/>
      <c r="P157" s="112"/>
      <c r="Q157" s="112"/>
      <c r="R157" s="112"/>
      <c r="S157" s="112"/>
      <c r="T157" s="112"/>
      <c r="U157" s="112"/>
      <c r="V157" s="112"/>
      <c r="W157" s="112"/>
      <c r="X157" s="113"/>
    </row>
    <row r="158" spans="2:24" ht="47.25" hidden="1" customHeight="1" x14ac:dyDescent="0.25">
      <c r="B158" s="114"/>
      <c r="C158" s="405"/>
      <c r="D158" s="606"/>
      <c r="E158" s="606"/>
      <c r="F158" s="606"/>
      <c r="G158" s="606"/>
      <c r="H158" s="606"/>
      <c r="I158" s="608"/>
      <c r="J158" s="608"/>
      <c r="K158" s="610"/>
      <c r="L158" s="610"/>
      <c r="M158" s="610"/>
      <c r="N158" s="616"/>
      <c r="O158" s="112"/>
      <c r="P158" s="112"/>
      <c r="Q158" s="112"/>
      <c r="R158" s="112"/>
      <c r="S158" s="112"/>
      <c r="T158" s="112"/>
      <c r="U158" s="112"/>
      <c r="V158" s="112"/>
      <c r="W158" s="112"/>
      <c r="X158" s="113"/>
    </row>
    <row r="159" spans="2:24" ht="47.25" hidden="1" customHeight="1" thickBot="1" x14ac:dyDescent="0.3">
      <c r="B159" s="114"/>
      <c r="C159" s="406"/>
      <c r="D159" s="607"/>
      <c r="E159" s="607"/>
      <c r="F159" s="607"/>
      <c r="G159" s="607"/>
      <c r="H159" s="607"/>
      <c r="I159" s="595"/>
      <c r="J159" s="595"/>
      <c r="K159" s="613"/>
      <c r="L159" s="613"/>
      <c r="M159" s="613"/>
      <c r="N159" s="61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96"/>
      <c r="D164" s="597"/>
      <c r="E164" s="597"/>
      <c r="F164" s="597"/>
      <c r="G164" s="597"/>
      <c r="H164" s="597"/>
      <c r="I164" s="598"/>
      <c r="J164" s="112"/>
      <c r="K164" s="112"/>
      <c r="L164" s="112"/>
      <c r="M164" s="112"/>
      <c r="N164" s="112"/>
      <c r="O164" s="112"/>
      <c r="P164" s="112"/>
      <c r="Q164" s="112"/>
      <c r="R164" s="112"/>
      <c r="S164" s="112"/>
      <c r="T164" s="112"/>
      <c r="U164" s="112"/>
      <c r="V164" s="112"/>
      <c r="W164" s="112"/>
      <c r="X164" s="113"/>
    </row>
    <row r="165" spans="2:24" x14ac:dyDescent="0.25">
      <c r="B165" s="114"/>
      <c r="C165" s="599"/>
      <c r="D165" s="600"/>
      <c r="E165" s="600"/>
      <c r="F165" s="600"/>
      <c r="G165" s="600"/>
      <c r="H165" s="600"/>
      <c r="I165" s="601"/>
      <c r="J165" s="112"/>
      <c r="K165" s="112"/>
      <c r="L165" s="112"/>
      <c r="M165" s="112"/>
      <c r="N165" s="112"/>
      <c r="O165" s="112"/>
      <c r="P165" s="112"/>
      <c r="Q165" s="112"/>
      <c r="R165" s="112"/>
      <c r="S165" s="112"/>
      <c r="T165" s="112"/>
      <c r="U165" s="112"/>
      <c r="V165" s="112"/>
      <c r="W165" s="112"/>
      <c r="X165" s="113"/>
    </row>
    <row r="166" spans="2:24" x14ac:dyDescent="0.25">
      <c r="B166" s="114"/>
      <c r="C166" s="599"/>
      <c r="D166" s="600"/>
      <c r="E166" s="600"/>
      <c r="F166" s="600"/>
      <c r="G166" s="600"/>
      <c r="H166" s="600"/>
      <c r="I166" s="601"/>
      <c r="J166" s="112"/>
      <c r="K166" s="112"/>
      <c r="L166" s="112"/>
      <c r="M166" s="112"/>
      <c r="N166" s="112"/>
      <c r="O166" s="112"/>
      <c r="P166" s="112"/>
      <c r="Q166" s="112"/>
      <c r="R166" s="112"/>
      <c r="S166" s="112"/>
      <c r="T166" s="112"/>
      <c r="U166" s="112"/>
      <c r="V166" s="112"/>
      <c r="W166" s="112"/>
      <c r="X166" s="113"/>
    </row>
    <row r="167" spans="2:24" x14ac:dyDescent="0.25">
      <c r="B167" s="114"/>
      <c r="C167" s="599"/>
      <c r="D167" s="600"/>
      <c r="E167" s="600"/>
      <c r="F167" s="600"/>
      <c r="G167" s="600"/>
      <c r="H167" s="600"/>
      <c r="I167" s="601"/>
      <c r="J167" s="112"/>
      <c r="K167" s="112"/>
      <c r="L167" s="112"/>
      <c r="M167" s="112"/>
      <c r="N167" s="112"/>
      <c r="O167" s="112"/>
      <c r="P167" s="112"/>
      <c r="Q167" s="112"/>
      <c r="R167" s="112"/>
      <c r="S167" s="112"/>
      <c r="T167" s="112"/>
      <c r="U167" s="112"/>
      <c r="V167" s="112"/>
      <c r="W167" s="112"/>
      <c r="X167" s="113"/>
    </row>
    <row r="168" spans="2:24" x14ac:dyDescent="0.25">
      <c r="B168" s="114"/>
      <c r="C168" s="599"/>
      <c r="D168" s="600"/>
      <c r="E168" s="600"/>
      <c r="F168" s="600"/>
      <c r="G168" s="600"/>
      <c r="H168" s="600"/>
      <c r="I168" s="601"/>
      <c r="J168" s="112"/>
      <c r="K168" s="112"/>
      <c r="L168" s="112"/>
      <c r="M168" s="112"/>
      <c r="N168" s="112"/>
      <c r="O168" s="112"/>
      <c r="P168" s="112"/>
      <c r="Q168" s="112"/>
      <c r="R168" s="112"/>
      <c r="S168" s="112"/>
      <c r="T168" s="112"/>
      <c r="U168" s="112"/>
      <c r="V168" s="112"/>
      <c r="W168" s="112"/>
      <c r="X168" s="113"/>
    </row>
    <row r="169" spans="2:24" ht="15.75" thickBot="1" x14ac:dyDescent="0.3">
      <c r="B169" s="114"/>
      <c r="C169" s="602"/>
      <c r="D169" s="603"/>
      <c r="E169" s="603"/>
      <c r="F169" s="603"/>
      <c r="G169" s="603"/>
      <c r="H169" s="603"/>
      <c r="I169" s="604"/>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72">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L74:M74"/>
    <mergeCell ref="L75:M75"/>
    <mergeCell ref="L76:M76"/>
    <mergeCell ref="L77:M77"/>
    <mergeCell ref="L78:M78"/>
    <mergeCell ref="L79:M79"/>
    <mergeCell ref="L80:M80"/>
    <mergeCell ref="E62:F62"/>
    <mergeCell ref="E63:F63"/>
    <mergeCell ref="E64:F64"/>
    <mergeCell ref="C53:I57"/>
    <mergeCell ref="C106:I110"/>
    <mergeCell ref="D118:H118"/>
    <mergeCell ref="D119:H119"/>
    <mergeCell ref="D120:H120"/>
    <mergeCell ref="D121:H121"/>
    <mergeCell ref="D115:H115"/>
    <mergeCell ref="E102:F102"/>
    <mergeCell ref="E96:F96"/>
    <mergeCell ref="E97:F97"/>
    <mergeCell ref="E90:F90"/>
    <mergeCell ref="E91:F91"/>
    <mergeCell ref="E92:F92"/>
    <mergeCell ref="E93:F93"/>
    <mergeCell ref="E94:F94"/>
    <mergeCell ref="E95:F95"/>
    <mergeCell ref="E101:F101"/>
    <mergeCell ref="E85:F85"/>
    <mergeCell ref="E116:F116"/>
    <mergeCell ref="L81:M81"/>
    <mergeCell ref="L82:M82"/>
    <mergeCell ref="L95:M95"/>
    <mergeCell ref="L96:M96"/>
    <mergeCell ref="L97:M97"/>
    <mergeCell ref="L98:M98"/>
    <mergeCell ref="L92:M92"/>
    <mergeCell ref="D129:H129"/>
    <mergeCell ref="D130:H130"/>
    <mergeCell ref="L87:M87"/>
    <mergeCell ref="L88:M88"/>
    <mergeCell ref="L89:M89"/>
    <mergeCell ref="L83:M83"/>
    <mergeCell ref="L84:M84"/>
    <mergeCell ref="L85:M85"/>
    <mergeCell ref="L86:M86"/>
    <mergeCell ref="L90:M90"/>
    <mergeCell ref="L91:M91"/>
    <mergeCell ref="D131:H131"/>
    <mergeCell ref="D132:H132"/>
    <mergeCell ref="L93:M93"/>
    <mergeCell ref="L94:M94"/>
    <mergeCell ref="L116:M116"/>
    <mergeCell ref="N116:O116"/>
    <mergeCell ref="E117:F117"/>
    <mergeCell ref="L117:M117"/>
    <mergeCell ref="N117:O117"/>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8:Q133 Q62 O115:Q115 R116:R117 R62:R102"/>
    <dataValidation sqref="M118:N133 U62 M115:N115 V116:V117 V62:V102"/>
    <dataValidation type="list" allowBlank="1" showInputMessage="1" showErrorMessage="1" sqref="P116:P117 P70:P102 P65:P67">
      <formula1>actiontype</formula1>
    </dataValidation>
    <dataValidation type="list" allowBlank="1" showInputMessage="1" showErrorMessage="1" sqref="D118:H133">
      <formula1>ActionTypePartnership</formula1>
    </dataValidation>
    <dataValidation type="list" allowBlank="1" sqref="I123:I133">
      <formula1>PartnershipRole</formula1>
    </dataValidation>
    <dataValidation type="list" allowBlank="1" showInputMessage="1" sqref="I142:I159 I118:I122">
      <formula1>PartnershipRole</formula1>
    </dataValidation>
    <dataValidation type="list" allowBlank="1" sqref="N25:O28 N53:O61 Q116:Q117 N1:O2 N14:O15 N6:O7 O134:O1048576 N134:N140 N160:N1048576 Q70:Q102 Q63:Q67">
      <formula1>Behaviour</formula1>
    </dataValidation>
    <dataValidation type="list" sqref="L116:L117 M14:M15 M25:M28 M53:M61 M6:M7 M1:M2 M134:M140 M160:M1048576 L70:L102 L65:L67">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116:I117 I63:I102">
      <formula1>0</formula1>
    </dataValidation>
    <dataValidation type="decimal" operator="greaterThanOrEqual" allowBlank="1" showInputMessage="1" showErrorMessage="1" sqref="M30:M49 S116:T117 K116:K117 S63:T102 K63:K102">
      <formula1>0</formula1>
    </dataValidation>
    <dataValidation type="list" allowBlank="1" showInputMessage="1" showErrorMessage="1" sqref="D116:D117 D30:D49 D63:D102">
      <formula1>INDIRECT(C30)</formula1>
    </dataValidation>
    <dataValidation type="list" allowBlank="1" showInputMessage="1" showErrorMessage="1" sqref="C116:C117 C31:C49 C70:C102 C65:C67">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H24 E23:M23 F17:M17" unlockedFormula="1"/>
  </ignoredErrors>
  <extLst>
    <ext xmlns:x14="http://schemas.microsoft.com/office/spreadsheetml/2009/9/main" uri="{CCE6A557-97BC-4b89-ADB6-D9C93CAAB3DF}">
      <x14:dataValidations xmlns:xm="http://schemas.microsoft.com/office/excel/2006/main" count="23">
        <x14:dataValidation type="list" allowBlank="1" showInputMessage="1" showErrorMessage="1">
          <x14:formula1>
            <xm:f>ListsRec!$C$17:$C$19</xm:f>
          </x14:formula1>
          <xm:sqref>N17:N23</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G70:H102 J70:J102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xm:sqref>
        </x14:dataValidation>
        <x14:dataValidation type="list" allowBlank="1" showInputMessage="1" showErrorMessage="1">
          <x14:formula1>
            <xm:f>ListsRec!$I$18:$O$18</xm:f>
          </x14:formula1>
          <xm:sqref>C31:C49 C70:C102</xm:sqref>
        </x14:dataValidation>
        <x14:dataValidation type="list">
          <x14:formula1>
            <xm:f>ListsRec!$I$3:$I$14</xm:f>
          </x14:formula1>
          <xm:sqref>U70:U102</xm:sqref>
        </x14:dataValidation>
        <x14:dataValidation type="list" allowBlank="1" showInputMessage="1" showErrorMessage="1">
          <x14:formula1>
            <xm:f>ListsRec!$P$3:$P$9</xm:f>
          </x14:formula1>
          <xm:sqref>C142</xm:sqref>
        </x14:dataValidation>
        <x14:dataValidation type="list" allowBlank="1" showInputMessage="1" showErrorMessage="1">
          <x14:formula1>
            <xm:f>[3]Lists!#REF!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C118:C133</xm:sqref>
        </x14:dataValidation>
        <x14:dataValidation type="list">
          <x14:formula1>
            <xm:f>[1]ListsRec!#REF!</xm:f>
          </x14:formula1>
          <xm:sqref>U116:U117</xm:sqref>
        </x14:dataValidation>
        <x14:dataValidation type="list" allowBlank="1" showInputMessage="1" showErrorMessage="1">
          <x14:formula1>
            <xm:f>[1]ListsRec!#REF!</xm:f>
          </x14:formula1>
          <xm:sqref>C116:C117</xm:sqref>
        </x14:dataValidation>
        <x14:dataValidation type="list" allowBlank="1" showInputMessage="1" showErrorMessage="1">
          <x14:formula1>
            <xm:f>[1]ListsRec!#REF!</xm:f>
          </x14:formula1>
          <xm:sqref>J116</xm:sqref>
        </x14:dataValidation>
        <x14:dataValidation type="list" allowBlank="1" showInputMessage="1" showErrorMessage="1">
          <x14:formula1>
            <xm:f>[1]ListsRec!#REF!</xm:f>
          </x14:formula1>
          <xm:sqref>G116:H117 J117</xm:sqref>
        </x14:dataValidation>
        <x14:dataValidation type="list" allowBlank="1" showInputMessage="1" showErrorMessage="1">
          <x14:formula1>
            <xm:f>[1]ListsRec!#REF!</xm:f>
          </x14:formula1>
          <xm:sqref>N24</xm:sqref>
        </x14:dataValidation>
        <x14:dataValidation type="list">
          <x14:formula1>
            <xm:f>[1]ListsRec!#REF!</xm:f>
          </x14:formula1>
          <xm:sqref>U65:U67</xm:sqref>
        </x14:dataValidation>
        <x14:dataValidation type="list" allowBlank="1" showInputMessage="1" showErrorMessage="1">
          <x14:formula1>
            <xm:f>[1]ListsRec!#REF!</xm:f>
          </x14:formula1>
          <xm:sqref>C65:C67</xm:sqref>
        </x14:dataValidation>
        <x14:dataValidation type="list" allowBlank="1" showInputMessage="1" showErrorMessage="1">
          <x14:formula1>
            <xm:f>[1]ListsRec!#REF!</xm:f>
          </x14:formula1>
          <xm:sqref>G65:H66 J65:J66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2016-01-13T13:50:28Z</cp:lastPrinted>
  <dcterms:created xsi:type="dcterms:W3CDTF">2014-10-29T16:20:01Z</dcterms:created>
  <dcterms:modified xsi:type="dcterms:W3CDTF">2016-01-14T16:33:20Z</dcterms:modified>
</cp:coreProperties>
</file>