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073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 r:id="rId8"/>
    <externalReference r:id="rId9"/>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8" i="7" l="1"/>
  <c r="F138" i="7"/>
  <c r="H138" i="7" s="1"/>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92" i="7" s="1"/>
  <c r="E126" i="7"/>
  <c r="G125" i="7"/>
  <c r="F125" i="7"/>
  <c r="H125" i="7" s="1"/>
  <c r="G92" i="7" s="1"/>
  <c r="E125" i="7"/>
  <c r="G124" i="7"/>
  <c r="F124" i="7"/>
  <c r="H124" i="7" s="1"/>
  <c r="E124" i="7"/>
  <c r="E251" i="7"/>
  <c r="D251" i="7"/>
  <c r="C251" i="7"/>
  <c r="E236" i="7"/>
  <c r="D236" i="7"/>
  <c r="C236" i="7"/>
  <c r="C285" i="7"/>
  <c r="G123" i="7" l="1"/>
  <c r="F123" i="7"/>
  <c r="H123" i="7" s="1"/>
  <c r="E123" i="7"/>
  <c r="G122" i="7"/>
  <c r="F122" i="7"/>
  <c r="H122" i="7" s="1"/>
  <c r="E122" i="7"/>
  <c r="G121" i="7"/>
  <c r="F121" i="7"/>
  <c r="H121" i="7" s="1"/>
  <c r="E121" i="7"/>
  <c r="G120" i="7"/>
  <c r="F120" i="7"/>
  <c r="H120" i="7" s="1"/>
  <c r="E120" i="7"/>
  <c r="G119" i="7"/>
  <c r="F119" i="7"/>
  <c r="H119" i="7" s="1"/>
  <c r="E119" i="7"/>
  <c r="G118" i="7"/>
  <c r="F118" i="7"/>
  <c r="H118" i="7" s="1"/>
  <c r="E118" i="7"/>
  <c r="G117" i="7"/>
  <c r="F117" i="7"/>
  <c r="H117" i="7" s="1"/>
  <c r="E117" i="7"/>
  <c r="G116" i="7"/>
  <c r="F116" i="7"/>
  <c r="H116" i="7" s="1"/>
  <c r="E116" i="7"/>
  <c r="G115" i="7"/>
  <c r="F115" i="7"/>
  <c r="H115" i="7" s="1"/>
  <c r="E115" i="7"/>
  <c r="G114" i="7"/>
  <c r="F114" i="7"/>
  <c r="H114" i="7" s="1"/>
  <c r="E114" i="7"/>
  <c r="G113" i="7"/>
  <c r="F113" i="7"/>
  <c r="H113" i="7" s="1"/>
  <c r="F92" i="7" s="1"/>
  <c r="E113" i="7"/>
  <c r="H92" i="7" l="1"/>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C94" i="7"/>
  <c r="H94" i="7"/>
  <c r="H95" i="7"/>
  <c r="H96" i="7"/>
  <c r="H97" i="7"/>
  <c r="C98" i="7"/>
  <c r="H98" i="7"/>
  <c r="C99" i="7"/>
  <c r="H99" i="7"/>
  <c r="C100" i="7"/>
  <c r="H100" i="7"/>
  <c r="C101" i="7"/>
  <c r="H101" i="7"/>
  <c r="C102" i="7"/>
  <c r="H102" i="7"/>
  <c r="C103" i="7"/>
  <c r="H103" i="7"/>
  <c r="C104" i="7"/>
  <c r="H104" i="7"/>
  <c r="C105" i="7"/>
  <c r="H105" i="7"/>
  <c r="C106" i="7"/>
  <c r="H106" i="7"/>
  <c r="C107" i="7"/>
  <c r="H107" i="7"/>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G210" i="7"/>
  <c r="D310" i="7"/>
  <c r="C325" i="7"/>
  <c r="D336" i="7"/>
  <c r="C96" i="7" l="1"/>
  <c r="C97" i="7"/>
  <c r="C95" i="7"/>
  <c r="H211"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9" i="3"/>
  <c r="M22" i="3"/>
  <c r="M18" i="3"/>
  <c r="J23" i="3"/>
  <c r="L23" i="3"/>
  <c r="I17" i="3"/>
  <c r="H17" i="3"/>
  <c r="E19" i="3"/>
  <c r="K23" i="3"/>
  <c r="G20" i="3"/>
  <c r="I18" i="3"/>
  <c r="H18" i="3"/>
  <c r="K17" i="3"/>
  <c r="K18" i="3"/>
  <c r="G21" i="3"/>
  <c r="E17" i="3"/>
  <c r="J21" i="3"/>
  <c r="L21" i="3"/>
  <c r="M23" i="3"/>
  <c r="E18" i="3"/>
  <c r="G23" i="3"/>
  <c r="F22" i="3"/>
  <c r="E20" i="3"/>
  <c r="G17" i="3"/>
  <c r="E21" i="3"/>
  <c r="L18" i="3"/>
  <c r="H22" i="3"/>
  <c r="F20" i="3"/>
  <c r="I22" i="3"/>
  <c r="M21" i="3"/>
  <c r="I23" i="3"/>
  <c r="J19" i="3"/>
  <c r="J22" i="3"/>
  <c r="M19" i="3"/>
  <c r="G19" i="3"/>
  <c r="M20" i="3"/>
  <c r="F19" i="3"/>
  <c r="F23" i="3"/>
  <c r="K19" i="3"/>
  <c r="G18" i="3"/>
  <c r="K22" i="3"/>
  <c r="L22" i="3"/>
  <c r="H19" i="3"/>
  <c r="L17" i="3"/>
  <c r="L19" i="3"/>
  <c r="F18" i="3"/>
  <c r="I21" i="3"/>
  <c r="J20" i="3"/>
  <c r="F21" i="3"/>
  <c r="K20" i="3"/>
  <c r="H21" i="3"/>
  <c r="I20" i="3"/>
  <c r="E23" i="3"/>
  <c r="K21" i="3"/>
  <c r="J18" i="3"/>
  <c r="E22" i="3"/>
  <c r="H23" i="3"/>
  <c r="L20" i="3"/>
  <c r="J17" i="3"/>
  <c r="F17" i="3"/>
  <c r="G22" i="3"/>
  <c r="M17" i="3"/>
  <c r="H20" i="3"/>
</calcChain>
</file>

<file path=xl/sharedStrings.xml><?xml version="1.0" encoding="utf-8"?>
<sst xmlns="http://schemas.openxmlformats.org/spreadsheetml/2006/main" count="4498" uniqueCount="1065">
  <si>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</si>
  <si>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</si>
  <si>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</si>
  <si>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</si>
  <si>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</si>
  <si>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</si>
  <si>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</si>
  <si>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</si>
  <si>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</si>
  <si>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</si>
  <si>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</si>
  <si>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</si>
  <si>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</si>
  <si>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</si>
  <si>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</si>
  <si>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</si>
  <si>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</si>
  <si>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</si>
  <si>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</si>
  <si>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</si>
  <si>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</si>
  <si>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</si>
  <si>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</si>
  <si>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</si>
  <si>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</si>
  <si>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</si>
  <si>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</si>
  <si>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</si>
  <si>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</si>
  <si>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</si>
  <si>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</si>
  <si>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</si>
  <si>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</si>
  <si>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</si>
  <si>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</si>
  <si>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</si>
  <si>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</si>
  <si>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</si>
  <si>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</si>
  <si>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</si>
  <si>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</si>
  <si>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</si>
  <si>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</si>
  <si>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</si>
  <si>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</si>
  <si>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</si>
  <si>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</si>
  <si>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</si>
  <si>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</si>
  <si>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</si>
  <si>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</si>
  <si>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</si>
  <si>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</si>
  <si>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</si>
  <si>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</si>
  <si>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</si>
  <si>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</si>
  <si>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</si>
  <si>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</si>
  <si>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</si>
  <si>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</si>
  <si>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</si>
  <si>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</si>
  <si>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</si>
  <si>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</si>
  <si>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</si>
  <si>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</si>
  <si>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</si>
  <si>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</si>
  <si>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</si>
  <si>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</si>
  <si>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</si>
  <si>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</si>
  <si>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</si>
  <si>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</si>
  <si>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</si>
  <si>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</si>
  <si>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</si>
  <si>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</si>
  <si>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</si>
  <si>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</si>
  <si>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</si>
  <si>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</si>
  <si>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</si>
  <si>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</si>
  <si>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</si>
  <si>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</si>
  <si>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</si>
  <si>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</si>
  <si>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</si>
  <si>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</si>
  <si>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</si>
  <si>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</si>
  <si>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</si>
  <si>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</si>
  <si>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</si>
  <si>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</si>
  <si>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</si>
  <si>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</si>
  <si>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</si>
  <si>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</si>
  <si>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</si>
  <si>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</si>
  <si>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</si>
  <si>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</si>
  <si>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</si>
  <si>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</si>
  <si>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</si>
  <si>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</si>
  <si>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</si>
  <si>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</si>
  <si>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</si>
  <si>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</si>
  <si>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</si>
  <si>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</si>
  <si>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</si>
  <si>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</si>
  <si>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</si>
  <si>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</si>
  <si>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</si>
  <si>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</si>
  <si>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</si>
  <si>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</si>
  <si>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</si>
  <si>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</si>
  <si>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</si>
  <si>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</si>
  <si>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</si>
  <si>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</si>
  <si>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</si>
  <si>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</si>
  <si>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</si>
  <si>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</si>
  <si>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</si>
  <si>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</si>
  <si>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</si>
  <si>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</si>
  <si>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</si>
  <si>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</si>
  <si>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</si>
  <si>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</si>
  <si>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</si>
  <si>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</si>
  <si>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</si>
  <si>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</si>
  <si>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</si>
  <si>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</si>
  <si>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</si>
  <si>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</si>
  <si>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</si>
  <si>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</si>
  <si>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</si>
  <si>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</si>
  <si>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</si>
  <si>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</si>
  <si>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</si>
  <si>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</si>
  <si>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</si>
  <si>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</si>
  <si>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</si>
  <si>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</si>
  <si>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</si>
  <si>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</si>
  <si>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</si>
  <si>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</si>
  <si>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</si>
  <si>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</si>
  <si>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</si>
  <si>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</si>
  <si>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</si>
  <si>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</si>
  <si>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</si>
  <si>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</si>
  <si>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</si>
  <si>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</si>
  <si>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</si>
  <si>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</si>
  <si>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</si>
  <si>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</si>
  <si>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</si>
  <si>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</si>
  <si>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</si>
  <si>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</si>
  <si>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</si>
  <si>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</si>
  <si>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</si>
  <si>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</si>
  <si>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</si>
  <si>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</si>
  <si>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</si>
  <si>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</si>
  <si>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</si>
  <si>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</si>
  <si>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</si>
  <si>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</si>
  <si>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</si>
  <si>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</si>
  <si>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</si>
  <si>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</si>
  <si>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</si>
  <si>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</si>
  <si>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</si>
  <si>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</si>
  <si>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</si>
  <si>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</si>
  <si>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</si>
  <si>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</si>
  <si>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</si>
  <si>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</si>
  <si>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</si>
  <si>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</si>
  <si>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</si>
  <si>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</si>
  <si>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</si>
  <si>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</si>
  <si>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</si>
  <si>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</si>
  <si>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</si>
  <si>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</si>
  <si>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</si>
  <si>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</si>
  <si>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</si>
  <si>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</si>
  <si>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</si>
  <si>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</si>
  <si>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</si>
  <si>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</si>
  <si>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</si>
  <si>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</si>
  <si>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</si>
  <si>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</si>
  <si>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</si>
  <si>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</si>
  <si>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</si>
  <si>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</si>
  <si>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</si>
  <si>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</si>
  <si>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</si>
  <si>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</si>
  <si>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</si>
  <si>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</si>
  <si>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</si>
  <si>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</si>
  <si>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</si>
  <si>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</si>
  <si>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</si>
  <si>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</si>
  <si>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</si>
  <si>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</si>
  <si>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</si>
  <si>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</si>
  <si>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</si>
  <si>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</si>
  <si>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</si>
  <si>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</si>
  <si>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</si>
  <si>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</si>
  <si>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</si>
  <si>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</si>
  <si>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</si>
  <si>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</si>
  <si>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</si>
  <si>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</si>
  <si>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</si>
  <si>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</si>
  <si>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</si>
  <si>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</si>
  <si>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</si>
  <si>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</si>
  <si>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</si>
  <si>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</si>
  <si>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</si>
  <si>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</si>
  <si>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</si>
  <si>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</si>
  <si>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</si>
  <si>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</si>
  <si>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</si>
  <si>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</si>
  <si>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</si>
  <si>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</si>
  <si>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</si>
  <si>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</si>
  <si>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</si>
  <si>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</si>
  <si>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</si>
  <si>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</si>
  <si>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</si>
  <si>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</si>
  <si>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</si>
  <si>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</si>
  <si>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</si>
  <si>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</si>
  <si>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</si>
  <si>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</si>
  <si>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</si>
  <si>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</si>
  <si>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</si>
  <si>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</si>
  <si>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</si>
  <si>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</si>
  <si>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</si>
  <si>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</si>
  <si>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</si>
  <si>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</si>
  <si>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</si>
  <si>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</si>
  <si>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</si>
  <si>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</si>
  <si>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</si>
  <si>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</si>
  <si>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</si>
  <si>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</si>
  <si>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</si>
  <si>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</si>
  <si>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</si>
  <si>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</si>
  <si>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</si>
  <si>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</si>
  <si>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</si>
  <si>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</si>
  <si>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</si>
  <si>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</si>
  <si>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</si>
  <si>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</si>
  <si>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</si>
  <si>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</si>
  <si>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</si>
  <si>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</si>
  <si>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</si>
  <si>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</si>
  <si>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</si>
  <si>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</si>
  <si>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</si>
  <si>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</si>
  <si>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</si>
  <si>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</si>
  <si>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</si>
  <si>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</si>
  <si>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</si>
  <si>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</si>
  <si>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</si>
  <si>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</si>
  <si>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</si>
  <si>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</si>
  <si>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</si>
  <si>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</si>
  <si>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</si>
  <si>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</si>
  <si>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</si>
  <si>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</si>
  <si>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</si>
  <si>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</si>
  <si>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</si>
  <si>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</si>
  <si>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</si>
  <si>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</si>
  <si>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</si>
  <si>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</si>
  <si>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</si>
  <si>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</si>
  <si>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</si>
  <si>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</si>
  <si>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</si>
  <si>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</si>
  <si>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</si>
  <si>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</si>
  <si>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</si>
  <si>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</si>
  <si>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</si>
  <si>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</si>
  <si>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</si>
  <si>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</si>
  <si>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</si>
  <si>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</si>
  <si>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</si>
  <si>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</si>
  <si>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</si>
  <si>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</si>
  <si>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</si>
  <si>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</si>
  <si>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</si>
  <si>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</si>
  <si>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</si>
  <si>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</si>
  <si>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</si>
  <si>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</si>
  <si>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</si>
  <si>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</si>
  <si>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</si>
  <si>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</si>
  <si>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</si>
  <si>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</si>
  <si>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</si>
  <si>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</si>
  <si>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</si>
  <si>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</si>
  <si>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</si>
  <si>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</si>
  <si>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</si>
  <si>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</si>
  <si>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</si>
  <si>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</si>
  <si>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</si>
  <si>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</si>
  <si>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</si>
  <si>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</si>
  <si>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</si>
  <si>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</si>
  <si>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</si>
  <si>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</si>
  <si>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</si>
  <si>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</si>
  <si>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</si>
  <si>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</si>
  <si>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</si>
  <si>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</si>
  <si>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</si>
  <si>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</si>
  <si>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</si>
  <si>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</si>
  <si>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</si>
  <si>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</si>
  <si>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</si>
  <si>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</si>
  <si>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</si>
  <si>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</si>
  <si>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</si>
  <si>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</si>
  <si>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</si>
  <si>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</si>
  <si>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</si>
  <si>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</si>
  <si>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</si>
  <si>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</si>
  <si>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</si>
  <si>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</si>
  <si>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</si>
  <si>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</si>
  <si>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</si>
  <si>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</si>
  <si>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</si>
  <si>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</si>
  <si>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</si>
  <si>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</si>
  <si>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</si>
  <si>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</si>
  <si>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</si>
  <si>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</si>
  <si>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</si>
  <si>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</si>
  <si>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</si>
  <si>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</si>
  <si>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</si>
  <si>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</si>
  <si>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</si>
  <si>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</si>
  <si>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</si>
  <si>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</si>
  <si>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</si>
  <si>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</si>
  <si>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</si>
  <si>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</si>
  <si>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</si>
  <si>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</si>
  <si>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</si>
  <si>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</si>
  <si>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</si>
  <si>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</si>
  <si>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</si>
  <si>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</si>
  <si>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</si>
  <si>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</si>
  <si>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</si>
  <si>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</si>
  <si>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</si>
  <si>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</si>
  <si>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</si>
  <si>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</si>
  <si>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</si>
  <si>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</si>
  <si>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</si>
  <si>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</si>
  <si>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</si>
  <si>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</si>
  <si>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</si>
  <si>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</si>
  <si>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</si>
  <si>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</si>
  <si>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</si>
  <si>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</si>
  <si>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</si>
  <si>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</si>
  <si>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</si>
  <si>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</si>
  <si>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</si>
  <si>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</si>
  <si>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</si>
  <si>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</si>
  <si>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</si>
  <si>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</si>
  <si>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</si>
  <si>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</si>
  <si>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</si>
  <si>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</si>
  <si>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</si>
  <si>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</si>
  <si>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</si>
  <si>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</si>
  <si>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</si>
  <si>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</si>
  <si>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</si>
  <si>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</si>
  <si>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</si>
  <si>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</si>
  <si>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</si>
  <si>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</si>
  <si>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</si>
  <si>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</si>
  <si>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</si>
  <si>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</si>
  <si>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</si>
  <si>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</si>
  <si>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</si>
  <si>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</si>
  <si>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</si>
  <si>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</si>
  <si>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</si>
  <si>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</si>
  <si>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</si>
  <si>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</si>
  <si>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</si>
  <si>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</si>
  <si>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</si>
  <si>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</si>
  <si>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</si>
  <si>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</si>
  <si>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</si>
  <si>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</si>
  <si>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</si>
  <si>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</si>
  <si>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</si>
  <si>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</si>
  <si>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</si>
  <si>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</si>
  <si>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</si>
  <si>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</si>
  <si>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</si>
  <si>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</si>
  <si>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</si>
  <si>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</si>
  <si>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</si>
  <si>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</si>
  <si>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</si>
  <si>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</si>
  <si>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</si>
  <si>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</si>
  <si>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</si>
  <si>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</si>
  <si>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</si>
  <si>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</si>
  <si>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</si>
  <si>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</si>
  <si>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</si>
  <si>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</si>
  <si>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</si>
  <si>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</si>
  <si>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</si>
  <si>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</si>
  <si>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</si>
  <si>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</si>
  <si>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</si>
  <si>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</si>
  <si>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</si>
  <si>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</si>
  <si>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</si>
  <si>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</si>
  <si>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</si>
  <si>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</si>
  <si>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</si>
  <si>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</si>
  <si>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</si>
  <si>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</si>
  <si>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</si>
  <si>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</si>
  <si>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</si>
  <si>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</si>
  <si>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</si>
  <si>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</si>
  <si>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</si>
  <si>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</si>
  <si>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</si>
  <si>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</si>
  <si>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</si>
  <si>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</si>
  <si>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</si>
  <si>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</si>
  <si>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</si>
  <si>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</si>
  <si>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</si>
  <si>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</si>
  <si>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</si>
  <si>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</si>
  <si>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</si>
  <si>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</si>
  <si>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</si>
  <si>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</si>
  <si>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</si>
  <si>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</si>
  <si>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</si>
  <si>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</si>
  <si>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</si>
  <si>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</si>
  <si>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</si>
  <si>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</si>
  <si>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</si>
  <si>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</si>
  <si>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</si>
  <si>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</si>
  <si>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</si>
  <si>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</si>
  <si>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</si>
  <si>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</si>
  <si>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</si>
  <si>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</si>
  <si>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</si>
  <si>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</si>
  <si>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</si>
  <si>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</si>
  <si>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</si>
  <si>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</si>
  <si>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</si>
  <si>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</si>
  <si>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</si>
  <si>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</si>
  <si>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</si>
  <si>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</si>
  <si>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</si>
  <si>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</si>
  <si>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</si>
  <si>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</si>
  <si>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</si>
  <si>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</si>
  <si>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</si>
  <si>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</si>
  <si>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</si>
  <si>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</si>
  <si>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</si>
  <si>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</si>
  <si>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</si>
  <si>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</si>
  <si>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</si>
  <si>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</si>
  <si>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</si>
  <si>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</si>
  <si>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</si>
  <si>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</si>
  <si>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</si>
  <si>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</si>
  <si>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</si>
  <si>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</si>
  <si>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</si>
  <si>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</si>
  <si>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</si>
  <si>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</si>
  <si>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</si>
  <si>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</si>
  <si>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</si>
  <si>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</si>
  <si>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</si>
  <si>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</si>
  <si>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</si>
  <si>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</si>
  <si>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</si>
  <si>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</si>
  <si>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</si>
  <si>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</si>
  <si>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</si>
  <si>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</si>
  <si>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</si>
  <si>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</si>
  <si>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</si>
  <si>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</si>
  <si>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</si>
  <si>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</si>
  <si>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</si>
  <si>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</si>
  <si>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</si>
  <si>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</si>
  <si>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</si>
  <si>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</si>
  <si>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</si>
  <si>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</si>
  <si>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</si>
  <si>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</si>
  <si>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</si>
  <si>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</si>
  <si>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</si>
  <si>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</si>
  <si>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</si>
  <si>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</si>
  <si>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</si>
  <si>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</si>
  <si>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</si>
  <si>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</si>
  <si>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</si>
  <si>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</si>
  <si>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</si>
  <si>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</si>
  <si>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</si>
  <si>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</si>
  <si>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</si>
  <si>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</si>
  <si>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</si>
  <si>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</si>
  <si>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</si>
  <si>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</si>
  <si>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</si>
  <si>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</si>
  <si>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</si>
  <si>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</si>
  <si>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</si>
  <si>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</si>
  <si>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</si>
  <si>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</si>
  <si>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</si>
  <si>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</si>
  <si>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</si>
  <si>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</si>
  <si>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</si>
  <si>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</si>
  <si>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</si>
  <si>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</si>
  <si>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</si>
  <si>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</si>
  <si>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</si>
  <si>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</si>
  <si>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</si>
  <si>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</si>
  <si>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</si>
  <si>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</si>
  <si>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</si>
  <si>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</si>
  <si>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</si>
  <si>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</si>
  <si>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</si>
  <si>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</si>
  <si>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</si>
  <si>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</si>
  <si>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</si>
  <si>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</si>
  <si>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</si>
  <si>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</si>
  <si>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</si>
  <si>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</si>
  <si>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</si>
  <si>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</si>
  <si>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</si>
  <si>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</si>
  <si>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</si>
  <si>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</si>
  <si>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</si>
  <si>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</si>
  <si>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</si>
  <si>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</si>
  <si>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</si>
  <si>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</si>
  <si>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</si>
  <si>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</si>
  <si>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</si>
  <si>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</si>
  <si>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</si>
  <si>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</si>
  <si>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</si>
  <si>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</si>
  <si>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</si>
  <si>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</si>
  <si>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</si>
  <si>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</si>
  <si>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</si>
  <si>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</si>
  <si>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</si>
  <si>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</si>
  <si>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</si>
  <si>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</si>
  <si>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</si>
  <si>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</si>
  <si>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</si>
  <si>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</si>
  <si>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</si>
  <si>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</si>
  <si>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</si>
  <si>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</si>
  <si>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</si>
  <si>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</si>
  <si>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</si>
  <si>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</si>
  <si>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</si>
  <si>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</si>
  <si>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</si>
  <si>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</si>
  <si>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</si>
  <si>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</si>
  <si>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</si>
  <si>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</si>
  <si>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</si>
  <si>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</si>
  <si>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</si>
  <si>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</si>
  <si>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</si>
  <si>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</si>
  <si>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</si>
  <si>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</si>
  <si>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</si>
  <si>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</si>
  <si>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</si>
  <si>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</si>
  <si>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</si>
  <si>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</si>
  <si>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</si>
  <si>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</si>
  <si>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</si>
  <si>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</si>
  <si>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</si>
  <si>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</si>
  <si>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</si>
  <si>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</si>
  <si>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</si>
  <si>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</si>
  <si>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</si>
  <si>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</si>
  <si>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</si>
  <si>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</si>
  <si>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</si>
  <si>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</si>
  <si>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</si>
  <si>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</si>
  <si>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</si>
  <si>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</si>
  <si>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</si>
  <si>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</si>
  <si>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</si>
  <si>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</si>
  <si>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</si>
  <si>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</si>
  <si>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</si>
  <si>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</si>
  <si>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</si>
  <si>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</si>
  <si>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</si>
  <si>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</si>
  <si>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</si>
  <si>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</si>
  <si>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</si>
  <si>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</si>
  <si>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</si>
  <si>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</si>
  <si>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</si>
  <si>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</si>
  <si>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</si>
  <si>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</si>
  <si>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</si>
  <si>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</si>
  <si>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</si>
  <si>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</si>
  <si>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</si>
  <si>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</si>
  <si>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</si>
  <si>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</si>
  <si>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</si>
  <si>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</si>
  <si>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</si>
  <si>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</si>
  <si>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</si>
  <si>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</si>
  <si>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</si>
  <si>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</si>
  <si>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</si>
  <si>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</si>
  <si>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</si>
  <si>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</si>
  <si>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</si>
  <si>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</si>
  <si>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</si>
  <si>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</si>
  <si>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</si>
  <si>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</si>
  <si>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</si>
  <si>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</si>
  <si>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</si>
  <si>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</si>
  <si>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</si>
  <si>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</si>
  <si>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</si>
  <si>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</si>
  <si>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</si>
  <si>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</si>
  <si>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</si>
  <si>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</si>
  <si>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</si>
  <si>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</si>
  <si>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</si>
  <si>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</si>
  <si>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</si>
  <si>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</si>
  <si>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</si>
  <si>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</si>
  <si>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</si>
  <si>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</si>
  <si>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</si>
  <si>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</si>
  <si>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</si>
  <si>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</si>
  <si>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</si>
  <si>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</si>
  <si>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</si>
  <si>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</si>
  <si>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</si>
  <si>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</si>
  <si>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</si>
  <si>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</si>
  <si>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</si>
  <si>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</si>
  <si>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</si>
  <si>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</si>
  <si>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</si>
  <si>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</si>
  <si>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</si>
  <si>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</si>
  <si>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</si>
  <si>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</si>
  <si>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</si>
  <si>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</si>
  <si>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</si>
  <si>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</si>
  <si>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</si>
  <si>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</si>
  <si>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</si>
  <si>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</si>
  <si>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</si>
  <si>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</si>
  <si>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</si>
  <si>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</si>
  <si>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</si>
  <si>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</si>
  <si>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</si>
  <si>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</si>
  <si>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</si>
  <si>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</si>
  <si>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</si>
  <si>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</si>
  <si>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</si>
  <si>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</si>
  <si>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</si>
  <si>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</si>
  <si>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</si>
  <si>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</si>
  <si>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</si>
  <si>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</si>
  <si>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</si>
  <si>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Argyll and Bute Council</t>
  </si>
  <si>
    <t>One of the key principles which underpins the Council’s procurement strategy is sustainability . we say “Procurement should be carried out in line with current legislation to deliver competition,. Sustainability, equal opportunities and ultimately best value for the council.”  We have a specific “Sustainable Procurement Policy”. At section 1.5 it references the Climate Change Act.  All sourcing strategies have to reference sustainability, and all procurement must contain sustainability specifications as appropriate to the product or service being procured and we have to consider a life cycle analysis of products to minimise the adverse effects on the environment resulting directly or indirectly from products.  This plan also references the council’s carbon management plan at section 4.1 and includes a commitment for the council to use the flexible framework self assessment  which relates to the Scottish Government’s Sustainable Procurement Action Plan. We have appointed a sustainability lead officer and a Sustainability Procurement Champion who ensure compliance with these policies. We also have a detailed procurement manual which has a section on sustainability. We have regular reporting on levels of community benefits achieved through procurement activity.</t>
  </si>
  <si>
    <t>All Council contracts with estimated values in excess of £50,000 are required to have Sourcing Strategies approved at the initial stage of the procurement process.  The template for these documents includes a section specifically relating to Sustainability considerations for that procurement exercise.  In both the Environmental Sustainability section, and in response to the question regarding the potential to minimise environmental damage and/or including energy efficiency within the specification, the User Intelligence Group for the project has the opportunity to address issues relevant to the Council's climate change duties.  Having this embedded within templates used throughout the majority of the Council's procurement activities helps staff members be aware of the climate change duties, and therefore encourages compliance.  These templates are also be subject to regular revisals to ensure they remain compliant with all requirements, and it is intended to expand on the current guidance within these templates to encourage UIG members to consider climate change duties in a more detailed format than currently.</t>
  </si>
  <si>
    <t>The Council is currently working towards Level 1 of the revised Flexible Framework; a number of tenders have been carried out in recent years that are considered to be examples of best practice contracts relating to climate change - including:  Various Solar PV installations, Various Biomass installations, a Wind Turbine installation, and a contract for the recycling of ICT equipment.</t>
  </si>
  <si>
    <t>Argyll and Bute Local Development Plan Key Objective I "To address the impacts of climate change in everything we do and reduce our carbon footprint".</t>
  </si>
  <si>
    <t>Argyll and Bute Local Development Plan</t>
  </si>
  <si>
    <t xml:space="preserve">Introduction of co-mingled </t>
  </si>
  <si>
    <t>electric bin lifts 5</t>
  </si>
  <si>
    <t>no</t>
  </si>
  <si>
    <t>Toward Primary School (4kW PV)</t>
  </si>
  <si>
    <t>Ref 3k</t>
  </si>
  <si>
    <t>Drumlemble Primary School (4kW PV)</t>
  </si>
  <si>
    <t>Hermitage Primary School (50kW PV)</t>
  </si>
  <si>
    <t>Taynuilt Primary School (xkW PV)</t>
  </si>
  <si>
    <t>Taynuilt Pre5 Unit (xkW PV)</t>
  </si>
  <si>
    <t>Park Primary School (36.26kW PV)</t>
  </si>
  <si>
    <t>Parklands School (31.75kW PV)</t>
  </si>
  <si>
    <t>Inveraray Primary School (33.5kW PV)</t>
  </si>
  <si>
    <t>Tarbert School (45.5kW PV)</t>
  </si>
  <si>
    <t>Tobermory School (42.5kW PV)</t>
  </si>
  <si>
    <t>Islay High School (50kW PV)</t>
  </si>
  <si>
    <t>Tayvallich Pre5 Unit (2.5kW PV)</t>
  </si>
  <si>
    <t>Lochgilphead Joint Campus (50kW PV)</t>
  </si>
  <si>
    <t>Commissioned April 2015</t>
  </si>
  <si>
    <t>Oban Primary Campus (50kW PV)</t>
  </si>
  <si>
    <t>Commissioned (end) March 2015</t>
  </si>
  <si>
    <t>Hermitage Academy (250kW PV)</t>
  </si>
  <si>
    <t>Commissioned July 2015</t>
  </si>
  <si>
    <t>Dunoon Grammar (101.25kW PV)</t>
  </si>
  <si>
    <t>Rothesay Joint Campus (246.5kW PV)</t>
  </si>
  <si>
    <t>Commissioned December 2015</t>
  </si>
  <si>
    <t>Southend Primary School (17.3kW PV)</t>
  </si>
  <si>
    <t>Commissioned January 2016</t>
  </si>
  <si>
    <t>Ardrishaig Primary School (48.4kW PV)</t>
  </si>
  <si>
    <t>Glengorm Landfill Site (50-60kW Wind)</t>
  </si>
  <si>
    <t>Due September 2016</t>
  </si>
  <si>
    <t>Tobermory Pre5 Unit (xkW Biomass)</t>
  </si>
  <si>
    <t>Islay HS/Bowmore PS (xkW Biomass)</t>
  </si>
  <si>
    <t xml:space="preserve">Kilmory Castle/Nursery (xkW Biomass)  </t>
  </si>
  <si>
    <t>Ardrishaig Primary School (xkW Biomass)</t>
  </si>
  <si>
    <t>Due March 2016</t>
  </si>
  <si>
    <t>Inveraray Primary School (xkW Biomass)</t>
  </si>
  <si>
    <t>Rosneath Primary School (xkW Biomass)</t>
  </si>
  <si>
    <t>Kilcreggan Primary School (xkW Biomass)</t>
  </si>
  <si>
    <t>Due July 2016</t>
  </si>
  <si>
    <t>Park Primary School (xkW Biomass)</t>
  </si>
  <si>
    <t xml:space="preserve">Glencruitten Hostel (xkW Biomass) </t>
  </si>
  <si>
    <t>Tarbert School (xkW Biomass)</t>
  </si>
  <si>
    <t>Tobermory School (xkW Biomass)</t>
  </si>
  <si>
    <t>Tiree School (xkW Biomass)</t>
  </si>
  <si>
    <t>Lochgilphead Joint Campus (xkW Biomass)</t>
  </si>
  <si>
    <t>NPDO Buildings (HH Electric)</t>
  </si>
  <si>
    <t>NPDO Buildings</t>
  </si>
  <si>
    <t>NPDO Buildings (Metered)</t>
  </si>
  <si>
    <t>Non NPDO Buildings (HH Electric)</t>
  </si>
  <si>
    <t>Non NPDO Buildings (NHH Electric)</t>
  </si>
  <si>
    <t>Non NPDO Buildings</t>
  </si>
  <si>
    <t>Non NPDO Buildings (Metered)</t>
  </si>
  <si>
    <t>Street Lighting (Unmetered)</t>
  </si>
  <si>
    <t>Staff Business Travel</t>
  </si>
  <si>
    <t>CMP2 Scope for 2014/2015 has not been finalised</t>
  </si>
  <si>
    <t>Carbon Management Plan</t>
  </si>
  <si>
    <t>2009+</t>
  </si>
  <si>
    <t>CMP2 is Work in Progress</t>
  </si>
  <si>
    <t>Renewable Sourcing Strategy</t>
  </si>
  <si>
    <t>Rolling</t>
  </si>
  <si>
    <t>District Heating Strategy is Work In Progress</t>
  </si>
  <si>
    <t xml:space="preserve">3c Generation, consumption and export of renewable energy – Supporting Information
No numerical data has been included in the table for 3c, though it has been populated with a list of renewable projects. Numerical data will be available for the first mandatory reporting year but it has not been collected in a manner to enable accurate completion for 14/15 - this is largely because data is currently only being collected in cycles to suit RHI/FIT payments. It should be noted that not all Council sites have metered electric export so we will need to consider further the apportionment of energy consumed with that exported.
The Council’s approach to renewable energy is deemed to be an area of success and will undoubtedly contain elements of best practice. 
Considerable financial resource and a high proportion of relevant Property Services and Economic Development staff resource has been afforded to the development of the Argyll and Bute Council Renewable Sourcing Strategy (RSS), business case development of renewables projects and implementation of the most viable projects.
These resources were allocated/deployed to derive as much benefit as possible from the availability of Feed-in-Tariffs (FIT) and Renewable Heat Incentive (RHI). Whilst the Council recognises the significance of demand management, ability to access FIT/RHI has effectively made certain renewable projects self-financing, with the ability to access funds not otherwise available (e.g. prudential borrowing). With significant degression in the Feed in Tariff, that decision could prove to be prudent. This enterprising approach has however meant that some of the day to day good housekeeping and lower profile carbon reduction activity has had less attention than ideal – as renewable project business cases become less attractive and project implementation slows, the range of best practice projects/initiatives geared to lowering energy demand will automatically regain momentum.
A specialist consultant supported the Council in the development of Phase 1 of the Renewables Sourcing Strategy (RSS). The Council was successful in securing co-funding from The Carbon Trust in respect of this appointment.
Phase 1 is complete and largely involved a desk top assessment of the available renewable technologies and the screening of the Councils property/land assets to identify and rank (using key benefits criteria) the best renewables installation opportunities - a short list of projects was identified and phase 2 of the project has largely involved the business case development for, and implementation of, these projects - this remains current work in progress but significant progress has been made and almost all viable projects on the initial short list have been addressed.
Summary information is as follows:
The Islay HS/Bowmore PS and Kilmory Castle/Nursery biomass projects are both complete. Both projects have limited district heating networks to link premises. A small biomass boiler is also installed at Tobermory Pre5 Unit. 
A collection of 16no. medium sized biomass projects was tendered utilising the Procurement Scotland biomass framework. A Full Business Case to proceed with 10no. of these projects was prepared and presented, along with supporting paper, to Full Council for approval (26th November 2015). Approval was secured and contract awarded - it is expected that 4no projects will be completed by the end of March 2016 and the remaining 6no projects completed during the first half of 16/17.
Scoping work, with the intention to tender for a further 10no. biomass projects, will be undertaken towards the end of 15/16, with a potential tender exercise early in 16/17. 
Ongoing rationalisation of the Council estate (prudent asset management) has impacted on a number of project opportunities - namely, more involved and costly projects are not being developed where building longevity is deemed an issue. For example, key (carbon reducing) biomass /gas conversion projects (which had been substantially developed)  at Campbeltown Grammar School and Oban High School were deferred due to new school proposals. 
15no. significant  solar pv projects (each between 17-250kW) have been installed  since Summer 2014. These amount to approximately 1.1MW of electrical generation. This figure would have been higher but for the fact that some sites in Western extremities have been grid constrained at 50kW. 
A summary of these projects is as follows:
• Southend PS - 17.3kW complete
• Ardrishaig PS - 48.4kW complete
• Inveraray PS - 33.5kW complete
• Hermitage PS - 50kW complete
• Parklands School - 31.75kW complete
• Tobermory HS/PS - 42.5kW complete
• Tarbert HS/PS - 45.5kW complete
• Taynuilt PS/Pre-5 Unit - 32.5kW complete
• Islay HS/PS - 50kW complete
• Park PS - 36.25kW complete 
• Oban Primary Campus (NPDO) - 50kW complete
• Lochgilphead Joint Campus (NPDO) - 50kW complete
• Hermitage Academy (NPDO) - 250kW complete
• Dunoon Grammar (NPDO) - 101.25kW complete
• Rothesay Joint Campus (NPDO) - 246.5kW complete
Three modest size pv projects also exist at Drumlemble PS (4kW), Toward PS (4kW) and at the new Tayvallich Pre5 Unit (2.5kW).
All planned pv projects are now complete and all personnel involved have been pleased with the project selection (relative ease of delivery, low maintenance, discrete finished product etc).
One area of best practice/innovation to highlight – five fairly modern NPDO schools had good condition/orientated/pitched/ideally constructed roofs.  Given the delivery model of these schools, a contract variation had to be agreed between service providers ABC Schools Ltd/MITIE and the Council. This was a difficult and time consuming exercise to conduct, but a variation was agreed and the projects have been installed. The main discussion point was responsibility for any roof problems after the pv install – products that would not invalidate roof warranties were used, a high clerk of works presence was engaged, the procurement exercise included for generous parts and labour warranties from the pv installer etc.     
Significant Feed-in-tariff degression will affect further pv project viability - it is however proposed to market test (via tender) additional projects in the near future (early 16/17). This is on the basis that capital costs may reduce with FIT degression. 
All FIT and RHI applications for implemented projects have been submitted; most are approved but a small number await formal OFGEM sign off.
A small number of, mainly air source, heat pumps have been installed, the most notable at Corran Halls, Oban.
Next stages RSS development work has been scoped out by relevant Council teams and specialist consultant support. Works have commenced and continue throughout 2015/2016. They are summarised as follows:
(a) provision of a solar pv procurement framework to market test after significant FIT degression and to allow ongoing roll out of viable solar pv projects.
(b) appraisal of proposed new build/development projects for renewable opportunities
(c) site specific renewables appraisal for Oban, Coll and Colonsay airfields; pv project at Oban airport under consideration, but other opportunity generally ruled out at this stage. 
(d) site specific appraisal of two potential mini hydro projects (both Dunoon); both projects assessed and not deemed viable.
(e) site specific appraisal of wind opportunities at Glengorm waste site, Mull. Planning permission has been approved, FIT pre-accreditation submitted, ITT documents issued and conditional approvals confirmed.
(f) site specific appraisal of renewable opportunities at Kilmory Castle/grounds; solar pv option being explored further.
(g) review of phase 1 screening criteria and general support in terms of next stages RSS development.
Surprisingly few wind/hydro projects have been identified as prospects within the Council estate and of those, next to none have been considered viable. It has been acknowledged that partnerships with external/community organisations for medium/high yield renewables projects outwith the Council estate are a key area for consideration/development – there have been initial approaches by external groups and an appropriate means of dealing with these is being considered. 
Additional areas of related work being developed include:
(i) input into Local Energy Challenge Fund (LECF) bid to invest in a green gas grid (primary partners are Scotia Gas and Community Energy Scotland); a site in the Aberdeen area is currently favoured but Argyll also has possibilities.
(ii) opportunities to extract heat from the sewer networks are being explored with Scottish Water and their preferred partner. One project is at an advanced stage of development but implementation has yet to be approved.
(iii) Council staff are participating in Heat Network Partnership events - considers use of heat map and possibilities for district heating. A District Heating Strategy needs to be developed and this will work in well with the timing of CMP2. 
</t>
  </si>
  <si>
    <t>3d Targets - Supporting Information 
Argyll and Bute Council has effectively concluded the implementation of the first Carbon Management Plan (CMP1) and is scheduled to have the second Carbon Management Plan (CMP2) drafted by the end of March 2016 (in line with Service Targets). Year 1 of CMP2 implementation will be financial year 16/17, financial year 15/16 is regarded as a CMP2 development year (though carbon management project implementation continues) and financial year 14/15 is regarded as a new base-line year.
Argyll and Bute Council did not qualify for Phase 1 of the CRC Energy Efficiency Scheme but has qualified for Phase 2. The Council’s first official reporting year for CRC purposes was therefore 14/15.
With the implementation of the new Public Sector Climate Change reporting duties, the first years voluntary reporting is for 14/15, with mandatory reporting for the period from 15/16.
Argyll and Bute Council has had to address a number of data quality and collection issues throughout the setting and implementation of CMP1. Data quality is much improved for the setting and implementation of CMP2.
Given the alignment and advent of CMP2, access to improved data quality, qualification for Phase 2 of the CRC Energy Efficiency Scheme and the onset of Public Sector Climate Change reporting duties, it has been deemed pragmatic to create a new base year for carbon reporting. Namely 2014/2015.
Argyll and Bute Council, akin to many other local authorities, have regarded the implementation of the initial CMP as a steep learning curve.  Whereas it was originally advocated that an ambitious target reduction be set and any move towards that target be deemed a success, the Council has now realised that targets have to be set realistically – this means that deliverable projects/initiatives have to be identified with funding, staff resource etc in place before making any strong commitment to a target.
No target has been stated in the above section 3d as the Council has not yet confirmed targets for CMP2.  Argyll and Bute Council is scheduled to consider/approve its budget for 2015/2016+ in February 2016 and the Council still faces tough decisions through its ‘Service Choices’ programme to match available budget to key public services – this has ramifications for service priorities, funding/staffing allocations etc. It is already know that the Council’s capital programme will be significantly reduced and that will immediately impact on the ability to deliver carbon reducing initiatives. Staff redundancies are also anticipated and teams with climate change duties are included in those earmarked to reduce costs by 20%.
It is anticipated that the Council will set an aspirational, longer term quantitative carbon reduction target but firmer delivery targets are more than likely to be short term (with the CMP2 scope period) and based upon project deliverability – individual service targets, which will vary, will form an aggregated target. Other, qualitative, targets will be set out in CMP2. 
Initial thoughts on key CMP2 themes include:
• Align to legislation/national ambitions. 
• Set an energy/water efficiency target.
• Include water consumption in emissions scope (to deliver both carbon and cost savings).
• Set a renewable heat target (biomass projects will be a key contributor utilising locally sourced, sustainable fuel). 
• Links to district heating opportunity.
• Include all CRC Energy Efficiency Scheme scope items (gas/electricity use in buildings/street-lighting).
• Departmental setting of sub-targets to aid cross Council Plan ownership and contribute to overall emissions reduction. 
• Review the extent of waste in the emissions scope (particularly where outcomes are largely outwith Council control)
• Partnership working/Community Empowerment
• Targetted behavioural change</t>
  </si>
  <si>
    <t>Kilmory Castle/Nursery Biomass</t>
  </si>
  <si>
    <t>Prudential Borrowing</t>
  </si>
  <si>
    <t>Electrical Demand Reduction (e.g. Lighting)</t>
  </si>
  <si>
    <t>Capital Programme</t>
  </si>
  <si>
    <t>Capital Cost TBC</t>
  </si>
  <si>
    <t>Heating Demand Reduction (e.g. Controls)</t>
  </si>
  <si>
    <t>Business Travel</t>
  </si>
  <si>
    <t>Costs absorbed</t>
  </si>
  <si>
    <t>Hermitage Primary School PV</t>
  </si>
  <si>
    <t>Islay High School PV</t>
  </si>
  <si>
    <t>Tobermory School PV</t>
  </si>
  <si>
    <t>Tarbert School PV</t>
  </si>
  <si>
    <t>Park Primary School PV</t>
  </si>
  <si>
    <t>Inveraray Primary School</t>
  </si>
  <si>
    <r>
      <t>Total estimated annual emissions (tCO</t>
    </r>
    <r>
      <rPr>
        <b/>
        <vertAlign val="subscript"/>
        <sz val="10"/>
        <color theme="1"/>
        <rFont val="Calibri"/>
        <family val="2"/>
        <scheme val="minor"/>
      </rPr>
      <t>2</t>
    </r>
    <r>
      <rPr>
        <b/>
        <sz val="10"/>
        <color theme="1"/>
        <rFont val="Calibri"/>
        <family val="2"/>
        <scheme val="minor"/>
      </rPr>
      <t>e)</t>
    </r>
  </si>
  <si>
    <t>3g Estimated decrease or increase in emissions from other sources in the report year 14/15 – Supporting Information
The Council will consider further the content of this section in the first mandatory reporting year.</t>
  </si>
  <si>
    <t>3i Estimated decrease or increase in emissions from other sources in the year ahead 15/16 – Supporting Information
The Council will consider further the content of this section in the first mandatory reporting year.</t>
  </si>
  <si>
    <t>3j Total carbon reduction project savings since baseline year
As described above in Section 3d, the Council will regard 2014/2015 as a new baseline year so strictly speaking, there are no project savings to report.
Sections 3e and 3h above however indicate some of the key projects being implemented.
Also, the implementation and intent of the Councils first Carbon Management Plan (CMP1) has been largely concluded. 
Document Source: Argyll and Bute Council; Carbon Management Programme 2009-2014; Carbon Management Plan Update 2011.
Target: Argyll and Bute Council Carbon Management Plan (CMP) was developed in 2008/2009 using 2007/2008 data as baseline (ref Table 2.1). The Plan was developed as a result of participation in the Carbon Trust Local Authority Carbon Management Programme (LACM6). The CMP represented a 5 year programme to reduce carbon emissions (tCO2e) by 20% by March 2014 - equivalent to reduction of 8,943 tCO2e/annum from baseline emissions of 44,714 tCO2e/annum to 35,771 tCO2e/annum.</t>
  </si>
  <si>
    <t xml:space="preserve">As a Phase 2 CRC Energy Efficiency Scheme participant, the Council will be subject to a SEPA audit at some point. </t>
  </si>
  <si>
    <t>Refer to comment in 3k</t>
  </si>
  <si>
    <r>
      <t>Total estimated annual carbon savings (tCO</t>
    </r>
    <r>
      <rPr>
        <b/>
        <vertAlign val="subscript"/>
        <sz val="10"/>
        <color theme="1"/>
        <rFont val="Calibri"/>
        <family val="2"/>
        <scheme val="minor"/>
      </rPr>
      <t>2</t>
    </r>
    <r>
      <rPr>
        <b/>
        <sz val="10"/>
        <color theme="1"/>
        <rFont val="Calibri"/>
        <family val="2"/>
        <scheme val="minor"/>
      </rPr>
      <t>e)</t>
    </r>
  </si>
  <si>
    <t xml:space="preserve">For Electric/Gas/Oil/Water, there are various checks conducted. This includes internal cross comparison of supplier reports, intenal M&amp;T reports, tariff checks, actual meter reads etc. The relevent team was subjected to internal audit in 14/15 and this resulted in one low priority recommendation.   </t>
  </si>
  <si>
    <t xml:space="preserve">no </t>
  </si>
  <si>
    <t>The council delivers services to the public within the parameters of the Local Government Scotland Act. The organisation utilises buildings and plant, which impact on carbon emissions. The council is responsible  for putting in place land use and transportation planning frameworks to support and promote sustainable development.</t>
  </si>
  <si>
    <t>Climate Change is manged through the Directorates of Development and Infrastructure Services and Customer Services. There is no governing board for Climate Change.</t>
  </si>
  <si>
    <t>Climate change action is taken forward by each department and service in accordance with their legislative duties.</t>
  </si>
  <si>
    <t>Develop and implement more renewable energy heating solutions, reduce staff travel through better use of ICT, further improve efficiency of fleet usage, increase recycling by households</t>
  </si>
  <si>
    <t>The council has installed a renewable biomass heating system at its headquarters and has recently approved a new street lighting plan to install LED and increase efficiency</t>
  </si>
  <si>
    <t>The council has a flood management plan which recognises the risks presented by climate change, higher levels of rainfall, increased storm intensity and associated sea storm surges around coastal areas. The transportation network is predomninantly coastal and therefore higher risk. The council also has a well developed and locally embedded emergency management procedure for situations when weather related incidents adversely affect communities, services and infrastructure.</t>
  </si>
  <si>
    <t>Awareness is raised amongst staff groups who are involved in the planning and delivery of climate change related policies, such as carbon maangement, fleet management, waste reduction and recycling, asset management.</t>
  </si>
  <si>
    <t>Flood Management Plan, Asset Management Plan, Local Development Plan, Capital Plan, Fleet management, Digital First Strategy</t>
  </si>
  <si>
    <t>All Management Plans and strategies have target dates for actions to be completed and ae monitored thorugh a variety of governance arrangements and the council's performance reporting system</t>
  </si>
  <si>
    <t>Further implement renewable energy heating programme, streeet lighting replacement, reduced staff travel, flood risk maangement</t>
  </si>
  <si>
    <t>installation of biomass boiler for heating the council's headquarter building.</t>
  </si>
  <si>
    <t>David Clements</t>
  </si>
  <si>
    <t>Programme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</si>
</sst>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9"/>
      <name val="Tahoma"/>
    </font>
    <font>
      <sz val="10"/>
      <color theme="1"/>
      <name val="Arial"/>
      <family val="2"/>
    </font>
    <font>
      <b/>
      <sz val="10"/>
      <color theme="1"/>
      <name val="Calibri"/>
      <family val="2"/>
      <scheme val="minor"/>
    </font>
    <font>
      <b/>
      <vertAlign val="subscript"/>
      <sz val="10"/>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5" tint="0.59996337778862885"/>
      </top>
      <bottom style="thin">
        <color theme="5" tint="0.59996337778862885"/>
      </bottom>
      <diagonal/>
    </border>
  </borders>
  <cellStyleXfs count="7">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8" fillId="0" borderId="0"/>
  </cellStyleXfs>
  <cellXfs count="57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7" xfId="0" applyFill="1" applyBorder="1" applyAlignment="1">
      <alignment horizontal="left" vertical="top" wrapText="1"/>
    </xf>
    <xf numFmtId="0" fontId="0" fillId="2" borderId="3" xfId="0" applyFill="1" applyBorder="1" applyAlignment="1">
      <alignment wrapText="1"/>
    </xf>
    <xf numFmtId="0" fontId="0" fillId="2" borderId="3" xfId="0" applyFill="1" applyBorder="1"/>
    <xf numFmtId="0" fontId="0" fillId="2" borderId="83" xfId="0" applyFill="1" applyBorder="1"/>
    <xf numFmtId="0" fontId="1" fillId="4" borderId="0" xfId="0" applyFont="1" applyFill="1" applyBorder="1" applyAlignment="1">
      <alignment horizontal="left" vertical="top"/>
    </xf>
    <xf numFmtId="175" fontId="0" fillId="2" borderId="99" xfId="0" applyNumberFormat="1" applyFill="1" applyBorder="1" applyAlignment="1">
      <alignment vertical="center"/>
    </xf>
    <xf numFmtId="0" fontId="1" fillId="2" borderId="7" xfId="0" applyFont="1" applyFill="1" applyBorder="1"/>
    <xf numFmtId="170" fontId="0" fillId="0" borderId="3" xfId="1" applyNumberFormat="1" applyFont="1" applyBorder="1"/>
    <xf numFmtId="170" fontId="0" fillId="0" borderId="37" xfId="1" applyNumberFormat="1" applyFont="1" applyBorder="1"/>
    <xf numFmtId="3" fontId="19" fillId="0" borderId="18" xfId="6" applyNumberFormat="1" applyFont="1" applyBorder="1"/>
    <xf numFmtId="0" fontId="0" fillId="15" borderId="21" xfId="0" applyFill="1" applyBorder="1" applyAlignment="1">
      <alignment wrapText="1"/>
    </xf>
    <xf numFmtId="0" fontId="20" fillId="3" borderId="5" xfId="0" applyFont="1" applyFill="1" applyBorder="1" applyAlignment="1">
      <alignment vertical="center" wrapText="1"/>
    </xf>
    <xf numFmtId="3" fontId="0" fillId="2" borderId="99" xfId="0" applyNumberFormat="1" applyFill="1" applyBorder="1" applyAlignment="1">
      <alignment horizontal="left" vertical="top"/>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2" xfId="0"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15" xfId="0" applyFont="1" applyFill="1" applyBorder="1" applyAlignment="1">
      <alignment horizontal="left" vertical="top" wrapText="1"/>
    </xf>
    <xf numFmtId="0" fontId="4" fillId="5" borderId="79"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45" xfId="0"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xf numFmtId="0" fontId="3" fillId="17" borderId="136" xfId="0" applyFont="1" applyFill="1" applyBorder="1" applyAlignment="1">
      <alignment horizontal="center"/>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cellXfs>
  <cellStyles count="7">
    <cellStyle name="Comma" xfId="1" builtinId="3"/>
    <cellStyle name="Comma 2" xfId="4"/>
    <cellStyle name="Currency" xfId="2" builtinId="4"/>
    <cellStyle name="Currency 2" xfId="5"/>
    <cellStyle name="Hyperlink" xfId="3" builtinId="8"/>
    <cellStyle name="Normal" xfId="0" builtinId="0"/>
    <cellStyle name="Normal 2" xfId="6"/>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ementsd\AppData\Local\Microsoft\Windows\Temporary%20Internet%20Files\Content.Outlook\9UT63C8N\climate-change-duties-report-template-v3-3-160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ementsd\AppData\Local\Microsoft\Windows\Temporary%20Internet%20Files\Content.Outlook\9UT63C8N\Master%20climate-change-duties-report-template-PG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illiesp\AppData\Local\Microsoft\Windows\Temporary%20Internet%20Files\Content.Outlook\E1FK575I\climate-change-duties-report-template-v3-3-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cell r="AF43">
            <v>0</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cell r="AF60">
            <v>0</v>
          </cell>
        </row>
        <row r="61">
          <cell r="AC61" t="str">
            <v>Business travel - public transport</v>
          </cell>
          <cell r="AD61" t="str">
            <v>No single unit - report total emissions</v>
          </cell>
          <cell r="AE61" t="str">
            <v>No single factor - report total emissions</v>
          </cell>
          <cell r="AF61">
            <v>0</v>
          </cell>
        </row>
        <row r="62">
          <cell r="AC62" t="str">
            <v>Other 1</v>
          </cell>
          <cell r="AD62" t="str">
            <v>No single unit - report total emissions</v>
          </cell>
          <cell r="AE62" t="str">
            <v>No single factor - report total emissions</v>
          </cell>
          <cell r="AF62">
            <v>0</v>
          </cell>
        </row>
        <row r="63">
          <cell r="AC63" t="str">
            <v>Other 2</v>
          </cell>
          <cell r="AD63" t="str">
            <v>No single unit - report total emissions</v>
          </cell>
          <cell r="AE63" t="str">
            <v>No single factor - report total emissions</v>
          </cell>
          <cell r="AF63">
            <v>0</v>
          </cell>
        </row>
        <row r="64">
          <cell r="AC64" t="str">
            <v>Other 3</v>
          </cell>
          <cell r="AD64" t="str">
            <v>No single unit - report total emissions</v>
          </cell>
          <cell r="AE64" t="str">
            <v>No single factor - report total emissions</v>
          </cell>
          <cell r="AF64">
            <v>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efreshError="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8"/>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30" t="s">
        <v>562</v>
      </c>
      <c r="B1" s="431"/>
      <c r="C1" s="431"/>
      <c r="D1" s="431"/>
      <c r="E1" s="431"/>
      <c r="F1" s="431"/>
      <c r="G1" s="431"/>
      <c r="H1" s="431"/>
      <c r="I1" s="431"/>
      <c r="J1" s="335"/>
      <c r="K1" s="335"/>
      <c r="L1" s="335"/>
      <c r="M1" s="336"/>
      <c r="N1" s="186"/>
      <c r="O1" s="186"/>
    </row>
    <row r="2" spans="1:15" ht="30" customHeight="1" x14ac:dyDescent="0.25">
      <c r="A2" s="337">
        <v>1</v>
      </c>
      <c r="B2" s="283" t="s">
        <v>561</v>
      </c>
      <c r="C2" s="283"/>
      <c r="D2" s="283"/>
      <c r="E2" s="283"/>
      <c r="F2" s="283"/>
      <c r="G2" s="283"/>
      <c r="H2" s="283"/>
      <c r="I2" s="283"/>
      <c r="J2" s="283"/>
      <c r="K2" s="283"/>
      <c r="L2" s="283"/>
      <c r="M2" s="338"/>
      <c r="N2" s="186"/>
      <c r="O2" s="186"/>
    </row>
    <row r="3" spans="1:15" ht="31.5" customHeight="1" x14ac:dyDescent="0.25">
      <c r="A3" s="339" t="s">
        <v>560</v>
      </c>
      <c r="B3" s="141" t="s">
        <v>559</v>
      </c>
      <c r="C3" s="133"/>
      <c r="D3" s="126"/>
      <c r="E3" s="126"/>
      <c r="F3" s="126"/>
      <c r="G3" s="126"/>
      <c r="H3" s="126"/>
      <c r="I3" s="126"/>
      <c r="J3" s="126"/>
      <c r="K3" s="126"/>
      <c r="L3" s="126"/>
      <c r="M3" s="340"/>
      <c r="N3" s="186"/>
    </row>
    <row r="4" spans="1:15" ht="20.25" customHeight="1" thickBot="1" x14ac:dyDescent="0.3">
      <c r="A4" s="341"/>
      <c r="B4" s="143" t="s">
        <v>558</v>
      </c>
      <c r="C4" s="282"/>
      <c r="D4" s="126"/>
      <c r="E4" s="126"/>
      <c r="F4" s="126"/>
      <c r="G4" s="126"/>
      <c r="H4" s="126"/>
      <c r="I4" s="126"/>
      <c r="J4" s="126"/>
      <c r="K4" s="126"/>
      <c r="L4" s="126"/>
      <c r="M4" s="342"/>
      <c r="N4" s="186"/>
    </row>
    <row r="5" spans="1:15" ht="24" customHeight="1" thickBot="1" x14ac:dyDescent="0.3">
      <c r="A5" s="343"/>
      <c r="B5" s="280" t="s">
        <v>960</v>
      </c>
      <c r="C5" s="281"/>
      <c r="D5" s="126"/>
      <c r="E5" s="126"/>
      <c r="F5" s="126"/>
      <c r="G5" s="126"/>
      <c r="H5" s="126"/>
      <c r="I5" s="126"/>
      <c r="J5" s="126"/>
      <c r="K5" s="126"/>
      <c r="L5" s="126"/>
      <c r="M5" s="342"/>
      <c r="N5" s="186"/>
    </row>
    <row r="6" spans="1:15" ht="27.75" customHeight="1" x14ac:dyDescent="0.25">
      <c r="A6" s="344" t="s">
        <v>557</v>
      </c>
      <c r="B6" s="144" t="s">
        <v>556</v>
      </c>
      <c r="C6" s="128"/>
      <c r="D6" s="126"/>
      <c r="E6" s="126"/>
      <c r="F6" s="126"/>
      <c r="G6" s="126"/>
      <c r="H6" s="126"/>
      <c r="I6" s="126"/>
      <c r="J6" s="126"/>
      <c r="K6" s="126"/>
      <c r="L6" s="126"/>
      <c r="M6" s="342"/>
      <c r="N6" s="186"/>
    </row>
    <row r="7" spans="1:15" ht="18" customHeight="1" thickBot="1" x14ac:dyDescent="0.3">
      <c r="A7" s="344"/>
      <c r="B7" s="143" t="s">
        <v>555</v>
      </c>
      <c r="C7" s="128"/>
      <c r="D7" s="126"/>
      <c r="E7" s="126"/>
      <c r="F7" s="126"/>
      <c r="G7" s="126"/>
      <c r="H7" s="126"/>
      <c r="I7" s="126"/>
      <c r="J7" s="126"/>
      <c r="K7" s="126"/>
      <c r="L7" s="126"/>
      <c r="M7" s="342"/>
      <c r="N7" s="186"/>
    </row>
    <row r="8" spans="1:15" ht="24" customHeight="1" thickBot="1" x14ac:dyDescent="0.3">
      <c r="A8" s="343"/>
      <c r="B8" s="280" t="s">
        <v>914</v>
      </c>
      <c r="C8" s="274"/>
      <c r="D8" s="126"/>
      <c r="E8" s="126"/>
      <c r="F8" s="126"/>
      <c r="G8" s="126"/>
      <c r="H8" s="126"/>
      <c r="I8" s="126"/>
      <c r="J8" s="126"/>
      <c r="K8" s="126"/>
      <c r="L8" s="126"/>
      <c r="M8" s="342"/>
      <c r="N8" s="186"/>
    </row>
    <row r="9" spans="1:15" ht="28.5" customHeight="1" thickBot="1" x14ac:dyDescent="0.3">
      <c r="A9" s="344" t="s">
        <v>554</v>
      </c>
      <c r="B9" s="141" t="s">
        <v>553</v>
      </c>
      <c r="C9" s="128"/>
      <c r="D9" s="126"/>
      <c r="E9" s="126"/>
      <c r="F9" s="126"/>
      <c r="G9" s="126"/>
      <c r="H9" s="126"/>
      <c r="I9" s="126"/>
      <c r="J9" s="126"/>
      <c r="K9" s="126"/>
      <c r="L9" s="126"/>
      <c r="M9" s="342"/>
      <c r="N9" s="186"/>
    </row>
    <row r="10" spans="1:15" ht="24" customHeight="1" thickBot="1" x14ac:dyDescent="0.3">
      <c r="A10" s="343"/>
      <c r="B10" s="428">
        <v>3605</v>
      </c>
      <c r="C10" s="274"/>
      <c r="D10" s="126"/>
      <c r="E10" s="126"/>
      <c r="F10" s="126"/>
      <c r="G10" s="126"/>
      <c r="H10" s="126"/>
      <c r="I10" s="126"/>
      <c r="J10" s="126"/>
      <c r="K10" s="126"/>
      <c r="L10" s="126"/>
      <c r="M10" s="342"/>
      <c r="N10" s="186"/>
    </row>
    <row r="11" spans="1:15" ht="28.5" customHeight="1" x14ac:dyDescent="0.25">
      <c r="A11" s="344" t="s">
        <v>552</v>
      </c>
      <c r="B11" s="141" t="s">
        <v>551</v>
      </c>
      <c r="C11" s="128"/>
      <c r="D11" s="126"/>
      <c r="E11" s="126"/>
      <c r="F11" s="126"/>
      <c r="G11" s="126"/>
      <c r="H11" s="126"/>
      <c r="I11" s="126"/>
      <c r="J11" s="126"/>
      <c r="K11" s="126"/>
      <c r="L11" s="126"/>
      <c r="M11" s="342"/>
      <c r="N11" s="186"/>
    </row>
    <row r="12" spans="1:15" ht="35.25" customHeight="1" thickBot="1" x14ac:dyDescent="0.3">
      <c r="A12" s="345"/>
      <c r="B12" s="436" t="s">
        <v>550</v>
      </c>
      <c r="C12" s="437"/>
      <c r="D12" s="437"/>
      <c r="E12" s="437"/>
      <c r="F12" s="126"/>
      <c r="G12" s="126"/>
      <c r="H12" s="126"/>
      <c r="I12" s="126"/>
      <c r="J12" s="126"/>
      <c r="K12" s="126"/>
      <c r="L12" s="126"/>
      <c r="M12" s="342"/>
      <c r="N12" s="186"/>
    </row>
    <row r="13" spans="1:15" ht="18.75" customHeight="1" x14ac:dyDescent="0.25">
      <c r="A13" s="345"/>
      <c r="B13" s="279" t="s">
        <v>549</v>
      </c>
      <c r="C13" s="278" t="s">
        <v>9</v>
      </c>
      <c r="D13" s="278" t="s">
        <v>548</v>
      </c>
      <c r="E13" s="277" t="s">
        <v>8</v>
      </c>
      <c r="F13" s="126"/>
      <c r="G13" s="126"/>
      <c r="H13" s="126"/>
      <c r="I13" s="126"/>
      <c r="J13" s="126"/>
      <c r="K13" s="126"/>
      <c r="L13" s="126"/>
      <c r="M13" s="342"/>
      <c r="N13" s="186"/>
    </row>
    <row r="14" spans="1:15" ht="14.25" customHeight="1" x14ac:dyDescent="0.25">
      <c r="A14" s="345"/>
      <c r="B14" s="204"/>
      <c r="C14" s="219" t="e">
        <f>VLOOKUP($B14,ListsReq!$BB$3:$BC$14,2,FALSE)</f>
        <v>#N/A</v>
      </c>
      <c r="D14" s="276"/>
      <c r="E14" s="202"/>
      <c r="F14" s="126"/>
      <c r="G14" s="126"/>
      <c r="H14" s="126"/>
      <c r="I14" s="126"/>
      <c r="J14" s="126"/>
      <c r="K14" s="126"/>
      <c r="L14" s="126"/>
      <c r="M14" s="342"/>
      <c r="N14" s="186"/>
    </row>
    <row r="15" spans="1:15" ht="14.25" customHeight="1" x14ac:dyDescent="0.25">
      <c r="A15" s="345"/>
      <c r="B15" s="204"/>
      <c r="C15" s="219" t="e">
        <f>VLOOKUP($B15,ListsReq!$BB$3:$BC$14,2,FALSE)</f>
        <v>#N/A</v>
      </c>
      <c r="D15" s="276"/>
      <c r="E15" s="202"/>
      <c r="F15" s="126"/>
      <c r="G15" s="126"/>
      <c r="H15" s="126"/>
      <c r="I15" s="126"/>
      <c r="J15" s="126"/>
      <c r="K15" s="126"/>
      <c r="L15" s="126"/>
      <c r="M15" s="342"/>
      <c r="N15" s="186"/>
    </row>
    <row r="16" spans="1:15" ht="14.25" customHeight="1" x14ac:dyDescent="0.25">
      <c r="A16" s="345"/>
      <c r="B16" s="204"/>
      <c r="C16" s="219" t="e">
        <f>VLOOKUP($B16,ListsReq!$BB$3:$BC$14,2,FALSE)</f>
        <v>#N/A</v>
      </c>
      <c r="D16" s="276"/>
      <c r="E16" s="202"/>
      <c r="F16" s="126"/>
      <c r="G16" s="126"/>
      <c r="H16" s="126"/>
      <c r="I16" s="126"/>
      <c r="J16" s="126"/>
      <c r="K16" s="126"/>
      <c r="L16" s="126"/>
      <c r="M16" s="342"/>
      <c r="N16" s="186"/>
    </row>
    <row r="17" spans="1:14" ht="14.25" hidden="1" customHeight="1" x14ac:dyDescent="0.25">
      <c r="A17" s="345"/>
      <c r="B17" s="204"/>
      <c r="C17" s="219" t="e">
        <f>VLOOKUP($B17,ListsReq!$BB$3:$BC$14,2,FALSE)</f>
        <v>#N/A</v>
      </c>
      <c r="D17" s="276"/>
      <c r="E17" s="202"/>
      <c r="F17" s="126"/>
      <c r="G17" s="126"/>
      <c r="H17" s="126"/>
      <c r="I17" s="126"/>
      <c r="J17" s="126"/>
      <c r="K17" s="126"/>
      <c r="L17" s="126"/>
      <c r="M17" s="342"/>
      <c r="N17" s="186"/>
    </row>
    <row r="18" spans="1:14" ht="14.25" hidden="1" customHeight="1" x14ac:dyDescent="0.25">
      <c r="A18" s="345"/>
      <c r="B18" s="204"/>
      <c r="C18" s="219" t="e">
        <f>VLOOKUP($B18,ListsReq!$BB$3:$BC$14,2,FALSE)</f>
        <v>#N/A</v>
      </c>
      <c r="D18" s="276"/>
      <c r="E18" s="202"/>
      <c r="F18" s="126"/>
      <c r="G18" s="126"/>
      <c r="H18" s="126"/>
      <c r="I18" s="126"/>
      <c r="J18" s="126"/>
      <c r="K18" s="126"/>
      <c r="L18" s="126"/>
      <c r="M18" s="342"/>
      <c r="N18" s="186"/>
    </row>
    <row r="19" spans="1:14" ht="14.25" hidden="1" customHeight="1" x14ac:dyDescent="0.25">
      <c r="A19" s="345"/>
      <c r="B19" s="204"/>
      <c r="C19" s="219" t="e">
        <f>VLOOKUP($B19,ListsReq!$BB$3:$BC$14,2,FALSE)</f>
        <v>#N/A</v>
      </c>
      <c r="D19" s="276"/>
      <c r="E19" s="202"/>
      <c r="F19" s="126"/>
      <c r="G19" s="126"/>
      <c r="H19" s="126"/>
      <c r="I19" s="126"/>
      <c r="J19" s="126"/>
      <c r="K19" s="126"/>
      <c r="L19" s="126"/>
      <c r="M19" s="342"/>
      <c r="N19" s="186"/>
    </row>
    <row r="20" spans="1:14" ht="14.25" hidden="1" customHeight="1" x14ac:dyDescent="0.25">
      <c r="A20" s="345"/>
      <c r="B20" s="204"/>
      <c r="C20" s="219" t="e">
        <f>VLOOKUP($B20,ListsReq!$BB$3:$BC$14,2,FALSE)</f>
        <v>#N/A</v>
      </c>
      <c r="D20" s="276"/>
      <c r="E20" s="202"/>
      <c r="F20" s="126"/>
      <c r="G20" s="126"/>
      <c r="H20" s="126"/>
      <c r="I20" s="126"/>
      <c r="J20" s="126"/>
      <c r="K20" s="126"/>
      <c r="L20" s="126"/>
      <c r="M20" s="342"/>
      <c r="N20" s="186"/>
    </row>
    <row r="21" spans="1:14" ht="14.25" hidden="1" customHeight="1" x14ac:dyDescent="0.25">
      <c r="A21" s="345"/>
      <c r="B21" s="204"/>
      <c r="C21" s="219" t="e">
        <f>VLOOKUP($B21,ListsReq!$BB$3:$BC$14,2,FALSE)</f>
        <v>#N/A</v>
      </c>
      <c r="D21" s="276"/>
      <c r="E21" s="202"/>
      <c r="F21" s="126"/>
      <c r="G21" s="126"/>
      <c r="H21" s="126"/>
      <c r="I21" s="126"/>
      <c r="J21" s="126"/>
      <c r="K21" s="126"/>
      <c r="L21" s="126"/>
      <c r="M21" s="342"/>
      <c r="N21" s="186"/>
    </row>
    <row r="22" spans="1:14" ht="14.25" hidden="1" customHeight="1" x14ac:dyDescent="0.25">
      <c r="A22" s="345"/>
      <c r="B22" s="204"/>
      <c r="C22" s="219" t="e">
        <f>VLOOKUP($B22,ListsReq!$BB$3:$BC$14,2,FALSE)</f>
        <v>#N/A</v>
      </c>
      <c r="D22" s="276"/>
      <c r="E22" s="202"/>
      <c r="F22" s="126"/>
      <c r="G22" s="126"/>
      <c r="H22" s="126"/>
      <c r="I22" s="126"/>
      <c r="J22" s="126"/>
      <c r="K22" s="126"/>
      <c r="L22" s="126"/>
      <c r="M22" s="342"/>
      <c r="N22" s="186"/>
    </row>
    <row r="23" spans="1:14" ht="14.25" customHeight="1" thickBot="1" x14ac:dyDescent="0.3">
      <c r="A23" s="345"/>
      <c r="B23" s="193" t="s">
        <v>547</v>
      </c>
      <c r="C23" s="216"/>
      <c r="D23" s="216"/>
      <c r="E23" s="191"/>
      <c r="F23" s="126"/>
      <c r="G23" s="126"/>
      <c r="H23" s="126"/>
      <c r="I23" s="126"/>
      <c r="J23" s="126"/>
      <c r="K23" s="126"/>
      <c r="L23" s="126"/>
      <c r="M23" s="342"/>
      <c r="N23" s="186"/>
    </row>
    <row r="24" spans="1:14" ht="30" customHeight="1" x14ac:dyDescent="0.25">
      <c r="A24" s="344" t="s">
        <v>546</v>
      </c>
      <c r="B24" s="134" t="s">
        <v>545</v>
      </c>
      <c r="C24" s="133"/>
      <c r="D24" s="126"/>
      <c r="E24" s="126"/>
      <c r="F24" s="126"/>
      <c r="G24" s="126"/>
      <c r="H24" s="126"/>
      <c r="I24" s="126"/>
      <c r="J24" s="126"/>
      <c r="K24" s="126"/>
      <c r="L24" s="126"/>
      <c r="M24" s="342"/>
      <c r="N24" s="186"/>
    </row>
    <row r="25" spans="1:14" ht="19.5" customHeight="1" thickBot="1" x14ac:dyDescent="0.3">
      <c r="A25" s="344"/>
      <c r="B25" s="434" t="s">
        <v>544</v>
      </c>
      <c r="C25" s="435"/>
      <c r="D25" s="435"/>
      <c r="E25" s="435"/>
      <c r="F25" s="126"/>
      <c r="G25" s="126"/>
      <c r="H25" s="126"/>
      <c r="I25" s="126"/>
      <c r="J25" s="126"/>
      <c r="K25" s="126"/>
      <c r="L25" s="126"/>
      <c r="M25" s="342"/>
      <c r="N25" s="186"/>
    </row>
    <row r="26" spans="1:14" ht="24" customHeight="1" thickBot="1" x14ac:dyDescent="0.3">
      <c r="A26" s="343"/>
      <c r="B26" s="421">
        <v>310966000</v>
      </c>
      <c r="C26" s="274"/>
      <c r="D26" s="126"/>
      <c r="E26" s="126"/>
      <c r="F26" s="126"/>
      <c r="G26" s="126"/>
      <c r="H26" s="126"/>
      <c r="I26" s="126"/>
      <c r="J26" s="126"/>
      <c r="K26" s="126"/>
      <c r="L26" s="126"/>
      <c r="M26" s="342"/>
      <c r="N26" s="186"/>
    </row>
    <row r="27" spans="1:14" ht="30" customHeight="1" x14ac:dyDescent="0.25">
      <c r="A27" s="344" t="s">
        <v>543</v>
      </c>
      <c r="B27" s="134" t="s">
        <v>542</v>
      </c>
      <c r="C27" s="133"/>
      <c r="D27" s="126"/>
      <c r="E27" s="126"/>
      <c r="F27" s="126"/>
      <c r="G27" s="126"/>
      <c r="H27" s="126"/>
      <c r="I27" s="126"/>
      <c r="J27" s="126"/>
      <c r="K27" s="126"/>
      <c r="L27" s="126"/>
      <c r="M27" s="342"/>
      <c r="N27" s="186"/>
    </row>
    <row r="28" spans="1:14" ht="19.5" customHeight="1" thickBot="1" x14ac:dyDescent="0.3">
      <c r="A28" s="344"/>
      <c r="B28" s="434" t="s">
        <v>541</v>
      </c>
      <c r="C28" s="435"/>
      <c r="D28" s="435"/>
      <c r="E28" s="435"/>
      <c r="F28" s="126"/>
      <c r="G28" s="126"/>
      <c r="H28" s="126"/>
      <c r="I28" s="126"/>
      <c r="J28" s="126"/>
      <c r="K28" s="126"/>
      <c r="L28" s="126"/>
      <c r="M28" s="342"/>
      <c r="N28" s="186"/>
    </row>
    <row r="29" spans="1:14" ht="24" customHeight="1" thickBot="1" x14ac:dyDescent="0.3">
      <c r="A29" s="343"/>
      <c r="B29" s="275" t="s">
        <v>898</v>
      </c>
      <c r="C29" s="274"/>
      <c r="D29" s="126"/>
      <c r="E29" s="126"/>
      <c r="F29" s="126"/>
      <c r="G29" s="126"/>
      <c r="H29" s="126"/>
      <c r="I29" s="126"/>
      <c r="J29" s="126"/>
      <c r="K29" s="126"/>
      <c r="L29" s="126"/>
      <c r="M29" s="342"/>
      <c r="N29" s="186"/>
    </row>
    <row r="30" spans="1:14" ht="30.75" customHeight="1" x14ac:dyDescent="0.25">
      <c r="A30" s="343" t="s">
        <v>540</v>
      </c>
      <c r="B30" s="273" t="s">
        <v>539</v>
      </c>
      <c r="C30" s="126"/>
      <c r="D30" s="126"/>
      <c r="E30" s="126"/>
      <c r="F30" s="126"/>
      <c r="G30" s="126"/>
      <c r="H30" s="126"/>
      <c r="I30" s="126"/>
      <c r="J30" s="126"/>
      <c r="K30" s="126"/>
      <c r="L30" s="126"/>
      <c r="M30" s="342"/>
      <c r="N30" s="186"/>
    </row>
    <row r="31" spans="1:14" ht="18.75" customHeight="1" thickBot="1" x14ac:dyDescent="0.3">
      <c r="A31" s="343"/>
      <c r="B31" s="434" t="s">
        <v>538</v>
      </c>
      <c r="C31" s="435"/>
      <c r="D31" s="435"/>
      <c r="E31" s="435"/>
      <c r="F31" s="126"/>
      <c r="G31" s="126"/>
      <c r="H31" s="126"/>
      <c r="I31" s="126"/>
      <c r="J31" s="126"/>
      <c r="K31" s="126"/>
      <c r="L31" s="126"/>
      <c r="M31" s="342"/>
      <c r="N31" s="186"/>
    </row>
    <row r="32" spans="1:14" ht="61.5" customHeight="1" thickBot="1" x14ac:dyDescent="0.3">
      <c r="A32" s="343"/>
      <c r="B32" s="438" t="s">
        <v>1052</v>
      </c>
      <c r="C32" s="439"/>
      <c r="D32" s="439"/>
      <c r="E32" s="440"/>
      <c r="F32" s="126"/>
      <c r="G32" s="126"/>
      <c r="H32" s="126"/>
      <c r="I32" s="126"/>
      <c r="J32" s="126"/>
      <c r="K32" s="126"/>
      <c r="L32" s="126"/>
      <c r="M32" s="342"/>
      <c r="N32" s="186"/>
    </row>
    <row r="33" spans="1:14" ht="19.5" customHeight="1" x14ac:dyDescent="0.25">
      <c r="A33" s="344"/>
      <c r="B33" s="434"/>
      <c r="C33" s="435"/>
      <c r="D33" s="435"/>
      <c r="E33" s="435"/>
      <c r="F33" s="126"/>
      <c r="G33" s="126"/>
      <c r="H33" s="126"/>
      <c r="I33" s="126"/>
      <c r="J33" s="126"/>
      <c r="K33" s="126"/>
      <c r="L33" s="126"/>
      <c r="M33" s="342"/>
      <c r="N33" s="186"/>
    </row>
    <row r="34" spans="1:14" ht="33" customHeight="1" x14ac:dyDescent="0.25">
      <c r="A34" s="346">
        <v>2</v>
      </c>
      <c r="B34" s="272" t="s">
        <v>537</v>
      </c>
      <c r="C34" s="272"/>
      <c r="D34" s="272"/>
      <c r="E34" s="272"/>
      <c r="F34" s="272"/>
      <c r="G34" s="272"/>
      <c r="H34" s="272"/>
      <c r="I34" s="272"/>
      <c r="J34" s="272"/>
      <c r="K34" s="272"/>
      <c r="L34" s="272"/>
      <c r="M34" s="347"/>
      <c r="N34" s="186"/>
    </row>
    <row r="35" spans="1:14" ht="21.75" customHeight="1" x14ac:dyDescent="0.25">
      <c r="A35" s="348"/>
      <c r="B35" s="261" t="s">
        <v>536</v>
      </c>
      <c r="C35" s="261"/>
      <c r="D35" s="261"/>
      <c r="E35" s="261"/>
      <c r="F35" s="261"/>
      <c r="G35" s="261"/>
      <c r="H35" s="261"/>
      <c r="I35" s="261"/>
      <c r="J35" s="261"/>
      <c r="K35" s="261"/>
      <c r="L35" s="261"/>
      <c r="M35" s="349"/>
      <c r="N35" s="186"/>
    </row>
    <row r="36" spans="1:14" ht="20.25" customHeight="1" thickBot="1" x14ac:dyDescent="0.3">
      <c r="A36" s="350" t="s">
        <v>6</v>
      </c>
      <c r="B36" s="441" t="s">
        <v>535</v>
      </c>
      <c r="C36" s="442"/>
      <c r="D36" s="442"/>
      <c r="E36" s="442"/>
      <c r="F36" s="257"/>
      <c r="G36" s="257"/>
      <c r="H36" s="257"/>
      <c r="I36" s="257"/>
      <c r="J36" s="257"/>
      <c r="K36" s="257"/>
      <c r="L36" s="257"/>
      <c r="M36" s="351"/>
      <c r="N36" s="186"/>
    </row>
    <row r="37" spans="1:14" ht="45" customHeight="1" thickBot="1" x14ac:dyDescent="0.3">
      <c r="A37" s="352"/>
      <c r="B37" s="456" t="s">
        <v>1053</v>
      </c>
      <c r="C37" s="469"/>
      <c r="D37" s="469"/>
      <c r="E37" s="470"/>
      <c r="F37" s="257"/>
      <c r="G37" s="257"/>
      <c r="H37" s="257"/>
      <c r="I37" s="257"/>
      <c r="J37" s="257"/>
      <c r="K37" s="257"/>
      <c r="L37" s="257"/>
      <c r="M37" s="351"/>
      <c r="N37" s="186"/>
    </row>
    <row r="38" spans="1:14" ht="30.75" customHeight="1" thickBot="1" x14ac:dyDescent="0.3">
      <c r="A38" s="353"/>
      <c r="B38" s="446" t="s">
        <v>533</v>
      </c>
      <c r="C38" s="447"/>
      <c r="D38" s="447"/>
      <c r="E38" s="448"/>
      <c r="F38" s="257"/>
      <c r="G38" s="257"/>
      <c r="H38" s="257"/>
      <c r="I38" s="257"/>
      <c r="J38" s="257"/>
      <c r="K38" s="257"/>
      <c r="L38" s="257"/>
      <c r="M38" s="351"/>
      <c r="N38" s="186"/>
    </row>
    <row r="39" spans="1:14" ht="20.25" customHeight="1" thickBot="1" x14ac:dyDescent="0.3">
      <c r="A39" s="350" t="s">
        <v>11</v>
      </c>
      <c r="B39" s="432" t="s">
        <v>534</v>
      </c>
      <c r="C39" s="433"/>
      <c r="D39" s="433"/>
      <c r="E39" s="433"/>
      <c r="F39" s="257"/>
      <c r="G39" s="257"/>
      <c r="H39" s="257"/>
      <c r="I39" s="257"/>
      <c r="J39" s="257"/>
      <c r="K39" s="257"/>
      <c r="L39" s="257"/>
      <c r="M39" s="351"/>
      <c r="N39" s="186"/>
    </row>
    <row r="40" spans="1:14" ht="36.75" customHeight="1" thickBot="1" x14ac:dyDescent="0.3">
      <c r="A40" s="352"/>
      <c r="B40" s="449" t="s">
        <v>1054</v>
      </c>
      <c r="C40" s="450"/>
      <c r="D40" s="450"/>
      <c r="E40" s="451"/>
      <c r="F40" s="257"/>
      <c r="G40" s="257"/>
      <c r="H40" s="257"/>
      <c r="I40" s="257"/>
      <c r="J40" s="257"/>
      <c r="K40" s="257"/>
      <c r="L40" s="257"/>
      <c r="M40" s="351"/>
      <c r="N40" s="186"/>
    </row>
    <row r="41" spans="1:14" ht="33" customHeight="1" thickBot="1" x14ac:dyDescent="0.3">
      <c r="A41" s="353"/>
      <c r="B41" s="449" t="s">
        <v>533</v>
      </c>
      <c r="C41" s="450"/>
      <c r="D41" s="450"/>
      <c r="E41" s="451"/>
      <c r="F41" s="257"/>
      <c r="G41" s="257"/>
      <c r="H41" s="257"/>
      <c r="I41" s="257"/>
      <c r="J41" s="257"/>
      <c r="K41" s="257"/>
      <c r="L41" s="257"/>
      <c r="M41" s="351"/>
      <c r="N41" s="186"/>
    </row>
    <row r="42" spans="1:14" ht="11.25" customHeight="1" x14ac:dyDescent="0.25">
      <c r="A42" s="354"/>
      <c r="B42" s="257"/>
      <c r="C42" s="257"/>
      <c r="D42" s="257"/>
      <c r="E42" s="257"/>
      <c r="F42" s="257"/>
      <c r="G42" s="257"/>
      <c r="H42" s="257"/>
      <c r="I42" s="257"/>
      <c r="J42" s="257"/>
      <c r="K42" s="257"/>
      <c r="L42" s="257"/>
      <c r="M42" s="351"/>
      <c r="N42" s="186"/>
    </row>
    <row r="43" spans="1:14" ht="24" customHeight="1" x14ac:dyDescent="0.25">
      <c r="A43" s="355"/>
      <c r="B43" s="261" t="s">
        <v>532</v>
      </c>
      <c r="C43" s="261"/>
      <c r="D43" s="261"/>
      <c r="E43" s="261"/>
      <c r="F43" s="261"/>
      <c r="G43" s="261"/>
      <c r="H43" s="261"/>
      <c r="I43" s="261"/>
      <c r="J43" s="261"/>
      <c r="K43" s="261"/>
      <c r="L43" s="261"/>
      <c r="M43" s="356"/>
      <c r="N43" s="186"/>
    </row>
    <row r="44" spans="1:14" ht="30.75" customHeight="1" x14ac:dyDescent="0.25">
      <c r="A44" s="357" t="s">
        <v>531</v>
      </c>
      <c r="B44" s="479" t="s">
        <v>530</v>
      </c>
      <c r="C44" s="480"/>
      <c r="D44" s="480"/>
      <c r="E44" s="480"/>
      <c r="F44" s="257"/>
      <c r="G44" s="257"/>
      <c r="H44" s="257"/>
      <c r="I44" s="257"/>
      <c r="J44" s="257"/>
      <c r="K44" s="257"/>
      <c r="L44" s="257"/>
      <c r="M44" s="351"/>
      <c r="N44" s="186"/>
    </row>
    <row r="45" spans="1:14" ht="22.5" customHeight="1" thickBot="1" x14ac:dyDescent="0.3">
      <c r="A45" s="358"/>
      <c r="B45" s="271" t="s">
        <v>529</v>
      </c>
      <c r="C45" s="270"/>
      <c r="D45" s="270"/>
      <c r="E45" s="270"/>
      <c r="F45" s="257"/>
      <c r="G45" s="257"/>
      <c r="H45" s="257"/>
      <c r="I45" s="257"/>
      <c r="J45" s="257"/>
      <c r="K45" s="257"/>
      <c r="L45" s="257"/>
      <c r="M45" s="351"/>
      <c r="N45" s="186"/>
    </row>
    <row r="46" spans="1:14" ht="18.75" customHeight="1" x14ac:dyDescent="0.25">
      <c r="A46" s="354"/>
      <c r="B46" s="269" t="s">
        <v>528</v>
      </c>
      <c r="C46" s="483" t="s">
        <v>520</v>
      </c>
      <c r="D46" s="483"/>
      <c r="E46" s="484"/>
      <c r="F46" s="257"/>
      <c r="G46" s="257"/>
      <c r="H46" s="257"/>
      <c r="I46" s="257"/>
      <c r="J46" s="257"/>
      <c r="K46" s="257"/>
      <c r="L46" s="257"/>
      <c r="M46" s="351"/>
      <c r="N46" s="186"/>
    </row>
    <row r="47" spans="1:14" ht="71.25" customHeight="1" x14ac:dyDescent="0.25">
      <c r="A47" s="354"/>
      <c r="B47" s="416" t="s">
        <v>964</v>
      </c>
      <c r="C47" s="485" t="s">
        <v>965</v>
      </c>
      <c r="D47" s="485"/>
      <c r="E47" s="486"/>
      <c r="F47" s="257"/>
      <c r="G47" s="257"/>
      <c r="H47" s="257"/>
      <c r="I47" s="257"/>
      <c r="J47" s="257"/>
      <c r="K47" s="257"/>
      <c r="L47" s="257"/>
      <c r="M47" s="351"/>
      <c r="N47" s="186"/>
    </row>
    <row r="48" spans="1:14" ht="14.25" customHeight="1" x14ac:dyDescent="0.25">
      <c r="A48" s="354"/>
      <c r="B48" s="204"/>
      <c r="C48" s="481"/>
      <c r="D48" s="481"/>
      <c r="E48" s="482"/>
      <c r="F48" s="257"/>
      <c r="G48" s="257"/>
      <c r="H48" s="257"/>
      <c r="I48" s="257"/>
      <c r="J48" s="257"/>
      <c r="K48" s="257"/>
      <c r="L48" s="257"/>
      <c r="M48" s="351"/>
      <c r="N48" s="186"/>
    </row>
    <row r="49" spans="1:14" ht="14.25" customHeight="1" x14ac:dyDescent="0.25">
      <c r="A49" s="354"/>
      <c r="B49" s="204"/>
      <c r="C49" s="481"/>
      <c r="D49" s="481"/>
      <c r="E49" s="482"/>
      <c r="F49" s="257"/>
      <c r="G49" s="257"/>
      <c r="H49" s="257"/>
      <c r="I49" s="257"/>
      <c r="J49" s="257"/>
      <c r="K49" s="257"/>
      <c r="L49" s="257"/>
      <c r="M49" s="351"/>
      <c r="N49" s="186"/>
    </row>
    <row r="50" spans="1:14" ht="14.25" customHeight="1" x14ac:dyDescent="0.25">
      <c r="A50" s="354"/>
      <c r="B50" s="204"/>
      <c r="C50" s="481"/>
      <c r="D50" s="481"/>
      <c r="E50" s="482"/>
      <c r="F50" s="257"/>
      <c r="G50" s="257"/>
      <c r="H50" s="257"/>
      <c r="I50" s="257"/>
      <c r="J50" s="257"/>
      <c r="K50" s="257"/>
      <c r="L50" s="257"/>
      <c r="M50" s="351"/>
      <c r="N50" s="186"/>
    </row>
    <row r="51" spans="1:14" ht="14.25" customHeight="1" x14ac:dyDescent="0.25">
      <c r="A51" s="354"/>
      <c r="B51" s="204"/>
      <c r="C51" s="481"/>
      <c r="D51" s="481"/>
      <c r="E51" s="482"/>
      <c r="F51" s="257"/>
      <c r="G51" s="257"/>
      <c r="H51" s="257"/>
      <c r="I51" s="257"/>
      <c r="J51" s="257"/>
      <c r="K51" s="257"/>
      <c r="L51" s="257"/>
      <c r="M51" s="351"/>
      <c r="N51" s="186"/>
    </row>
    <row r="52" spans="1:14" ht="14.25" customHeight="1" thickBot="1" x14ac:dyDescent="0.3">
      <c r="A52" s="354"/>
      <c r="B52" s="193"/>
      <c r="C52" s="487"/>
      <c r="D52" s="487"/>
      <c r="E52" s="488"/>
      <c r="F52" s="257"/>
      <c r="G52" s="257"/>
      <c r="H52" s="257"/>
      <c r="I52" s="257"/>
      <c r="J52" s="257"/>
      <c r="K52" s="257"/>
      <c r="L52" s="257"/>
      <c r="M52" s="351"/>
      <c r="N52" s="186"/>
    </row>
    <row r="53" spans="1:14" ht="24.75" customHeight="1" x14ac:dyDescent="0.25">
      <c r="A53" s="354" t="s">
        <v>527</v>
      </c>
      <c r="B53" s="492" t="s">
        <v>526</v>
      </c>
      <c r="C53" s="489"/>
      <c r="D53" s="489"/>
      <c r="E53" s="489"/>
      <c r="F53" s="257"/>
      <c r="G53" s="257"/>
      <c r="H53" s="257"/>
      <c r="I53" s="257"/>
      <c r="J53" s="257"/>
      <c r="K53" s="257"/>
      <c r="L53" s="257"/>
      <c r="M53" s="351"/>
      <c r="N53" s="186"/>
    </row>
    <row r="54" spans="1:14" ht="15.75" customHeight="1" thickBot="1" x14ac:dyDescent="0.3">
      <c r="A54" s="354"/>
      <c r="B54" s="490" t="s">
        <v>525</v>
      </c>
      <c r="C54" s="491"/>
      <c r="D54" s="491"/>
      <c r="E54" s="491"/>
      <c r="F54" s="257"/>
      <c r="G54" s="257"/>
      <c r="H54" s="257"/>
      <c r="I54" s="257"/>
      <c r="J54" s="257"/>
      <c r="K54" s="257"/>
      <c r="L54" s="257"/>
      <c r="M54" s="351"/>
      <c r="N54" s="186"/>
    </row>
    <row r="55" spans="1:14" ht="31.5" customHeight="1" thickBot="1" x14ac:dyDescent="0.3">
      <c r="A55" s="354"/>
      <c r="B55" s="443" t="s">
        <v>968</v>
      </c>
      <c r="C55" s="444"/>
      <c r="D55" s="444"/>
      <c r="E55" s="445"/>
      <c r="F55" s="257"/>
      <c r="G55" s="257"/>
      <c r="H55" s="257"/>
      <c r="I55" s="257"/>
      <c r="J55" s="257"/>
      <c r="K55" s="257"/>
      <c r="L55" s="257"/>
      <c r="M55" s="351"/>
      <c r="N55" s="186"/>
    </row>
    <row r="56" spans="1:14" ht="24" customHeight="1" x14ac:dyDescent="0.25">
      <c r="A56" s="354" t="s">
        <v>524</v>
      </c>
      <c r="B56" s="489" t="s">
        <v>523</v>
      </c>
      <c r="C56" s="489"/>
      <c r="D56" s="489"/>
      <c r="E56" s="489"/>
      <c r="F56" s="257"/>
      <c r="G56" s="257"/>
      <c r="H56" s="257"/>
      <c r="I56" s="257"/>
      <c r="J56" s="257"/>
      <c r="K56" s="257"/>
      <c r="L56" s="257"/>
      <c r="M56" s="351"/>
      <c r="N56" s="186"/>
    </row>
    <row r="57" spans="1:14" ht="22.5" customHeight="1" thickBot="1" x14ac:dyDescent="0.3">
      <c r="A57" s="354"/>
      <c r="B57" s="268" t="s">
        <v>522</v>
      </c>
      <c r="C57" s="257"/>
      <c r="D57" s="257"/>
      <c r="E57" s="257"/>
      <c r="F57" s="257"/>
      <c r="G57" s="257"/>
      <c r="H57" s="257"/>
      <c r="I57" s="257"/>
      <c r="J57" s="257"/>
      <c r="K57" s="257"/>
      <c r="L57" s="257"/>
      <c r="M57" s="351"/>
      <c r="N57" s="186"/>
    </row>
    <row r="58" spans="1:14" ht="18.75" customHeight="1" x14ac:dyDescent="0.25">
      <c r="A58" s="354"/>
      <c r="B58" s="267" t="s">
        <v>521</v>
      </c>
      <c r="C58" s="266" t="s">
        <v>520</v>
      </c>
      <c r="D58" s="266" t="s">
        <v>519</v>
      </c>
      <c r="E58" s="265" t="s">
        <v>8</v>
      </c>
      <c r="F58" s="257"/>
      <c r="G58" s="257"/>
      <c r="H58" s="257"/>
      <c r="I58" s="257"/>
      <c r="J58" s="257"/>
      <c r="K58" s="257"/>
      <c r="L58" s="257"/>
      <c r="M58" s="351"/>
      <c r="N58" s="186"/>
    </row>
    <row r="59" spans="1:14" ht="14.25" customHeight="1" x14ac:dyDescent="0.25">
      <c r="A59" s="354"/>
      <c r="B59" s="204" t="s">
        <v>396</v>
      </c>
      <c r="C59" s="418"/>
      <c r="D59" s="418"/>
      <c r="E59" s="202"/>
      <c r="F59" s="257"/>
      <c r="G59" s="257"/>
      <c r="H59" s="257"/>
      <c r="I59" s="257"/>
      <c r="J59" s="257"/>
      <c r="K59" s="257"/>
      <c r="L59" s="257"/>
      <c r="M59" s="351"/>
      <c r="N59" s="186"/>
    </row>
    <row r="60" spans="1:14" ht="14.25" customHeight="1" x14ac:dyDescent="0.25">
      <c r="A60" s="354"/>
      <c r="B60" s="204" t="s">
        <v>518</v>
      </c>
      <c r="C60" s="418"/>
      <c r="D60" s="418"/>
      <c r="E60" s="202"/>
      <c r="F60" s="257"/>
      <c r="G60" s="257"/>
      <c r="H60" s="257"/>
      <c r="I60" s="257"/>
      <c r="J60" s="257"/>
      <c r="K60" s="257"/>
      <c r="L60" s="257"/>
      <c r="M60" s="351"/>
      <c r="N60" s="186"/>
    </row>
    <row r="61" spans="1:14" ht="14.25" customHeight="1" x14ac:dyDescent="0.25">
      <c r="A61" s="354"/>
      <c r="B61" s="204" t="s">
        <v>517</v>
      </c>
      <c r="C61" s="418"/>
      <c r="D61" s="418"/>
      <c r="E61" s="202"/>
      <c r="F61" s="257"/>
      <c r="G61" s="257"/>
      <c r="H61" s="257"/>
      <c r="I61" s="257"/>
      <c r="J61" s="257"/>
      <c r="K61" s="257"/>
      <c r="L61" s="257"/>
      <c r="M61" s="351"/>
      <c r="N61" s="186"/>
    </row>
    <row r="62" spans="1:14" ht="39.75" customHeight="1" x14ac:dyDescent="0.25">
      <c r="A62" s="354"/>
      <c r="B62" s="204" t="s">
        <v>516</v>
      </c>
      <c r="C62" s="418" t="s">
        <v>1021</v>
      </c>
      <c r="D62" s="418" t="s">
        <v>1022</v>
      </c>
      <c r="E62" s="253" t="s">
        <v>1023</v>
      </c>
      <c r="F62" s="257"/>
      <c r="G62" s="257"/>
      <c r="H62" s="257"/>
      <c r="I62" s="257"/>
      <c r="J62" s="257"/>
      <c r="K62" s="257"/>
      <c r="L62" s="257"/>
      <c r="M62" s="351"/>
      <c r="N62" s="186"/>
    </row>
    <row r="63" spans="1:14" ht="14.25" customHeight="1" x14ac:dyDescent="0.25">
      <c r="A63" s="354"/>
      <c r="B63" s="204" t="s">
        <v>443</v>
      </c>
      <c r="C63" s="418"/>
      <c r="D63" s="418"/>
      <c r="E63" s="253"/>
      <c r="F63" s="257"/>
      <c r="G63" s="257"/>
      <c r="H63" s="257"/>
      <c r="I63" s="257"/>
      <c r="J63" s="257"/>
      <c r="K63" s="257"/>
      <c r="L63" s="257"/>
      <c r="M63" s="351"/>
      <c r="N63" s="186"/>
    </row>
    <row r="64" spans="1:14" ht="14.25" customHeight="1" x14ac:dyDescent="0.25">
      <c r="A64" s="354"/>
      <c r="B64" s="204" t="s">
        <v>515</v>
      </c>
      <c r="C64" s="418"/>
      <c r="D64" s="418"/>
      <c r="E64" s="253"/>
      <c r="F64" s="257"/>
      <c r="G64" s="257"/>
      <c r="H64" s="257"/>
      <c r="I64" s="257"/>
      <c r="J64" s="257"/>
      <c r="K64" s="257"/>
      <c r="L64" s="257"/>
      <c r="M64" s="351"/>
      <c r="N64" s="186"/>
    </row>
    <row r="65" spans="1:14" x14ac:dyDescent="0.25">
      <c r="A65" s="354"/>
      <c r="B65" s="204" t="s">
        <v>514</v>
      </c>
      <c r="C65" s="418" t="s">
        <v>1024</v>
      </c>
      <c r="D65" s="418" t="s">
        <v>1025</v>
      </c>
      <c r="E65" s="253"/>
      <c r="F65" s="257"/>
      <c r="G65" s="257"/>
      <c r="H65" s="257"/>
      <c r="I65" s="257"/>
      <c r="J65" s="257"/>
      <c r="K65" s="257"/>
      <c r="L65" s="257"/>
      <c r="M65" s="351"/>
      <c r="N65" s="186"/>
    </row>
    <row r="66" spans="1:14" ht="45" x14ac:dyDescent="0.25">
      <c r="A66" s="354"/>
      <c r="B66" s="204" t="s">
        <v>513</v>
      </c>
      <c r="C66" s="418"/>
      <c r="D66" s="418"/>
      <c r="E66" s="253" t="s">
        <v>1026</v>
      </c>
      <c r="F66" s="257"/>
      <c r="G66" s="257"/>
      <c r="H66" s="257"/>
      <c r="I66" s="257"/>
      <c r="J66" s="257"/>
      <c r="K66" s="257"/>
      <c r="L66" s="257"/>
      <c r="M66" s="351"/>
      <c r="N66" s="186"/>
    </row>
    <row r="67" spans="1:14" x14ac:dyDescent="0.25">
      <c r="A67" s="354"/>
      <c r="B67" s="204" t="s">
        <v>512</v>
      </c>
      <c r="C67" s="418"/>
      <c r="D67" s="418"/>
      <c r="E67" s="253"/>
      <c r="F67" s="257"/>
      <c r="G67" s="257"/>
      <c r="H67" s="257"/>
      <c r="I67" s="257"/>
      <c r="J67" s="257"/>
      <c r="K67" s="257"/>
      <c r="L67" s="257"/>
      <c r="M67" s="351"/>
      <c r="N67" s="186"/>
    </row>
    <row r="68" spans="1:14" ht="30" x14ac:dyDescent="0.25">
      <c r="A68" s="354"/>
      <c r="B68" s="201" t="s">
        <v>419</v>
      </c>
      <c r="C68" s="419" t="s">
        <v>1021</v>
      </c>
      <c r="D68" s="419" t="s">
        <v>1022</v>
      </c>
      <c r="E68" s="426" t="s">
        <v>1023</v>
      </c>
      <c r="F68" s="257"/>
      <c r="G68" s="257"/>
      <c r="H68" s="257"/>
      <c r="I68" s="257"/>
      <c r="J68" s="257"/>
      <c r="K68" s="257"/>
      <c r="L68" s="257"/>
      <c r="M68" s="351"/>
      <c r="N68" s="186"/>
    </row>
    <row r="69" spans="1:14" x14ac:dyDescent="0.25">
      <c r="A69" s="354"/>
      <c r="B69" s="201" t="s">
        <v>122</v>
      </c>
      <c r="C69" s="419"/>
      <c r="D69" s="419"/>
      <c r="E69" s="199"/>
      <c r="F69" s="257"/>
      <c r="G69" s="257"/>
      <c r="H69" s="257"/>
      <c r="I69" s="257"/>
      <c r="J69" s="257"/>
      <c r="K69" s="257"/>
      <c r="L69" s="257"/>
      <c r="M69" s="351"/>
      <c r="N69" s="186"/>
    </row>
    <row r="70" spans="1:14" ht="14.25" customHeight="1" thickBot="1" x14ac:dyDescent="0.3">
      <c r="A70" s="354"/>
      <c r="B70" s="193" t="s">
        <v>5</v>
      </c>
      <c r="C70" s="216"/>
      <c r="D70" s="216"/>
      <c r="E70" s="191"/>
      <c r="F70" s="257"/>
      <c r="G70" s="257"/>
      <c r="H70" s="257"/>
      <c r="I70" s="257"/>
      <c r="J70" s="257"/>
      <c r="K70" s="257"/>
      <c r="L70" s="257"/>
      <c r="M70" s="351"/>
      <c r="N70" s="186"/>
    </row>
    <row r="71" spans="1:14" ht="27.75" customHeight="1" x14ac:dyDescent="0.25">
      <c r="A71" s="359" t="s">
        <v>511</v>
      </c>
      <c r="B71" s="260" t="s">
        <v>510</v>
      </c>
      <c r="C71" s="259"/>
      <c r="D71" s="257"/>
      <c r="E71" s="257"/>
      <c r="F71" s="257"/>
      <c r="G71" s="257"/>
      <c r="H71" s="257"/>
      <c r="I71" s="257"/>
      <c r="J71" s="257"/>
      <c r="K71" s="257"/>
      <c r="L71" s="257"/>
      <c r="M71" s="351"/>
      <c r="N71" s="186"/>
    </row>
    <row r="72" spans="1:14" ht="21" customHeight="1" thickBot="1" x14ac:dyDescent="0.3">
      <c r="A72" s="359"/>
      <c r="B72" s="264" t="s">
        <v>509</v>
      </c>
      <c r="C72" s="258"/>
      <c r="D72" s="257"/>
      <c r="E72" s="257"/>
      <c r="F72" s="257"/>
      <c r="G72" s="257"/>
      <c r="H72" s="257"/>
      <c r="I72" s="257"/>
      <c r="J72" s="257"/>
      <c r="K72" s="257"/>
      <c r="L72" s="257"/>
      <c r="M72" s="351"/>
      <c r="N72" s="186"/>
    </row>
    <row r="73" spans="1:14" ht="45.75" customHeight="1" thickBot="1" x14ac:dyDescent="0.3">
      <c r="A73" s="359"/>
      <c r="B73" s="456" t="s">
        <v>1055</v>
      </c>
      <c r="C73" s="444"/>
      <c r="D73" s="444"/>
      <c r="E73" s="445"/>
      <c r="F73" s="257"/>
      <c r="G73" s="257"/>
      <c r="H73" s="257"/>
      <c r="I73" s="257"/>
      <c r="J73" s="257"/>
      <c r="K73" s="257"/>
      <c r="L73" s="257"/>
      <c r="M73" s="351"/>
      <c r="N73" s="186"/>
    </row>
    <row r="74" spans="1:14" ht="27.75" customHeight="1" x14ac:dyDescent="0.25">
      <c r="A74" s="359" t="s">
        <v>508</v>
      </c>
      <c r="B74" s="492"/>
      <c r="C74" s="489"/>
      <c r="D74" s="489"/>
      <c r="E74" s="489"/>
      <c r="F74" s="257"/>
      <c r="G74" s="257"/>
      <c r="H74" s="257"/>
      <c r="I74" s="257"/>
      <c r="J74" s="257"/>
      <c r="K74" s="257"/>
      <c r="L74" s="257"/>
      <c r="M74" s="351"/>
      <c r="N74" s="186"/>
    </row>
    <row r="75" spans="1:14" ht="21" customHeight="1" x14ac:dyDescent="0.25">
      <c r="A75" s="359"/>
      <c r="B75" s="264" t="s">
        <v>507</v>
      </c>
      <c r="C75" s="258"/>
      <c r="D75" s="257"/>
      <c r="E75" s="257"/>
      <c r="F75" s="257"/>
      <c r="G75" s="257"/>
      <c r="H75" s="257"/>
      <c r="I75" s="257"/>
      <c r="J75" s="257"/>
      <c r="K75" s="257"/>
      <c r="L75" s="257"/>
      <c r="M75" s="351"/>
      <c r="N75" s="186"/>
    </row>
    <row r="76" spans="1:14" ht="21" customHeight="1" x14ac:dyDescent="0.25">
      <c r="A76" s="359"/>
      <c r="B76" s="263" t="s">
        <v>506</v>
      </c>
      <c r="C76" s="257"/>
      <c r="D76" s="257"/>
      <c r="E76" s="257"/>
      <c r="F76" s="257"/>
      <c r="G76" s="257"/>
      <c r="H76" s="257"/>
      <c r="I76" s="257"/>
      <c r="J76" s="257"/>
      <c r="K76" s="257"/>
      <c r="L76" s="257"/>
      <c r="M76" s="351"/>
      <c r="N76" s="186"/>
    </row>
    <row r="77" spans="1:14" ht="21" customHeight="1" thickBot="1" x14ac:dyDescent="0.3">
      <c r="A77" s="359"/>
      <c r="B77" s="262" t="s">
        <v>505</v>
      </c>
      <c r="C77" s="257"/>
      <c r="D77" s="257"/>
      <c r="E77" s="257"/>
      <c r="F77" s="257"/>
      <c r="G77" s="257"/>
      <c r="H77" s="257"/>
      <c r="I77" s="257"/>
      <c r="J77" s="257"/>
      <c r="K77" s="257"/>
      <c r="L77" s="257"/>
      <c r="M77" s="351"/>
      <c r="N77" s="186"/>
    </row>
    <row r="78" spans="1:14" ht="30.75" customHeight="1" thickBot="1" x14ac:dyDescent="0.3">
      <c r="A78" s="359"/>
      <c r="B78" s="456" t="s">
        <v>968</v>
      </c>
      <c r="C78" s="444"/>
      <c r="D78" s="444"/>
      <c r="E78" s="445"/>
      <c r="F78" s="257"/>
      <c r="G78" s="257"/>
      <c r="H78" s="257"/>
      <c r="I78" s="257"/>
      <c r="J78" s="257"/>
      <c r="K78" s="257"/>
      <c r="L78" s="257"/>
      <c r="M78" s="351"/>
      <c r="N78" s="186"/>
    </row>
    <row r="79" spans="1:14" x14ac:dyDescent="0.25">
      <c r="A79" s="354"/>
      <c r="B79" s="257"/>
      <c r="C79" s="257"/>
      <c r="D79" s="257"/>
      <c r="E79" s="257"/>
      <c r="F79" s="257"/>
      <c r="G79" s="257"/>
      <c r="H79" s="257"/>
      <c r="I79" s="257"/>
      <c r="J79" s="257"/>
      <c r="K79" s="257"/>
      <c r="L79" s="257"/>
      <c r="M79" s="351"/>
      <c r="N79" s="186"/>
    </row>
    <row r="80" spans="1:14" ht="24" customHeight="1" x14ac:dyDescent="0.25">
      <c r="A80" s="355"/>
      <c r="B80" s="261" t="s">
        <v>335</v>
      </c>
      <c r="C80" s="261"/>
      <c r="D80" s="261"/>
      <c r="E80" s="261"/>
      <c r="F80" s="261"/>
      <c r="G80" s="261"/>
      <c r="H80" s="261"/>
      <c r="I80" s="261"/>
      <c r="J80" s="261"/>
      <c r="K80" s="261"/>
      <c r="L80" s="261"/>
      <c r="M80" s="356"/>
      <c r="N80" s="186"/>
    </row>
    <row r="81" spans="1:17" ht="24" customHeight="1" x14ac:dyDescent="0.25">
      <c r="A81" s="359" t="s">
        <v>504</v>
      </c>
      <c r="B81" s="260" t="s">
        <v>333</v>
      </c>
      <c r="C81" s="259"/>
      <c r="D81" s="257"/>
      <c r="E81" s="257"/>
      <c r="F81" s="257"/>
      <c r="G81" s="257"/>
      <c r="H81" s="257"/>
      <c r="I81" s="257"/>
      <c r="J81" s="257"/>
      <c r="K81" s="257"/>
      <c r="L81" s="257"/>
      <c r="M81" s="351"/>
      <c r="N81" s="186"/>
    </row>
    <row r="82" spans="1:17" ht="31.5" customHeight="1" thickBot="1" x14ac:dyDescent="0.3">
      <c r="A82" s="359"/>
      <c r="B82" s="457" t="s">
        <v>503</v>
      </c>
      <c r="C82" s="458"/>
      <c r="D82" s="458"/>
      <c r="E82" s="458"/>
      <c r="F82" s="257"/>
      <c r="G82" s="257"/>
      <c r="H82" s="257"/>
      <c r="I82" s="257"/>
      <c r="J82" s="257"/>
      <c r="K82" s="257"/>
      <c r="L82" s="257"/>
      <c r="M82" s="351"/>
      <c r="N82" s="186"/>
    </row>
    <row r="83" spans="1:17" ht="45" customHeight="1" thickBot="1" x14ac:dyDescent="0.3">
      <c r="A83" s="359"/>
      <c r="B83" s="456" t="s">
        <v>1056</v>
      </c>
      <c r="C83" s="444"/>
      <c r="D83" s="444"/>
      <c r="E83" s="445"/>
      <c r="F83" s="257"/>
      <c r="G83" s="257"/>
      <c r="H83" s="257"/>
      <c r="I83" s="257"/>
      <c r="J83" s="257"/>
      <c r="K83" s="257"/>
      <c r="L83" s="257"/>
      <c r="M83" s="351"/>
      <c r="N83" s="186"/>
    </row>
    <row r="84" spans="1:17" x14ac:dyDescent="0.25">
      <c r="A84" s="354"/>
      <c r="B84" s="257"/>
      <c r="C84" s="257"/>
      <c r="D84" s="257"/>
      <c r="E84" s="257"/>
      <c r="F84" s="257"/>
      <c r="G84" s="257"/>
      <c r="H84" s="257"/>
      <c r="I84" s="257"/>
      <c r="J84" s="257"/>
      <c r="K84" s="257"/>
      <c r="L84" s="257"/>
      <c r="M84" s="351"/>
      <c r="N84" s="186"/>
    </row>
    <row r="85" spans="1:17" ht="30" customHeight="1" x14ac:dyDescent="0.25">
      <c r="A85" s="360">
        <v>3</v>
      </c>
      <c r="B85" s="256" t="s">
        <v>502</v>
      </c>
      <c r="C85" s="256"/>
      <c r="D85" s="255"/>
      <c r="E85" s="255"/>
      <c r="F85" s="255"/>
      <c r="G85" s="255"/>
      <c r="H85" s="255"/>
      <c r="I85" s="255"/>
      <c r="J85" s="255"/>
      <c r="K85" s="255"/>
      <c r="L85" s="255"/>
      <c r="M85" s="361"/>
      <c r="N85" s="186"/>
    </row>
    <row r="86" spans="1:17" ht="21" customHeight="1" x14ac:dyDescent="0.25">
      <c r="A86" s="362"/>
      <c r="B86" s="190" t="s">
        <v>501</v>
      </c>
      <c r="C86" s="190"/>
      <c r="D86" s="190"/>
      <c r="E86" s="190"/>
      <c r="F86" s="190"/>
      <c r="G86" s="190"/>
      <c r="H86" s="190"/>
      <c r="I86" s="190"/>
      <c r="J86" s="190"/>
      <c r="K86" s="190"/>
      <c r="L86" s="190"/>
      <c r="M86" s="363"/>
      <c r="N86" s="186"/>
    </row>
    <row r="87" spans="1:17" x14ac:dyDescent="0.25">
      <c r="A87" s="364" t="s">
        <v>500</v>
      </c>
      <c r="B87" s="250" t="s">
        <v>499</v>
      </c>
      <c r="C87" s="189"/>
      <c r="D87" s="188"/>
      <c r="E87" s="188"/>
      <c r="F87" s="188"/>
      <c r="G87" s="188"/>
      <c r="H87" s="188"/>
      <c r="I87" s="188"/>
      <c r="J87" s="188"/>
      <c r="K87" s="188"/>
      <c r="L87" s="188"/>
      <c r="M87" s="365"/>
      <c r="N87" s="186"/>
    </row>
    <row r="88" spans="1:17" ht="107.25" customHeight="1" x14ac:dyDescent="0.25">
      <c r="A88" s="364"/>
      <c r="B88" s="493" t="s">
        <v>498</v>
      </c>
      <c r="C88" s="461"/>
      <c r="D88" s="461"/>
      <c r="E88" s="461"/>
      <c r="F88" s="188"/>
      <c r="G88" s="188"/>
      <c r="H88" s="188"/>
      <c r="I88" s="188"/>
      <c r="J88" s="188"/>
      <c r="K88" s="188"/>
      <c r="L88" s="188"/>
      <c r="M88" s="365"/>
      <c r="N88" s="186"/>
    </row>
    <row r="89" spans="1:17" ht="45.75" customHeight="1" x14ac:dyDescent="0.25">
      <c r="A89" s="366"/>
      <c r="B89" s="461" t="s">
        <v>497</v>
      </c>
      <c r="C89" s="461"/>
      <c r="D89" s="461"/>
      <c r="E89" s="461"/>
      <c r="F89" s="188"/>
      <c r="G89" s="188"/>
      <c r="H89" s="188"/>
      <c r="I89" s="188"/>
      <c r="J89" s="188"/>
      <c r="K89" s="188"/>
      <c r="L89" s="188"/>
      <c r="M89" s="365"/>
      <c r="N89" s="186"/>
      <c r="Q89" s="186"/>
    </row>
    <row r="90" spans="1:17" ht="66" customHeight="1" thickBot="1" x14ac:dyDescent="0.3">
      <c r="A90" s="366"/>
      <c r="B90" s="462" t="s">
        <v>496</v>
      </c>
      <c r="C90" s="462"/>
      <c r="D90" s="462"/>
      <c r="E90" s="462"/>
      <c r="F90" s="188"/>
      <c r="G90" s="188"/>
      <c r="H90" s="188"/>
      <c r="I90" s="188"/>
      <c r="J90" s="188"/>
      <c r="K90" s="188"/>
      <c r="L90" s="188"/>
      <c r="M90" s="365"/>
      <c r="N90" s="186"/>
      <c r="Q90" s="186"/>
    </row>
    <row r="91" spans="1:17" ht="24" customHeight="1" x14ac:dyDescent="0.25">
      <c r="A91" s="366"/>
      <c r="B91" s="196" t="s">
        <v>495</v>
      </c>
      <c r="C91" s="254" t="s">
        <v>0</v>
      </c>
      <c r="D91" s="254" t="s">
        <v>494</v>
      </c>
      <c r="E91" s="254" t="s">
        <v>493</v>
      </c>
      <c r="F91" s="254" t="s">
        <v>492</v>
      </c>
      <c r="G91" s="254" t="s">
        <v>491</v>
      </c>
      <c r="H91" s="254" t="s">
        <v>405</v>
      </c>
      <c r="I91" s="248" t="s">
        <v>9</v>
      </c>
      <c r="J91" s="233" t="s">
        <v>8</v>
      </c>
      <c r="K91" s="188"/>
      <c r="L91" s="188"/>
      <c r="M91" s="365"/>
      <c r="N91" s="186"/>
      <c r="Q91" s="186"/>
    </row>
    <row r="92" spans="1:17" ht="61.5" x14ac:dyDescent="0.35">
      <c r="A92" s="366"/>
      <c r="B92" s="204" t="s">
        <v>490</v>
      </c>
      <c r="C92" s="418" t="s">
        <v>618</v>
      </c>
      <c r="D92" s="418" t="s">
        <v>921</v>
      </c>
      <c r="E92" s="203">
        <f>SUMIF(C113:C138,"Scope 1",H113:H138)</f>
        <v>7460.7775334897397</v>
      </c>
      <c r="F92" s="203">
        <f>SUMIF(C113:C138,"Scope 2",H113:H138)</f>
        <v>29488.73670973281</v>
      </c>
      <c r="G92" s="203">
        <f>SUMIF(C113:C138,"Scope 3",H113:H138)</f>
        <v>2419.7833488857241</v>
      </c>
      <c r="H92" s="203">
        <f t="shared" ref="H92" si="0">SUM(E92:G92)</f>
        <v>39369.297592108269</v>
      </c>
      <c r="I92" s="418" t="s">
        <v>14</v>
      </c>
      <c r="J92" s="253" t="s">
        <v>1020</v>
      </c>
      <c r="K92" s="188"/>
      <c r="L92" s="188"/>
      <c r="M92" s="365"/>
      <c r="N92" s="186"/>
      <c r="Q92" s="186"/>
    </row>
    <row r="93" spans="1:17" ht="18" x14ac:dyDescent="0.35">
      <c r="A93" s="366"/>
      <c r="B93" s="204" t="s">
        <v>489</v>
      </c>
      <c r="C93" s="219" t="str">
        <f>VLOOKUP(C$92,ListsReq!$C$3:$R$34,2,FALSE)</f>
        <v>2015/16</v>
      </c>
      <c r="D93" s="219" t="str">
        <f>D92</f>
        <v>Financial (April to March)</v>
      </c>
      <c r="E93" s="203"/>
      <c r="F93" s="203"/>
      <c r="G93" s="203"/>
      <c r="H93" s="203">
        <f t="shared" ref="H93:H107" si="1">SUM(E93:G93)</f>
        <v>0</v>
      </c>
      <c r="I93" s="219" t="s">
        <v>14</v>
      </c>
      <c r="J93" s="253"/>
      <c r="K93" s="188"/>
      <c r="L93" s="188"/>
      <c r="M93" s="365"/>
      <c r="N93" s="186"/>
      <c r="Q93" s="186"/>
    </row>
    <row r="94" spans="1:17" ht="18" x14ac:dyDescent="0.35">
      <c r="A94" s="366"/>
      <c r="B94" s="204" t="s">
        <v>488</v>
      </c>
      <c r="C94" s="219" t="str">
        <f>VLOOKUP(C$92,ListsReq!$C$3:$R$34,3,FALSE)</f>
        <v>2016/17</v>
      </c>
      <c r="D94" s="219" t="str">
        <f t="shared" ref="D94:D107" si="2">D93</f>
        <v>Financial (April to March)</v>
      </c>
      <c r="E94" s="203"/>
      <c r="F94" s="203"/>
      <c r="G94" s="203"/>
      <c r="H94" s="203">
        <f t="shared" si="1"/>
        <v>0</v>
      </c>
      <c r="I94" s="219" t="s">
        <v>14</v>
      </c>
      <c r="J94" s="253"/>
      <c r="K94" s="188"/>
      <c r="L94" s="188"/>
      <c r="M94" s="365"/>
      <c r="N94" s="186"/>
      <c r="Q94" s="186"/>
    </row>
    <row r="95" spans="1:17" ht="18" x14ac:dyDescent="0.35">
      <c r="A95" s="366"/>
      <c r="B95" s="204" t="s">
        <v>487</v>
      </c>
      <c r="C95" s="219" t="str">
        <f>VLOOKUP(C$92,ListsReq!$C$3:$R$34,4,FALSE)</f>
        <v>2017/18</v>
      </c>
      <c r="D95" s="219" t="str">
        <f t="shared" si="2"/>
        <v>Financial (April to March)</v>
      </c>
      <c r="E95" s="203"/>
      <c r="F95" s="203"/>
      <c r="G95" s="203"/>
      <c r="H95" s="203">
        <f t="shared" si="1"/>
        <v>0</v>
      </c>
      <c r="I95" s="219" t="s">
        <v>14</v>
      </c>
      <c r="J95" s="253"/>
      <c r="K95" s="188"/>
      <c r="L95" s="188"/>
      <c r="M95" s="365"/>
      <c r="N95" s="186"/>
      <c r="Q95" s="186"/>
    </row>
    <row r="96" spans="1:17" ht="18" x14ac:dyDescent="0.35">
      <c r="A96" s="366"/>
      <c r="B96" s="204" t="s">
        <v>486</v>
      </c>
      <c r="C96" s="219" t="str">
        <f>VLOOKUP(C$92,ListsReq!$C$3:$R$34,5,FALSE)</f>
        <v>2018/19</v>
      </c>
      <c r="D96" s="219" t="str">
        <f t="shared" si="2"/>
        <v>Financial (April to March)</v>
      </c>
      <c r="E96" s="203"/>
      <c r="F96" s="203"/>
      <c r="G96" s="203"/>
      <c r="H96" s="203">
        <f t="shared" si="1"/>
        <v>0</v>
      </c>
      <c r="I96" s="219" t="s">
        <v>14</v>
      </c>
      <c r="J96" s="253"/>
      <c r="K96" s="188"/>
      <c r="L96" s="188"/>
      <c r="M96" s="365"/>
      <c r="N96" s="186"/>
      <c r="Q96" s="186"/>
    </row>
    <row r="97" spans="1:17" ht="18" x14ac:dyDescent="0.35">
      <c r="A97" s="366"/>
      <c r="B97" s="204" t="s">
        <v>485</v>
      </c>
      <c r="C97" s="219" t="str">
        <f>VLOOKUP(C$92,ListsReq!$C$3:$R$34,6,FALSE)</f>
        <v>2019/20</v>
      </c>
      <c r="D97" s="219" t="str">
        <f t="shared" si="2"/>
        <v>Financial (April to March)</v>
      </c>
      <c r="E97" s="203"/>
      <c r="F97" s="203"/>
      <c r="G97" s="203"/>
      <c r="H97" s="203">
        <f t="shared" si="1"/>
        <v>0</v>
      </c>
      <c r="I97" s="219" t="s">
        <v>14</v>
      </c>
      <c r="J97" s="253"/>
      <c r="K97" s="188"/>
      <c r="L97" s="188"/>
      <c r="M97" s="365"/>
      <c r="N97" s="186"/>
      <c r="Q97" s="186"/>
    </row>
    <row r="98" spans="1:17" ht="18" x14ac:dyDescent="0.35">
      <c r="A98" s="366"/>
      <c r="B98" s="204" t="s">
        <v>484</v>
      </c>
      <c r="C98" s="219">
        <f>VLOOKUP(C$92,ListsReq!$C$3:$R$34,7,FALSE)</f>
        <v>0</v>
      </c>
      <c r="D98" s="219" t="str">
        <f t="shared" si="2"/>
        <v>Financial (April to March)</v>
      </c>
      <c r="E98" s="203"/>
      <c r="F98" s="203"/>
      <c r="G98" s="203"/>
      <c r="H98" s="203">
        <f t="shared" si="1"/>
        <v>0</v>
      </c>
      <c r="I98" s="219" t="s">
        <v>14</v>
      </c>
      <c r="J98" s="253"/>
      <c r="K98" s="188"/>
      <c r="L98" s="188"/>
      <c r="M98" s="365"/>
      <c r="N98" s="186"/>
      <c r="Q98" s="186"/>
    </row>
    <row r="99" spans="1:17" ht="18" x14ac:dyDescent="0.35">
      <c r="A99" s="366"/>
      <c r="B99" s="204" t="s">
        <v>483</v>
      </c>
      <c r="C99" s="219">
        <f>VLOOKUP(C$92,ListsReq!$C$3:$R$34,8,FALSE)</f>
        <v>0</v>
      </c>
      <c r="D99" s="219" t="str">
        <f t="shared" si="2"/>
        <v>Financial (April to March)</v>
      </c>
      <c r="E99" s="203"/>
      <c r="F99" s="203"/>
      <c r="G99" s="203"/>
      <c r="H99" s="203">
        <f t="shared" si="1"/>
        <v>0</v>
      </c>
      <c r="I99" s="219" t="s">
        <v>14</v>
      </c>
      <c r="J99" s="253"/>
      <c r="K99" s="188"/>
      <c r="L99" s="188"/>
      <c r="M99" s="365"/>
      <c r="N99" s="186"/>
      <c r="Q99" s="186"/>
    </row>
    <row r="100" spans="1:17" ht="18" x14ac:dyDescent="0.35">
      <c r="A100" s="366"/>
      <c r="B100" s="204" t="s">
        <v>482</v>
      </c>
      <c r="C100" s="219">
        <f>VLOOKUP(C$92,ListsReq!$C$3:$R$34,9,FALSE)</f>
        <v>0</v>
      </c>
      <c r="D100" s="219" t="str">
        <f t="shared" si="2"/>
        <v>Financial (April to March)</v>
      </c>
      <c r="E100" s="203"/>
      <c r="F100" s="203"/>
      <c r="G100" s="203"/>
      <c r="H100" s="203">
        <f t="shared" si="1"/>
        <v>0</v>
      </c>
      <c r="I100" s="219" t="s">
        <v>14</v>
      </c>
      <c r="J100" s="253"/>
      <c r="K100" s="188"/>
      <c r="L100" s="188"/>
      <c r="M100" s="365"/>
      <c r="N100" s="186"/>
      <c r="Q100" s="186"/>
    </row>
    <row r="101" spans="1:17" ht="18" x14ac:dyDescent="0.35">
      <c r="A101" s="366"/>
      <c r="B101" s="204" t="s">
        <v>481</v>
      </c>
      <c r="C101" s="219">
        <f>VLOOKUP(C$92,ListsReq!$C$3:$R$34,10,FALSE)</f>
        <v>0</v>
      </c>
      <c r="D101" s="219" t="str">
        <f t="shared" si="2"/>
        <v>Financial (April to March)</v>
      </c>
      <c r="E101" s="203"/>
      <c r="F101" s="203"/>
      <c r="G101" s="203"/>
      <c r="H101" s="203">
        <f t="shared" si="1"/>
        <v>0</v>
      </c>
      <c r="I101" s="219" t="s">
        <v>14</v>
      </c>
      <c r="J101" s="253"/>
      <c r="K101" s="188"/>
      <c r="L101" s="188"/>
      <c r="M101" s="365"/>
      <c r="N101" s="186"/>
      <c r="Q101" s="186"/>
    </row>
    <row r="102" spans="1:17" ht="18" x14ac:dyDescent="0.35">
      <c r="A102" s="366"/>
      <c r="B102" s="204" t="s">
        <v>480</v>
      </c>
      <c r="C102" s="219">
        <f>VLOOKUP(C$92,ListsReq!$C$3:$R$34,11,FALSE)</f>
        <v>0</v>
      </c>
      <c r="D102" s="219" t="str">
        <f t="shared" si="2"/>
        <v>Financial (April to March)</v>
      </c>
      <c r="E102" s="203"/>
      <c r="F102" s="203"/>
      <c r="G102" s="203"/>
      <c r="H102" s="203">
        <f t="shared" si="1"/>
        <v>0</v>
      </c>
      <c r="I102" s="219" t="s">
        <v>14</v>
      </c>
      <c r="J102" s="253"/>
      <c r="K102" s="188"/>
      <c r="L102" s="188"/>
      <c r="M102" s="365"/>
      <c r="N102" s="186"/>
      <c r="Q102" s="186"/>
    </row>
    <row r="103" spans="1:17" ht="18" x14ac:dyDescent="0.35">
      <c r="A103" s="366"/>
      <c r="B103" s="204" t="s">
        <v>479</v>
      </c>
      <c r="C103" s="219">
        <f>VLOOKUP(C$92,ListsReq!$C$3:$R$34,12,FALSE)</f>
        <v>0</v>
      </c>
      <c r="D103" s="219" t="str">
        <f t="shared" si="2"/>
        <v>Financial (April to March)</v>
      </c>
      <c r="E103" s="203"/>
      <c r="F103" s="203"/>
      <c r="G103" s="203"/>
      <c r="H103" s="203">
        <f t="shared" si="1"/>
        <v>0</v>
      </c>
      <c r="I103" s="219" t="s">
        <v>14</v>
      </c>
      <c r="J103" s="253"/>
      <c r="K103" s="188"/>
      <c r="L103" s="188"/>
      <c r="M103" s="365"/>
      <c r="N103" s="186"/>
      <c r="Q103" s="186"/>
    </row>
    <row r="104" spans="1:17" ht="18" x14ac:dyDescent="0.35">
      <c r="A104" s="366"/>
      <c r="B104" s="204" t="s">
        <v>478</v>
      </c>
      <c r="C104" s="219">
        <f>VLOOKUP(C$92,ListsReq!$C$3:$R$34,13,FALSE)</f>
        <v>0</v>
      </c>
      <c r="D104" s="219" t="str">
        <f t="shared" si="2"/>
        <v>Financial (April to March)</v>
      </c>
      <c r="E104" s="203"/>
      <c r="F104" s="203"/>
      <c r="G104" s="203"/>
      <c r="H104" s="203">
        <f t="shared" si="1"/>
        <v>0</v>
      </c>
      <c r="I104" s="219" t="s">
        <v>14</v>
      </c>
      <c r="J104" s="253"/>
      <c r="K104" s="188"/>
      <c r="L104" s="188"/>
      <c r="M104" s="365"/>
      <c r="N104" s="186"/>
      <c r="Q104" s="186"/>
    </row>
    <row r="105" spans="1:17" ht="18" x14ac:dyDescent="0.35">
      <c r="A105" s="366"/>
      <c r="B105" s="204" t="s">
        <v>477</v>
      </c>
      <c r="C105" s="219">
        <f>VLOOKUP(C$92,ListsReq!$C$3:$R$34,14,FALSE)</f>
        <v>0</v>
      </c>
      <c r="D105" s="219" t="str">
        <f t="shared" si="2"/>
        <v>Financial (April to March)</v>
      </c>
      <c r="E105" s="203"/>
      <c r="F105" s="203"/>
      <c r="G105" s="203"/>
      <c r="H105" s="203">
        <f t="shared" si="1"/>
        <v>0</v>
      </c>
      <c r="I105" s="219" t="s">
        <v>14</v>
      </c>
      <c r="J105" s="253"/>
      <c r="K105" s="188"/>
      <c r="L105" s="188"/>
      <c r="M105" s="365"/>
      <c r="N105" s="186"/>
      <c r="Q105" s="186"/>
    </row>
    <row r="106" spans="1:17" ht="18" x14ac:dyDescent="0.35">
      <c r="A106" s="366"/>
      <c r="B106" s="204" t="s">
        <v>476</v>
      </c>
      <c r="C106" s="219">
        <f>VLOOKUP(C$92,ListsReq!$C$3:$R$34,15,FALSE)</f>
        <v>0</v>
      </c>
      <c r="D106" s="219" t="str">
        <f t="shared" si="2"/>
        <v>Financial (April to March)</v>
      </c>
      <c r="E106" s="203"/>
      <c r="F106" s="203"/>
      <c r="G106" s="203"/>
      <c r="H106" s="203">
        <f t="shared" si="1"/>
        <v>0</v>
      </c>
      <c r="I106" s="219" t="s">
        <v>14</v>
      </c>
      <c r="J106" s="253"/>
      <c r="K106" s="188"/>
      <c r="L106" s="188"/>
      <c r="M106" s="365"/>
      <c r="N106" s="186"/>
      <c r="Q106" s="186"/>
    </row>
    <row r="107" spans="1:17" ht="18.75" thickBot="1" x14ac:dyDescent="0.4">
      <c r="A107" s="366"/>
      <c r="B107" s="193" t="s">
        <v>475</v>
      </c>
      <c r="C107" s="216">
        <f>VLOOKUP(C$92,ListsReq!$C$3:$R$34,16,FALSE)</f>
        <v>0</v>
      </c>
      <c r="D107" s="216" t="str">
        <f t="shared" si="2"/>
        <v>Financial (April to March)</v>
      </c>
      <c r="E107" s="192"/>
      <c r="F107" s="192"/>
      <c r="G107" s="192"/>
      <c r="H107" s="192">
        <f t="shared" si="1"/>
        <v>0</v>
      </c>
      <c r="I107" s="216" t="s">
        <v>14</v>
      </c>
      <c r="J107" s="252"/>
      <c r="K107" s="188"/>
      <c r="L107" s="188"/>
      <c r="M107" s="365"/>
      <c r="N107" s="186"/>
      <c r="Q107" s="186"/>
    </row>
    <row r="108" spans="1:17" x14ac:dyDescent="0.25">
      <c r="A108" s="364"/>
      <c r="B108" s="251"/>
      <c r="C108" s="211"/>
      <c r="D108" s="188"/>
      <c r="E108" s="188"/>
      <c r="F108" s="188"/>
      <c r="G108" s="188"/>
      <c r="H108" s="188"/>
      <c r="I108" s="188"/>
      <c r="J108" s="188"/>
      <c r="K108" s="188"/>
      <c r="L108" s="188"/>
      <c r="M108" s="365"/>
      <c r="N108" s="186"/>
    </row>
    <row r="109" spans="1:17" x14ac:dyDescent="0.25">
      <c r="A109" s="364" t="s">
        <v>474</v>
      </c>
      <c r="B109" s="250" t="s">
        <v>473</v>
      </c>
      <c r="C109" s="189"/>
      <c r="D109" s="188"/>
      <c r="E109" s="188"/>
      <c r="F109" s="188"/>
      <c r="G109" s="188"/>
      <c r="H109" s="188"/>
      <c r="I109" s="188"/>
      <c r="J109" s="188"/>
      <c r="K109" s="188"/>
      <c r="L109" s="188"/>
      <c r="M109" s="365"/>
      <c r="N109" s="186"/>
    </row>
    <row r="110" spans="1:17" ht="78.75" customHeight="1" x14ac:dyDescent="0.25">
      <c r="A110" s="364"/>
      <c r="B110" s="461" t="s">
        <v>472</v>
      </c>
      <c r="C110" s="461"/>
      <c r="D110" s="461"/>
      <c r="E110" s="461"/>
      <c r="F110" s="188"/>
      <c r="G110" s="188"/>
      <c r="H110" s="188"/>
      <c r="I110" s="188"/>
      <c r="J110" s="188"/>
      <c r="K110" s="188"/>
      <c r="L110" s="188"/>
      <c r="M110" s="365"/>
      <c r="N110" s="186"/>
    </row>
    <row r="111" spans="1:17" ht="34.5" customHeight="1" thickBot="1" x14ac:dyDescent="0.3">
      <c r="A111" s="366"/>
      <c r="B111" s="461" t="s">
        <v>471</v>
      </c>
      <c r="C111" s="461"/>
      <c r="D111" s="461"/>
      <c r="E111" s="461"/>
      <c r="F111" s="188"/>
      <c r="G111" s="188"/>
      <c r="H111" s="188"/>
      <c r="I111" s="188"/>
      <c r="J111" s="188"/>
      <c r="K111" s="188"/>
      <c r="L111" s="188"/>
      <c r="M111" s="365"/>
      <c r="N111" s="186"/>
      <c r="O111" s="186"/>
    </row>
    <row r="112" spans="1:17" ht="21.75" customHeight="1" x14ac:dyDescent="0.25">
      <c r="A112" s="366"/>
      <c r="B112" s="196" t="s">
        <v>470</v>
      </c>
      <c r="C112" s="249" t="s">
        <v>469</v>
      </c>
      <c r="D112" s="248" t="s">
        <v>468</v>
      </c>
      <c r="E112" s="248" t="s">
        <v>9</v>
      </c>
      <c r="F112" s="248" t="s">
        <v>467</v>
      </c>
      <c r="G112" s="248" t="s">
        <v>9</v>
      </c>
      <c r="H112" s="248" t="s">
        <v>466</v>
      </c>
      <c r="I112" s="233" t="s">
        <v>8</v>
      </c>
      <c r="J112" s="188"/>
      <c r="K112" s="188"/>
      <c r="L112" s="188"/>
      <c r="M112" s="365"/>
      <c r="N112" s="186"/>
      <c r="O112" s="186"/>
    </row>
    <row r="113" spans="1:15" x14ac:dyDescent="0.25">
      <c r="A113" s="366"/>
      <c r="B113" s="204" t="s">
        <v>729</v>
      </c>
      <c r="C113" s="246" t="s">
        <v>492</v>
      </c>
      <c r="D113" s="247">
        <v>1271557</v>
      </c>
      <c r="E113" s="243" t="str">
        <f>VLOOKUP($B113,[1]ListsReq!$AC$3:$AF$64,2,FALSE)</f>
        <v>litres</v>
      </c>
      <c r="F113" s="244">
        <f>VLOOKUP($B113,[1]ListsReq!$AC$3:$AF$82,3,FALSE)</f>
        <v>2.6023999999999998</v>
      </c>
      <c r="G113" s="243" t="str">
        <f>VLOOKUP($B113,[1]ListsReq!$AC$3:$AF$64,4,FALSE)</f>
        <v>kg CO2e/litre</v>
      </c>
      <c r="H113" s="242">
        <f t="shared" ref="H113:H138" si="3">(F113*D113)/1000</f>
        <v>3309.0999367999998</v>
      </c>
      <c r="I113" s="202"/>
      <c r="J113" s="188"/>
      <c r="K113" s="188"/>
      <c r="L113" s="188"/>
      <c r="M113" s="365"/>
      <c r="N113" s="186"/>
      <c r="O113" s="186"/>
    </row>
    <row r="114" spans="1:15" x14ac:dyDescent="0.25">
      <c r="A114" s="366"/>
      <c r="B114" s="204" t="s">
        <v>619</v>
      </c>
      <c r="C114" s="246" t="s">
        <v>492</v>
      </c>
      <c r="D114" s="203">
        <v>33147</v>
      </c>
      <c r="E114" s="243" t="str">
        <f>VLOOKUP($B114,[1]ListsReq!$AC$3:$AF$64,2,FALSE)</f>
        <v>tonnes</v>
      </c>
      <c r="F114" s="244">
        <f>VLOOKUP($B114,[1]ListsReq!$AC$3:$AF$82,3,FALSE)</f>
        <v>289.83554099999998</v>
      </c>
      <c r="G114" s="243" t="str">
        <f>VLOOKUP($B114,[1]ListsReq!$AC$3:$AF$64,4,FALSE)</f>
        <v>kgCO2e/tonne</v>
      </c>
      <c r="H114" s="242">
        <f t="shared" si="3"/>
        <v>9607.1786775269993</v>
      </c>
      <c r="I114" s="202"/>
      <c r="J114" s="188"/>
      <c r="K114" s="188"/>
      <c r="L114" s="188"/>
      <c r="M114" s="365"/>
      <c r="N114" s="186"/>
      <c r="O114" s="186"/>
    </row>
    <row r="115" spans="1:15" x14ac:dyDescent="0.25">
      <c r="A115" s="366"/>
      <c r="B115" s="204" t="s">
        <v>613</v>
      </c>
      <c r="C115" s="246" t="s">
        <v>492</v>
      </c>
      <c r="D115" s="203">
        <v>606</v>
      </c>
      <c r="E115" s="243" t="str">
        <f>VLOOKUP($B115,[1]ListsReq!$AC$3:$AF$64,2,FALSE)</f>
        <v>tonnes</v>
      </c>
      <c r="F115" s="244">
        <f>VLOOKUP($B115,[1]ListsReq!$AC$3:$AF$82,3,FALSE)</f>
        <v>21</v>
      </c>
      <c r="G115" s="243" t="str">
        <f>VLOOKUP($B115,[1]ListsReq!$AC$3:$AF$64,4,FALSE)</f>
        <v>kgCO2e/tonne</v>
      </c>
      <c r="H115" s="242">
        <f t="shared" si="3"/>
        <v>12.726000000000001</v>
      </c>
      <c r="I115" s="202"/>
      <c r="J115" s="188"/>
      <c r="K115" s="188"/>
      <c r="L115" s="188"/>
      <c r="M115" s="365"/>
      <c r="N115" s="186"/>
      <c r="O115" s="186"/>
    </row>
    <row r="116" spans="1:15" x14ac:dyDescent="0.25">
      <c r="A116" s="366"/>
      <c r="B116" s="204" t="s">
        <v>611</v>
      </c>
      <c r="C116" s="246" t="s">
        <v>492</v>
      </c>
      <c r="D116" s="203">
        <v>4730</v>
      </c>
      <c r="E116" s="243" t="str">
        <f>VLOOKUP($B116,[1]ListsReq!$AC$3:$AF$64,2,FALSE)</f>
        <v>tonnes</v>
      </c>
      <c r="F116" s="244">
        <f>VLOOKUP($B116,[1]ListsReq!$AC$3:$AF$82,3,FALSE)</f>
        <v>6</v>
      </c>
      <c r="G116" s="243" t="str">
        <f>VLOOKUP($B116,[1]ListsReq!$AC$3:$AF$64,4,FALSE)</f>
        <v>kgCO2e/tonne</v>
      </c>
      <c r="H116" s="242">
        <f t="shared" si="3"/>
        <v>28.38</v>
      </c>
      <c r="I116" s="202"/>
      <c r="J116" s="188"/>
      <c r="K116" s="188"/>
      <c r="L116" s="188"/>
      <c r="M116" s="365"/>
      <c r="N116" s="186"/>
      <c r="O116" s="186"/>
    </row>
    <row r="117" spans="1:15" x14ac:dyDescent="0.25">
      <c r="A117" s="366"/>
      <c r="B117" s="204" t="s">
        <v>609</v>
      </c>
      <c r="C117" s="246" t="s">
        <v>492</v>
      </c>
      <c r="D117" s="203">
        <v>5031</v>
      </c>
      <c r="E117" s="243" t="str">
        <f>VLOOKUP($B117,[1]ListsReq!$AC$3:$AF$64,2,FALSE)</f>
        <v>tonnes</v>
      </c>
      <c r="F117" s="244">
        <f>VLOOKUP($B117,[1]ListsReq!$AC$3:$AF$82,3,FALSE)</f>
        <v>21</v>
      </c>
      <c r="G117" s="243" t="str">
        <f>VLOOKUP($B117,[1]ListsReq!$AC$3:$AF$64,4,FALSE)</f>
        <v>kgCO2e/tonne</v>
      </c>
      <c r="H117" s="242">
        <f t="shared" si="3"/>
        <v>105.651</v>
      </c>
      <c r="I117" s="202"/>
      <c r="J117" s="188"/>
      <c r="K117" s="188"/>
      <c r="L117" s="188"/>
      <c r="M117" s="365"/>
      <c r="N117" s="186"/>
      <c r="O117" s="186"/>
    </row>
    <row r="118" spans="1:15" x14ac:dyDescent="0.25">
      <c r="A118" s="366"/>
      <c r="B118" s="204" t="s">
        <v>607</v>
      </c>
      <c r="C118" s="246" t="s">
        <v>492</v>
      </c>
      <c r="D118" s="203">
        <v>929</v>
      </c>
      <c r="E118" s="243" t="str">
        <f>VLOOKUP($B118,[1]ListsReq!$AC$3:$AF$64,2,FALSE)</f>
        <v>tonnes</v>
      </c>
      <c r="F118" s="244">
        <f>VLOOKUP($B118,[1]ListsReq!$AC$3:$AF$82,3,FALSE)</f>
        <v>21</v>
      </c>
      <c r="G118" s="243" t="str">
        <f>VLOOKUP($B118,[1]ListsReq!$AC$3:$AF$64,4,FALSE)</f>
        <v>kgCO2e/tonne</v>
      </c>
      <c r="H118" s="242">
        <f t="shared" si="3"/>
        <v>19.509</v>
      </c>
      <c r="I118" s="202"/>
      <c r="J118" s="188"/>
      <c r="K118" s="188"/>
      <c r="L118" s="188"/>
      <c r="M118" s="365"/>
      <c r="N118" s="186"/>
      <c r="O118" s="186"/>
    </row>
    <row r="119" spans="1:15" x14ac:dyDescent="0.25">
      <c r="A119" s="366"/>
      <c r="B119" s="204" t="s">
        <v>606</v>
      </c>
      <c r="C119" s="246" t="s">
        <v>492</v>
      </c>
      <c r="D119" s="203">
        <v>2743</v>
      </c>
      <c r="E119" s="243" t="str">
        <f>VLOOKUP($B119,[1]ListsReq!$AC$3:$AF$64,2,FALSE)</f>
        <v>tonnes</v>
      </c>
      <c r="F119" s="244">
        <f>VLOOKUP($B119,[1]ListsReq!$AC$3:$AF$82,3,FALSE)</f>
        <v>21</v>
      </c>
      <c r="G119" s="243" t="str">
        <f>VLOOKUP($B119,[1]ListsReq!$AC$3:$AF$64,4,FALSE)</f>
        <v>kgCO2e/tonne</v>
      </c>
      <c r="H119" s="242">
        <f t="shared" si="3"/>
        <v>57.603000000000002</v>
      </c>
      <c r="I119" s="202"/>
      <c r="J119" s="188"/>
      <c r="K119" s="188"/>
      <c r="L119" s="188"/>
      <c r="M119" s="365"/>
      <c r="N119" s="186"/>
      <c r="O119" s="186"/>
    </row>
    <row r="120" spans="1:15" x14ac:dyDescent="0.25">
      <c r="A120" s="366"/>
      <c r="B120" s="204" t="s">
        <v>605</v>
      </c>
      <c r="C120" s="246" t="s">
        <v>492</v>
      </c>
      <c r="D120" s="203">
        <v>340</v>
      </c>
      <c r="E120" s="243" t="str">
        <f>VLOOKUP($B120,[1]ListsReq!$AC$3:$AF$64,2,FALSE)</f>
        <v>tonnes</v>
      </c>
      <c r="F120" s="244">
        <f>VLOOKUP($B120,[1]ListsReq!$AC$3:$AF$82,3,FALSE)</f>
        <v>21</v>
      </c>
      <c r="G120" s="243" t="str">
        <f>VLOOKUP($B120,[1]ListsReq!$AC$3:$AF$64,4,FALSE)</f>
        <v>kgCO2e/tonne</v>
      </c>
      <c r="H120" s="242">
        <f t="shared" si="3"/>
        <v>7.14</v>
      </c>
      <c r="I120" s="202"/>
      <c r="J120" s="188"/>
      <c r="K120" s="188"/>
      <c r="L120" s="188"/>
      <c r="M120" s="365"/>
      <c r="N120" s="186"/>
      <c r="O120" s="186"/>
    </row>
    <row r="121" spans="1:15" x14ac:dyDescent="0.25">
      <c r="A121" s="366"/>
      <c r="B121" s="204" t="s">
        <v>604</v>
      </c>
      <c r="C121" s="246" t="s">
        <v>492</v>
      </c>
      <c r="D121" s="203">
        <v>1290</v>
      </c>
      <c r="E121" s="243" t="str">
        <f>VLOOKUP($B121,[1]ListsReq!$AC$3:$AF$64,2,FALSE)</f>
        <v>tonnes</v>
      </c>
      <c r="F121" s="244">
        <f>VLOOKUP($B121,[1]ListsReq!$AC$3:$AF$82,3,FALSE)</f>
        <v>21</v>
      </c>
      <c r="G121" s="243" t="str">
        <f>VLOOKUP($B121,[1]ListsReq!$AC$3:$AF$64,4,FALSE)</f>
        <v>kgCO2e/tonne</v>
      </c>
      <c r="H121" s="242">
        <f t="shared" si="3"/>
        <v>27.09</v>
      </c>
      <c r="I121" s="202"/>
      <c r="J121" s="188"/>
      <c r="K121" s="188"/>
      <c r="L121" s="188"/>
      <c r="M121" s="365"/>
      <c r="N121" s="186"/>
      <c r="O121" s="186"/>
    </row>
    <row r="122" spans="1:15" x14ac:dyDescent="0.25">
      <c r="A122" s="366"/>
      <c r="B122" s="204" t="s">
        <v>602</v>
      </c>
      <c r="C122" s="246" t="s">
        <v>492</v>
      </c>
      <c r="D122" s="203">
        <v>643</v>
      </c>
      <c r="E122" s="243" t="str">
        <f>VLOOKUP($B122,[1]ListsReq!$AC$3:$AF$64,2,FALSE)</f>
        <v>tonnes</v>
      </c>
      <c r="F122" s="244">
        <f>VLOOKUP($B122,[1]ListsReq!$AC$3:$AF$82,3,FALSE)</f>
        <v>1.37</v>
      </c>
      <c r="G122" s="243" t="str">
        <f>VLOOKUP($B122,[1]ListsReq!$AC$3:$AF$64,4,FALSE)</f>
        <v>kgCO2e/tonne</v>
      </c>
      <c r="H122" s="242">
        <f t="shared" si="3"/>
        <v>0.88091000000000008</v>
      </c>
      <c r="I122" s="202"/>
      <c r="J122" s="188"/>
      <c r="K122" s="188"/>
      <c r="L122" s="188"/>
      <c r="M122" s="365"/>
      <c r="N122" s="186"/>
      <c r="O122" s="186"/>
    </row>
    <row r="123" spans="1:15" x14ac:dyDescent="0.25">
      <c r="A123" s="366"/>
      <c r="B123" s="204" t="s">
        <v>916</v>
      </c>
      <c r="C123" s="246" t="s">
        <v>492</v>
      </c>
      <c r="D123" s="203">
        <v>4860105</v>
      </c>
      <c r="E123" s="243" t="str">
        <f>VLOOKUP($B123,[1]ListsReq!$AC$3:$AF$64,2,FALSE)</f>
        <v>kWh</v>
      </c>
      <c r="F123" s="244">
        <f>VLOOKUP($B123,[1]ListsReq!$AC$3:$AF$82,3,FALSE)</f>
        <v>0.49425999999999998</v>
      </c>
      <c r="G123" s="243" t="str">
        <f>VLOOKUP($B123,[1]ListsReq!$AC$3:$AF$64,4,FALSE)</f>
        <v>kg CO2e/kWh</v>
      </c>
      <c r="H123" s="242">
        <f t="shared" si="3"/>
        <v>2402.1554972999998</v>
      </c>
      <c r="I123" s="202"/>
      <c r="J123" s="188"/>
      <c r="K123" s="188"/>
      <c r="L123" s="188"/>
      <c r="M123" s="365"/>
      <c r="N123" s="186"/>
      <c r="O123" s="186"/>
    </row>
    <row r="124" spans="1:15" ht="30" x14ac:dyDescent="0.25">
      <c r="A124" s="366"/>
      <c r="B124" s="204" t="s">
        <v>916</v>
      </c>
      <c r="C124" s="246" t="s">
        <v>492</v>
      </c>
      <c r="D124" s="423">
        <v>3041606.4</v>
      </c>
      <c r="E124" s="243" t="str">
        <f>VLOOKUP($B124,[2]ListsReq!$AC$3:$AF$64,2,FALSE)</f>
        <v>kWh</v>
      </c>
      <c r="F124" s="244">
        <f>VLOOKUP($B124,[2]ListsReq!$AC$3:$AF$82,3,FALSE)</f>
        <v>0.49425999999999998</v>
      </c>
      <c r="G124" s="243" t="str">
        <f>VLOOKUP($B124,[2]ListsReq!$AC$3:$AF$64,4,FALSE)</f>
        <v>kg CO2e/kWh</v>
      </c>
      <c r="H124" s="242">
        <f t="shared" si="3"/>
        <v>1503.3443792639998</v>
      </c>
      <c r="I124" s="253" t="s">
        <v>1011</v>
      </c>
      <c r="J124" s="188"/>
      <c r="K124" s="188"/>
      <c r="L124" s="188"/>
      <c r="M124" s="365"/>
      <c r="N124" s="186"/>
      <c r="O124" s="186"/>
    </row>
    <row r="125" spans="1:15" ht="30" x14ac:dyDescent="0.25">
      <c r="A125" s="366"/>
      <c r="B125" s="204" t="s">
        <v>892</v>
      </c>
      <c r="C125" s="246" t="s">
        <v>491</v>
      </c>
      <c r="D125" s="423">
        <v>3041606.4</v>
      </c>
      <c r="E125" s="243" t="str">
        <f>VLOOKUP($B125,[2]ListsReq!$AC$3:$AF$64,2,FALSE)</f>
        <v>kWh</v>
      </c>
      <c r="F125" s="244">
        <f>VLOOKUP($B125,[2]ListsReq!$AC$3:$AF$82,3,FALSE)</f>
        <v>4.3220000000000001E-2</v>
      </c>
      <c r="G125" s="243" t="str">
        <f>VLOOKUP($B125,[2]ListsReq!$AC$3:$AF$64,4,FALSE)</f>
        <v>kg CO2e/kWh</v>
      </c>
      <c r="H125" s="242">
        <f t="shared" si="3"/>
        <v>131.45822860800001</v>
      </c>
      <c r="I125" s="253" t="s">
        <v>1011</v>
      </c>
      <c r="J125" s="188"/>
      <c r="K125" s="188"/>
      <c r="L125" s="188"/>
      <c r="M125" s="365"/>
      <c r="N125" s="186"/>
      <c r="O125" s="186"/>
    </row>
    <row r="126" spans="1:15" x14ac:dyDescent="0.25">
      <c r="A126" s="366"/>
      <c r="B126" s="204" t="s">
        <v>867</v>
      </c>
      <c r="C126" s="246" t="s">
        <v>493</v>
      </c>
      <c r="D126" s="203">
        <v>3752829.3420000002</v>
      </c>
      <c r="E126" s="243" t="str">
        <f>VLOOKUP($B126,[2]ListsReq!$AC$3:$AF$64,2,FALSE)</f>
        <v>kWh</v>
      </c>
      <c r="F126" s="244">
        <f>VLOOKUP($B126,[2]ListsReq!$AC$3:$AF$82,3,FALSE)</f>
        <v>0.18497</v>
      </c>
      <c r="G126" s="243" t="str">
        <f>VLOOKUP($B126,[2]ListsReq!$AC$3:$AF$64,4,FALSE)</f>
        <v>kg CO2e/kWh</v>
      </c>
      <c r="H126" s="242">
        <f t="shared" si="3"/>
        <v>694.16084338973997</v>
      </c>
      <c r="I126" s="253" t="s">
        <v>1012</v>
      </c>
      <c r="J126" s="188"/>
      <c r="K126" s="188"/>
      <c r="L126" s="188"/>
      <c r="M126" s="365"/>
      <c r="N126" s="186"/>
      <c r="O126" s="186"/>
    </row>
    <row r="127" spans="1:15" x14ac:dyDescent="0.25">
      <c r="A127" s="366"/>
      <c r="B127" s="204" t="s">
        <v>846</v>
      </c>
      <c r="C127" s="246" t="s">
        <v>493</v>
      </c>
      <c r="D127" s="203">
        <v>1251549</v>
      </c>
      <c r="E127" s="243" t="str">
        <f>VLOOKUP($B127,[2]ListsReq!$AC$3:$AF$64,2,FALSE)</f>
        <v>kWh</v>
      </c>
      <c r="F127" s="244">
        <f>VLOOKUP($B127,[2]ListsReq!$AC$3:$AF$82,3,FALSE)</f>
        <v>0.27211999999999997</v>
      </c>
      <c r="G127" s="243" t="str">
        <f>VLOOKUP($B127,[2]ListsReq!$AC$3:$AF$64,4,FALSE)</f>
        <v>kg CO2e/kWh</v>
      </c>
      <c r="H127" s="242">
        <f t="shared" si="3"/>
        <v>340.57151388</v>
      </c>
      <c r="I127" s="253" t="s">
        <v>1012</v>
      </c>
      <c r="J127" s="188"/>
      <c r="K127" s="188"/>
      <c r="L127" s="188"/>
      <c r="M127" s="365"/>
      <c r="N127" s="186"/>
      <c r="O127" s="186"/>
    </row>
    <row r="128" spans="1:15" ht="30" x14ac:dyDescent="0.25">
      <c r="A128" s="366"/>
      <c r="B128" s="204" t="s">
        <v>762</v>
      </c>
      <c r="C128" s="246" t="s">
        <v>491</v>
      </c>
      <c r="D128" s="203">
        <v>25574</v>
      </c>
      <c r="E128" s="243" t="str">
        <f>VLOOKUP($B128,[2]ListsReq!$AC$3:$AF$64,2,FALSE)</f>
        <v>m3</v>
      </c>
      <c r="F128" s="244">
        <f>VLOOKUP($B128,[2]ListsReq!$AC$3:$AF$82,3,FALSE)</f>
        <v>0.34410000000000002</v>
      </c>
      <c r="G128" s="243" t="str">
        <f>VLOOKUP($B128,[2]ListsReq!$AC$3:$AF$64,4,FALSE)</f>
        <v>kg CO2e/m3</v>
      </c>
      <c r="H128" s="242">
        <f t="shared" si="3"/>
        <v>8.8000133999999992</v>
      </c>
      <c r="I128" s="253" t="s">
        <v>1013</v>
      </c>
      <c r="J128" s="188"/>
      <c r="K128" s="188"/>
      <c r="L128" s="188"/>
      <c r="M128" s="365"/>
      <c r="N128" s="186"/>
      <c r="O128" s="186"/>
    </row>
    <row r="129" spans="1:15" ht="45" x14ac:dyDescent="0.25">
      <c r="A129" s="366"/>
      <c r="B129" s="204" t="s">
        <v>916</v>
      </c>
      <c r="C129" s="246" t="s">
        <v>492</v>
      </c>
      <c r="D129" s="423">
        <v>4193263</v>
      </c>
      <c r="E129" s="243" t="str">
        <f>VLOOKUP($B129,[2]ListsReq!$AC$3:$AF$64,2,FALSE)</f>
        <v>kWh</v>
      </c>
      <c r="F129" s="244">
        <f>VLOOKUP($B129,[2]ListsReq!$AC$3:$AF$82,3,FALSE)</f>
        <v>0.49425999999999998</v>
      </c>
      <c r="G129" s="243" t="str">
        <f>VLOOKUP($B129,[2]ListsReq!$AC$3:$AF$64,4,FALSE)</f>
        <v>kg CO2e/kWh</v>
      </c>
      <c r="H129" s="242">
        <f t="shared" si="3"/>
        <v>2072.5621703799998</v>
      </c>
      <c r="I129" s="253" t="s">
        <v>1014</v>
      </c>
      <c r="J129" s="188"/>
      <c r="K129" s="188"/>
      <c r="L129" s="188"/>
      <c r="M129" s="365"/>
      <c r="N129" s="186"/>
      <c r="O129" s="186"/>
    </row>
    <row r="130" spans="1:15" ht="45" x14ac:dyDescent="0.25">
      <c r="A130" s="366"/>
      <c r="B130" s="204" t="s">
        <v>892</v>
      </c>
      <c r="C130" s="246" t="s">
        <v>491</v>
      </c>
      <c r="D130" s="423">
        <v>4193263</v>
      </c>
      <c r="E130" s="243" t="str">
        <f>VLOOKUP($B130,[2]ListsReq!$AC$3:$AF$64,2,FALSE)</f>
        <v>kWh</v>
      </c>
      <c r="F130" s="244">
        <f>VLOOKUP($B130,[2]ListsReq!$AC$3:$AF$82,3,FALSE)</f>
        <v>4.3220000000000001E-2</v>
      </c>
      <c r="G130" s="243" t="str">
        <f>VLOOKUP($B130,[2]ListsReq!$AC$3:$AF$64,4,FALSE)</f>
        <v>kg CO2e/kWh</v>
      </c>
      <c r="H130" s="242">
        <f t="shared" si="3"/>
        <v>181.23282685999999</v>
      </c>
      <c r="I130" s="253" t="s">
        <v>1014</v>
      </c>
      <c r="J130" s="188"/>
      <c r="K130" s="188"/>
      <c r="L130" s="188"/>
      <c r="M130" s="365"/>
      <c r="N130" s="186"/>
      <c r="O130" s="186"/>
    </row>
    <row r="131" spans="1:15" ht="45" x14ac:dyDescent="0.25">
      <c r="A131" s="366"/>
      <c r="B131" s="204" t="s">
        <v>916</v>
      </c>
      <c r="C131" s="246" t="s">
        <v>492</v>
      </c>
      <c r="D131" s="423">
        <v>14232368.285926055</v>
      </c>
      <c r="E131" s="243" t="str">
        <f>VLOOKUP($B131,[2]ListsReq!$AC$3:$AF$64,2,FALSE)</f>
        <v>kWh</v>
      </c>
      <c r="F131" s="244">
        <f>VLOOKUP($B131,[2]ListsReq!$AC$3:$AF$82,3,FALSE)</f>
        <v>0.49425999999999998</v>
      </c>
      <c r="G131" s="243" t="str">
        <f>VLOOKUP($B131,[2]ListsReq!$AC$3:$AF$64,4,FALSE)</f>
        <v>kg CO2e/kWh</v>
      </c>
      <c r="H131" s="242">
        <f>(F131*D131)/1000</f>
        <v>7034.4903490018114</v>
      </c>
      <c r="I131" s="253" t="s">
        <v>1015</v>
      </c>
      <c r="J131" s="188"/>
      <c r="K131" s="188"/>
      <c r="L131" s="188"/>
      <c r="M131" s="365"/>
      <c r="N131" s="186"/>
      <c r="O131" s="186"/>
    </row>
    <row r="132" spans="1:15" ht="45" x14ac:dyDescent="0.25">
      <c r="A132" s="366"/>
      <c r="B132" s="204" t="s">
        <v>892</v>
      </c>
      <c r="C132" s="246" t="s">
        <v>491</v>
      </c>
      <c r="D132" s="424">
        <v>14232368.285926055</v>
      </c>
      <c r="E132" s="243" t="str">
        <f>VLOOKUP($B132,[2]ListsReq!$AC$3:$AF$64,2,FALSE)</f>
        <v>kWh</v>
      </c>
      <c r="F132" s="244">
        <f>VLOOKUP($B132,[2]ListsReq!$AC$3:$AF$82,3,FALSE)</f>
        <v>4.3220000000000001E-2</v>
      </c>
      <c r="G132" s="243" t="str">
        <f>VLOOKUP($B132,[2]ListsReq!$AC$3:$AF$64,4,FALSE)</f>
        <v>kg CO2e/kWh</v>
      </c>
      <c r="H132" s="242">
        <f>(F132*D132)/1000</f>
        <v>615.12295731772417</v>
      </c>
      <c r="I132" s="253" t="s">
        <v>1015</v>
      </c>
      <c r="J132" s="188"/>
      <c r="K132" s="188"/>
      <c r="L132" s="188"/>
      <c r="M132" s="365"/>
      <c r="N132" s="186"/>
      <c r="O132" s="186"/>
    </row>
    <row r="133" spans="1:15" ht="30" x14ac:dyDescent="0.25">
      <c r="A133" s="366"/>
      <c r="B133" s="204" t="s">
        <v>867</v>
      </c>
      <c r="C133" s="246" t="s">
        <v>493</v>
      </c>
      <c r="D133" s="203">
        <v>16695938</v>
      </c>
      <c r="E133" s="243" t="str">
        <f>VLOOKUP($B133,[2]ListsReq!$AC$3:$AF$64,2,FALSE)</f>
        <v>kWh</v>
      </c>
      <c r="F133" s="244">
        <f>VLOOKUP($B133,[2]ListsReq!$AC$3:$AF$82,3,FALSE)</f>
        <v>0.18497</v>
      </c>
      <c r="G133" s="243" t="str">
        <f>VLOOKUP($B133,[2]ListsReq!$AC$3:$AF$64,4,FALSE)</f>
        <v>kg CO2e/kWh</v>
      </c>
      <c r="H133" s="242">
        <f>(F133*D133)/1000</f>
        <v>3088.2476518600001</v>
      </c>
      <c r="I133" s="253" t="s">
        <v>1016</v>
      </c>
      <c r="J133" s="188"/>
      <c r="K133" s="188"/>
      <c r="L133" s="188"/>
      <c r="M133" s="365"/>
      <c r="N133" s="186"/>
      <c r="O133" s="186"/>
    </row>
    <row r="134" spans="1:15" ht="30" x14ac:dyDescent="0.25">
      <c r="A134" s="366"/>
      <c r="B134" s="204" t="s">
        <v>846</v>
      </c>
      <c r="C134" s="246" t="s">
        <v>493</v>
      </c>
      <c r="D134" s="203">
        <v>12265903</v>
      </c>
      <c r="E134" s="243" t="str">
        <f>VLOOKUP($B134,[2]ListsReq!$AC$3:$AF$64,2,FALSE)</f>
        <v>kWh</v>
      </c>
      <c r="F134" s="244">
        <f>VLOOKUP($B134,[2]ListsReq!$AC$3:$AF$82,3,FALSE)</f>
        <v>0.27211999999999997</v>
      </c>
      <c r="G134" s="243" t="str">
        <f>VLOOKUP($B134,[2]ListsReq!$AC$3:$AF$64,4,FALSE)</f>
        <v>kg CO2e/kWh</v>
      </c>
      <c r="H134" s="242">
        <f>(F134*D134)/1000</f>
        <v>3337.7975243599999</v>
      </c>
      <c r="I134" s="253" t="s">
        <v>1016</v>
      </c>
      <c r="J134" s="188"/>
      <c r="K134" s="188"/>
      <c r="L134" s="188"/>
      <c r="M134" s="365"/>
      <c r="N134" s="186"/>
      <c r="O134" s="186"/>
    </row>
    <row r="135" spans="1:15" ht="45" x14ac:dyDescent="0.25">
      <c r="A135" s="366"/>
      <c r="B135" s="204" t="s">
        <v>762</v>
      </c>
      <c r="C135" s="246" t="s">
        <v>491</v>
      </c>
      <c r="D135" s="425">
        <v>179224</v>
      </c>
      <c r="E135" s="243" t="str">
        <f>VLOOKUP($B135,[2]ListsReq!$AC$3:$AF$64,2,FALSE)</f>
        <v>m3</v>
      </c>
      <c r="F135" s="244">
        <f>VLOOKUP($B135,[2]ListsReq!$AC$3:$AF$82,3,FALSE)</f>
        <v>0.34410000000000002</v>
      </c>
      <c r="G135" s="243" t="str">
        <f>VLOOKUP($B135,[2]ListsReq!$AC$3:$AF$64,4,FALSE)</f>
        <v>kg CO2e/m3</v>
      </c>
      <c r="H135" s="242">
        <f>(F135*D135)/1000</f>
        <v>61.670978400000003</v>
      </c>
      <c r="I135" s="253" t="s">
        <v>1017</v>
      </c>
      <c r="J135" s="188"/>
      <c r="K135" s="188"/>
      <c r="L135" s="188"/>
      <c r="M135" s="365"/>
      <c r="N135" s="186"/>
      <c r="O135" s="186"/>
    </row>
    <row r="136" spans="1:15" ht="30" x14ac:dyDescent="0.25">
      <c r="A136" s="366"/>
      <c r="B136" s="204" t="s">
        <v>916</v>
      </c>
      <c r="C136" s="246" t="s">
        <v>492</v>
      </c>
      <c r="D136" s="203">
        <v>6678521</v>
      </c>
      <c r="E136" s="243" t="str">
        <f>VLOOKUP($B136,[2]ListsReq!$AC$3:$AF$64,2,FALSE)</f>
        <v>kWh</v>
      </c>
      <c r="F136" s="244">
        <f>VLOOKUP($B136,[2]ListsReq!$AC$3:$AF$82,3,FALSE)</f>
        <v>0.49425999999999998</v>
      </c>
      <c r="G136" s="243" t="str">
        <f>VLOOKUP($B136,[2]ListsReq!$AC$3:$AF$64,4,FALSE)</f>
        <v>kg CO2e/kWh</v>
      </c>
      <c r="H136" s="242">
        <f t="shared" si="3"/>
        <v>3300.9257894599996</v>
      </c>
      <c r="I136" s="253" t="s">
        <v>1018</v>
      </c>
      <c r="J136" s="188"/>
      <c r="K136" s="188"/>
      <c r="L136" s="188"/>
      <c r="M136" s="365"/>
      <c r="N136" s="186"/>
      <c r="O136" s="186"/>
    </row>
    <row r="137" spans="1:15" ht="30" x14ac:dyDescent="0.25">
      <c r="A137" s="366"/>
      <c r="B137" s="204" t="s">
        <v>892</v>
      </c>
      <c r="C137" s="246" t="s">
        <v>491</v>
      </c>
      <c r="D137" s="203">
        <v>6678521</v>
      </c>
      <c r="E137" s="243" t="str">
        <f>VLOOKUP($B137,[2]ListsReq!$AC$3:$AF$64,2,FALSE)</f>
        <v>kWh</v>
      </c>
      <c r="F137" s="244">
        <f>VLOOKUP($B137,[2]ListsReq!$AC$3:$AF$82,3,FALSE)</f>
        <v>4.3220000000000001E-2</v>
      </c>
      <c r="G137" s="243" t="str">
        <f>VLOOKUP($B137,[2]ListsReq!$AC$3:$AF$64,4,FALSE)</f>
        <v>kg CO2e/kWh</v>
      </c>
      <c r="H137" s="242">
        <f t="shared" si="3"/>
        <v>288.64567762000001</v>
      </c>
      <c r="I137" s="253" t="s">
        <v>1018</v>
      </c>
      <c r="J137" s="188"/>
      <c r="K137" s="188"/>
      <c r="L137" s="188"/>
      <c r="M137" s="365"/>
      <c r="N137" s="186"/>
      <c r="O137" s="186"/>
    </row>
    <row r="138" spans="1:15" ht="30" x14ac:dyDescent="0.25">
      <c r="A138" s="366"/>
      <c r="B138" s="204" t="s">
        <v>587</v>
      </c>
      <c r="C138" s="246" t="s">
        <v>491</v>
      </c>
      <c r="D138" s="203">
        <v>5843061</v>
      </c>
      <c r="E138" s="243" t="s">
        <v>572</v>
      </c>
      <c r="F138" s="244">
        <f>VLOOKUP($B138,[3]ListsReq!$AC$3:$AF$82,3,FALSE)</f>
        <v>0.19388</v>
      </c>
      <c r="G138" s="243" t="str">
        <f>VLOOKUP($B138,[2]ListsReq!$AC$3:$AF$64,4,FALSE)</f>
        <v>kg CO2e/passenger km</v>
      </c>
      <c r="H138" s="242">
        <f t="shared" si="3"/>
        <v>1132.8526666800001</v>
      </c>
      <c r="I138" s="253" t="s">
        <v>1019</v>
      </c>
      <c r="J138" s="188"/>
      <c r="K138" s="188"/>
      <c r="L138" s="188"/>
      <c r="M138" s="365"/>
      <c r="N138" s="186"/>
      <c r="O138" s="186"/>
    </row>
    <row r="139" spans="1:15" hidden="1" x14ac:dyDescent="0.25">
      <c r="A139" s="366"/>
      <c r="B139" s="204"/>
      <c r="C139" s="246"/>
      <c r="D139" s="203"/>
      <c r="E139" s="243" t="e">
        <f>VLOOKUP($B139,ListsReq!$AC$3:$AF$64,2,FALSE)</f>
        <v>#N/A</v>
      </c>
      <c r="F139" s="244" t="e">
        <f>VLOOKUP($B139,ListsReq!$AC$3:$AF$82,3,FALSE)</f>
        <v>#N/A</v>
      </c>
      <c r="G139" s="243" t="e">
        <f>VLOOKUP($B139,ListsReq!$AC$3:$AF$64,4,FALSE)</f>
        <v>#N/A</v>
      </c>
      <c r="H139" s="242" t="e">
        <f t="shared" ref="H139:H152" si="4">(F139*D139)/1000</f>
        <v>#N/A</v>
      </c>
      <c r="I139" s="202"/>
      <c r="J139" s="188"/>
      <c r="K139" s="188"/>
      <c r="L139" s="188"/>
      <c r="M139" s="365"/>
      <c r="N139" s="186"/>
      <c r="O139" s="186"/>
    </row>
    <row r="140" spans="1:15" hidden="1" x14ac:dyDescent="0.25">
      <c r="A140" s="366"/>
      <c r="B140" s="204"/>
      <c r="C140" s="246"/>
      <c r="D140" s="203"/>
      <c r="E140" s="243" t="e">
        <f>VLOOKUP($B140,ListsReq!$AC$3:$AF$64,2,FALSE)</f>
        <v>#N/A</v>
      </c>
      <c r="F140" s="244" t="e">
        <f>VLOOKUP($B140,ListsReq!$AC$3:$AF$82,3,FALSE)</f>
        <v>#N/A</v>
      </c>
      <c r="G140" s="243" t="e">
        <f>VLOOKUP($B140,ListsReq!$AC$3:$AF$64,4,FALSE)</f>
        <v>#N/A</v>
      </c>
      <c r="H140" s="242" t="e">
        <f t="shared" si="4"/>
        <v>#N/A</v>
      </c>
      <c r="I140" s="202"/>
      <c r="J140" s="188"/>
      <c r="K140" s="188"/>
      <c r="L140" s="188"/>
      <c r="M140" s="365"/>
      <c r="N140" s="186"/>
      <c r="O140" s="186"/>
    </row>
    <row r="141" spans="1:15" hidden="1" x14ac:dyDescent="0.25">
      <c r="A141" s="366"/>
      <c r="B141" s="204"/>
      <c r="C141" s="246"/>
      <c r="D141" s="203"/>
      <c r="E141" s="243" t="e">
        <f>VLOOKUP($B141,ListsReq!$AC$3:$AF$64,2,FALSE)</f>
        <v>#N/A</v>
      </c>
      <c r="F141" s="244" t="e">
        <f>VLOOKUP($B141,ListsReq!$AC$3:$AF$82,3,FALSE)</f>
        <v>#N/A</v>
      </c>
      <c r="G141" s="243" t="e">
        <f>VLOOKUP($B141,ListsReq!$AC$3:$AF$64,4,FALSE)</f>
        <v>#N/A</v>
      </c>
      <c r="H141" s="242" t="e">
        <f t="shared" si="4"/>
        <v>#N/A</v>
      </c>
      <c r="I141" s="202"/>
      <c r="J141" s="188"/>
      <c r="K141" s="188"/>
      <c r="L141" s="188"/>
      <c r="M141" s="365"/>
      <c r="N141" s="186"/>
      <c r="O141" s="186"/>
    </row>
    <row r="142" spans="1:15" hidden="1" x14ac:dyDescent="0.25">
      <c r="A142" s="366"/>
      <c r="B142" s="204"/>
      <c r="C142" s="246"/>
      <c r="D142" s="203"/>
      <c r="E142" s="243" t="e">
        <f>VLOOKUP($B142,ListsReq!$AC$3:$AF$64,2,FALSE)</f>
        <v>#N/A</v>
      </c>
      <c r="F142" s="244" t="e">
        <f>VLOOKUP($B142,ListsReq!$AC$3:$AF$82,3,FALSE)</f>
        <v>#N/A</v>
      </c>
      <c r="G142" s="243" t="e">
        <f>VLOOKUP($B142,ListsReq!$AC$3:$AF$64,4,FALSE)</f>
        <v>#N/A</v>
      </c>
      <c r="H142" s="242" t="e">
        <f t="shared" si="4"/>
        <v>#N/A</v>
      </c>
      <c r="I142" s="202"/>
      <c r="J142" s="188"/>
      <c r="K142" s="188"/>
      <c r="L142" s="188"/>
      <c r="M142" s="365"/>
      <c r="N142" s="186"/>
      <c r="O142" s="186"/>
    </row>
    <row r="143" spans="1:15" hidden="1" x14ac:dyDescent="0.25">
      <c r="A143" s="366"/>
      <c r="B143" s="204"/>
      <c r="C143" s="246"/>
      <c r="D143" s="203"/>
      <c r="E143" s="243" t="e">
        <f>VLOOKUP($B143,ListsReq!$AC$3:$AF$64,2,FALSE)</f>
        <v>#N/A</v>
      </c>
      <c r="F143" s="244" t="e">
        <f>VLOOKUP($B143,ListsReq!$AC$3:$AF$82,3,FALSE)</f>
        <v>#N/A</v>
      </c>
      <c r="G143" s="243" t="e">
        <f>VLOOKUP($B143,ListsReq!$AC$3:$AF$64,4,FALSE)</f>
        <v>#N/A</v>
      </c>
      <c r="H143" s="242" t="e">
        <f t="shared" si="4"/>
        <v>#N/A</v>
      </c>
      <c r="I143" s="202"/>
      <c r="J143" s="188"/>
      <c r="K143" s="188"/>
      <c r="L143" s="188"/>
      <c r="M143" s="365"/>
      <c r="N143" s="186"/>
      <c r="O143" s="186"/>
    </row>
    <row r="144" spans="1:15" hidden="1" x14ac:dyDescent="0.25">
      <c r="A144" s="366"/>
      <c r="B144" s="204"/>
      <c r="C144" s="246"/>
      <c r="D144" s="203"/>
      <c r="E144" s="243" t="e">
        <f>VLOOKUP($B144,ListsReq!$AC$3:$AF$64,2,FALSE)</f>
        <v>#N/A</v>
      </c>
      <c r="F144" s="244" t="e">
        <f>VLOOKUP($B144,ListsReq!$AC$3:$AF$82,3,FALSE)</f>
        <v>#N/A</v>
      </c>
      <c r="G144" s="243" t="e">
        <f>VLOOKUP($B144,ListsReq!$AC$3:$AF$64,4,FALSE)</f>
        <v>#N/A</v>
      </c>
      <c r="H144" s="242" t="e">
        <f t="shared" si="4"/>
        <v>#N/A</v>
      </c>
      <c r="I144" s="202"/>
      <c r="J144" s="188"/>
      <c r="K144" s="188"/>
      <c r="L144" s="188"/>
      <c r="M144" s="365"/>
      <c r="N144" s="186"/>
      <c r="O144" s="186"/>
    </row>
    <row r="145" spans="1:15" hidden="1" x14ac:dyDescent="0.25">
      <c r="A145" s="366"/>
      <c r="B145" s="204"/>
      <c r="C145" s="246"/>
      <c r="D145" s="203"/>
      <c r="E145" s="243" t="e">
        <f>VLOOKUP($B145,ListsReq!$AC$3:$AF$64,2,FALSE)</f>
        <v>#N/A</v>
      </c>
      <c r="F145" s="244" t="e">
        <f>VLOOKUP($B145,ListsReq!$AC$3:$AF$82,3,FALSE)</f>
        <v>#N/A</v>
      </c>
      <c r="G145" s="243" t="e">
        <f>VLOOKUP($B145,ListsReq!$AC$3:$AF$64,4,FALSE)</f>
        <v>#N/A</v>
      </c>
      <c r="H145" s="242" t="e">
        <f t="shared" si="4"/>
        <v>#N/A</v>
      </c>
      <c r="I145" s="202"/>
      <c r="J145" s="188"/>
      <c r="K145" s="188"/>
      <c r="L145" s="188"/>
      <c r="M145" s="365"/>
      <c r="N145" s="186"/>
      <c r="O145" s="186"/>
    </row>
    <row r="146" spans="1:15" hidden="1" x14ac:dyDescent="0.25">
      <c r="A146" s="366"/>
      <c r="B146" s="204"/>
      <c r="C146" s="246"/>
      <c r="D146" s="203"/>
      <c r="E146" s="243" t="e">
        <f>VLOOKUP($B146,ListsReq!$AC$3:$AF$64,2,FALSE)</f>
        <v>#N/A</v>
      </c>
      <c r="F146" s="244" t="e">
        <f>VLOOKUP($B146,ListsReq!$AC$3:$AF$82,3,FALSE)</f>
        <v>#N/A</v>
      </c>
      <c r="G146" s="243" t="e">
        <f>VLOOKUP($B146,ListsReq!$AC$3:$AF$64,4,FALSE)</f>
        <v>#N/A</v>
      </c>
      <c r="H146" s="242" t="e">
        <f t="shared" si="4"/>
        <v>#N/A</v>
      </c>
      <c r="I146" s="202"/>
      <c r="J146" s="188"/>
      <c r="K146" s="188"/>
      <c r="L146" s="188"/>
      <c r="M146" s="365"/>
      <c r="N146" s="186"/>
      <c r="O146" s="186"/>
    </row>
    <row r="147" spans="1:15" hidden="1" x14ac:dyDescent="0.25">
      <c r="A147" s="366"/>
      <c r="B147" s="204"/>
      <c r="C147" s="246"/>
      <c r="D147" s="203"/>
      <c r="E147" s="243" t="e">
        <f>VLOOKUP($B147,ListsReq!$AC$3:$AF$64,2,FALSE)</f>
        <v>#N/A</v>
      </c>
      <c r="F147" s="244" t="e">
        <f>VLOOKUP($B147,ListsReq!$AC$3:$AF$82,3,FALSE)</f>
        <v>#N/A</v>
      </c>
      <c r="G147" s="243" t="e">
        <f>VLOOKUP($B147,ListsReq!$AC$3:$AF$64,4,FALSE)</f>
        <v>#N/A</v>
      </c>
      <c r="H147" s="242" t="e">
        <f t="shared" si="4"/>
        <v>#N/A</v>
      </c>
      <c r="I147" s="202"/>
      <c r="J147" s="188"/>
      <c r="K147" s="188"/>
      <c r="L147" s="188"/>
      <c r="M147" s="365"/>
      <c r="N147" s="186"/>
      <c r="O147" s="186"/>
    </row>
    <row r="148" spans="1:15" hidden="1" x14ac:dyDescent="0.25">
      <c r="A148" s="366"/>
      <c r="B148" s="204"/>
      <c r="C148" s="246"/>
      <c r="D148" s="203"/>
      <c r="E148" s="243" t="e">
        <f>VLOOKUP($B148,ListsReq!$AC$3:$AF$64,2,FALSE)</f>
        <v>#N/A</v>
      </c>
      <c r="F148" s="244" t="e">
        <f>VLOOKUP($B148,ListsReq!$AC$3:$AF$82,3,FALSE)</f>
        <v>#N/A</v>
      </c>
      <c r="G148" s="243" t="e">
        <f>VLOOKUP($B148,ListsReq!$AC$3:$AF$64,4,FALSE)</f>
        <v>#N/A</v>
      </c>
      <c r="H148" s="242" t="e">
        <f t="shared" si="4"/>
        <v>#N/A</v>
      </c>
      <c r="I148" s="202"/>
      <c r="J148" s="188"/>
      <c r="K148" s="188"/>
      <c r="L148" s="188"/>
      <c r="M148" s="365"/>
      <c r="N148" s="186"/>
      <c r="O148" s="186"/>
    </row>
    <row r="149" spans="1:15" hidden="1" x14ac:dyDescent="0.25">
      <c r="A149" s="366"/>
      <c r="B149" s="204"/>
      <c r="C149" s="246"/>
      <c r="D149" s="203"/>
      <c r="E149" s="243" t="e">
        <f>VLOOKUP($B149,ListsReq!$AC$3:$AF$64,2,FALSE)</f>
        <v>#N/A</v>
      </c>
      <c r="F149" s="244" t="e">
        <f>VLOOKUP($B149,ListsReq!$AC$3:$AF$82,3,FALSE)</f>
        <v>#N/A</v>
      </c>
      <c r="G149" s="243" t="e">
        <f>VLOOKUP($B149,ListsReq!$AC$3:$AF$64,4,FALSE)</f>
        <v>#N/A</v>
      </c>
      <c r="H149" s="242" t="e">
        <f t="shared" si="4"/>
        <v>#N/A</v>
      </c>
      <c r="I149" s="202"/>
      <c r="J149" s="188"/>
      <c r="K149" s="188"/>
      <c r="L149" s="188"/>
      <c r="M149" s="365"/>
      <c r="N149" s="186"/>
      <c r="O149" s="186"/>
    </row>
    <row r="150" spans="1:15" hidden="1" x14ac:dyDescent="0.25">
      <c r="A150" s="366"/>
      <c r="B150" s="204"/>
      <c r="C150" s="246"/>
      <c r="D150" s="203"/>
      <c r="E150" s="243" t="e">
        <f>VLOOKUP($B150,ListsReq!$AC$3:$AF$64,2,FALSE)</f>
        <v>#N/A</v>
      </c>
      <c r="F150" s="244" t="e">
        <f>VLOOKUP($B150,ListsReq!$AC$3:$AF$82,3,FALSE)</f>
        <v>#N/A</v>
      </c>
      <c r="G150" s="243" t="e">
        <f>VLOOKUP($B150,ListsReq!$AC$3:$AF$64,4,FALSE)</f>
        <v>#N/A</v>
      </c>
      <c r="H150" s="242" t="e">
        <f t="shared" si="4"/>
        <v>#N/A</v>
      </c>
      <c r="I150" s="202"/>
      <c r="J150" s="188"/>
      <c r="K150" s="188"/>
      <c r="L150" s="188"/>
      <c r="M150" s="365"/>
      <c r="N150" s="186"/>
      <c r="O150" s="186"/>
    </row>
    <row r="151" spans="1:15" hidden="1" x14ac:dyDescent="0.25">
      <c r="A151" s="366"/>
      <c r="B151" s="204"/>
      <c r="C151" s="246"/>
      <c r="D151" s="203"/>
      <c r="E151" s="243" t="e">
        <f>VLOOKUP($B151,ListsReq!$AC$3:$AF$64,2,FALSE)</f>
        <v>#N/A</v>
      </c>
      <c r="F151" s="244" t="e">
        <f>VLOOKUP($B151,ListsReq!$AC$3:$AF$82,3,FALSE)</f>
        <v>#N/A</v>
      </c>
      <c r="G151" s="243" t="e">
        <f>VLOOKUP($B151,ListsReq!$AC$3:$AF$64,4,FALSE)</f>
        <v>#N/A</v>
      </c>
      <c r="H151" s="242" t="e">
        <f t="shared" si="4"/>
        <v>#N/A</v>
      </c>
      <c r="I151" s="202"/>
      <c r="J151" s="188"/>
      <c r="K151" s="188"/>
      <c r="L151" s="188"/>
      <c r="M151" s="365"/>
      <c r="N151" s="186"/>
      <c r="O151" s="186"/>
    </row>
    <row r="152" spans="1:15" hidden="1" x14ac:dyDescent="0.25">
      <c r="A152" s="366"/>
      <c r="B152" s="204"/>
      <c r="C152" s="246"/>
      <c r="D152" s="203"/>
      <c r="E152" s="243" t="e">
        <f>VLOOKUP($B152,ListsReq!$AC$3:$AF$64,2,FALSE)</f>
        <v>#N/A</v>
      </c>
      <c r="F152" s="244" t="e">
        <f>VLOOKUP($B152,ListsReq!$AC$3:$AF$82,3,FALSE)</f>
        <v>#N/A</v>
      </c>
      <c r="G152" s="243" t="e">
        <f>VLOOKUP($B152,ListsReq!$AC$3:$AF$64,4,FALSE)</f>
        <v>#N/A</v>
      </c>
      <c r="H152" s="242" t="e">
        <f t="shared" si="4"/>
        <v>#N/A</v>
      </c>
      <c r="I152" s="202"/>
      <c r="J152" s="188"/>
      <c r="K152" s="188"/>
      <c r="L152" s="188"/>
      <c r="M152" s="365"/>
      <c r="N152" s="186"/>
      <c r="O152" s="186"/>
    </row>
    <row r="153" spans="1:15" hidden="1" x14ac:dyDescent="0.25">
      <c r="A153" s="366"/>
      <c r="B153" s="204"/>
      <c r="C153" s="246"/>
      <c r="D153" s="203"/>
      <c r="E153" s="243" t="e">
        <f>VLOOKUP($B153,ListsReq!$AC$3:$AF$64,2,FALSE)</f>
        <v>#N/A</v>
      </c>
      <c r="F153" s="244" t="e">
        <f>VLOOKUP($B153,ListsReq!$AC$3:$AF$82,3,FALSE)</f>
        <v>#N/A</v>
      </c>
      <c r="G153" s="243" t="e">
        <f>VLOOKUP($B153,ListsReq!$AC$3:$AF$64,4,FALSE)</f>
        <v>#N/A</v>
      </c>
      <c r="H153" s="242" t="e">
        <f t="shared" ref="H153:H184" si="5">(F153*D153)/1000</f>
        <v>#N/A</v>
      </c>
      <c r="I153" s="202"/>
      <c r="J153" s="188"/>
      <c r="K153" s="188"/>
      <c r="L153" s="188"/>
      <c r="M153" s="365"/>
      <c r="N153" s="186"/>
      <c r="O153" s="186"/>
    </row>
    <row r="154" spans="1:15" hidden="1" x14ac:dyDescent="0.25">
      <c r="A154" s="366"/>
      <c r="B154" s="204"/>
      <c r="C154" s="246"/>
      <c r="D154" s="203"/>
      <c r="E154" s="243" t="e">
        <f>VLOOKUP($B154,ListsReq!$AC$3:$AF$64,2,FALSE)</f>
        <v>#N/A</v>
      </c>
      <c r="F154" s="244" t="e">
        <f>VLOOKUP($B154,ListsReq!$AC$3:$AF$82,3,FALSE)</f>
        <v>#N/A</v>
      </c>
      <c r="G154" s="243" t="e">
        <f>VLOOKUP($B154,ListsReq!$AC$3:$AF$64,4,FALSE)</f>
        <v>#N/A</v>
      </c>
      <c r="H154" s="242" t="e">
        <f t="shared" si="5"/>
        <v>#N/A</v>
      </c>
      <c r="I154" s="202"/>
      <c r="J154" s="188"/>
      <c r="K154" s="188"/>
      <c r="L154" s="188"/>
      <c r="M154" s="365"/>
      <c r="N154" s="186"/>
      <c r="O154" s="186"/>
    </row>
    <row r="155" spans="1:15" hidden="1" x14ac:dyDescent="0.25">
      <c r="A155" s="366"/>
      <c r="B155" s="204"/>
      <c r="C155" s="246"/>
      <c r="D155" s="203"/>
      <c r="E155" s="243" t="e">
        <f>VLOOKUP($B155,ListsReq!$AC$3:$AF$64,2,FALSE)</f>
        <v>#N/A</v>
      </c>
      <c r="F155" s="244" t="e">
        <f>VLOOKUP($B155,ListsReq!$AC$3:$AF$82,3,FALSE)</f>
        <v>#N/A</v>
      </c>
      <c r="G155" s="243" t="e">
        <f>VLOOKUP($B155,ListsReq!$AC$3:$AF$64,4,FALSE)</f>
        <v>#N/A</v>
      </c>
      <c r="H155" s="242" t="e">
        <f t="shared" si="5"/>
        <v>#N/A</v>
      </c>
      <c r="I155" s="202"/>
      <c r="J155" s="188"/>
      <c r="K155" s="188"/>
      <c r="L155" s="188"/>
      <c r="M155" s="365"/>
      <c r="N155" s="186"/>
      <c r="O155" s="186"/>
    </row>
    <row r="156" spans="1:15" hidden="1" x14ac:dyDescent="0.25">
      <c r="A156" s="366"/>
      <c r="B156" s="204"/>
      <c r="C156" s="246"/>
      <c r="D156" s="203"/>
      <c r="E156" s="243" t="e">
        <f>VLOOKUP($B156,ListsReq!$AC$3:$AF$64,2,FALSE)</f>
        <v>#N/A</v>
      </c>
      <c r="F156" s="244" t="e">
        <f>VLOOKUP($B156,ListsReq!$AC$3:$AF$82,3,FALSE)</f>
        <v>#N/A</v>
      </c>
      <c r="G156" s="243" t="e">
        <f>VLOOKUP($B156,ListsReq!$AC$3:$AF$64,4,FALSE)</f>
        <v>#N/A</v>
      </c>
      <c r="H156" s="242" t="e">
        <f t="shared" si="5"/>
        <v>#N/A</v>
      </c>
      <c r="I156" s="202"/>
      <c r="J156" s="188"/>
      <c r="K156" s="188"/>
      <c r="L156" s="188"/>
      <c r="M156" s="365"/>
      <c r="N156" s="186"/>
      <c r="O156" s="186"/>
    </row>
    <row r="157" spans="1:15" hidden="1" x14ac:dyDescent="0.25">
      <c r="A157" s="366"/>
      <c r="B157" s="204"/>
      <c r="C157" s="246"/>
      <c r="D157" s="203"/>
      <c r="E157" s="243" t="e">
        <f>VLOOKUP($B157,ListsReq!$AC$3:$AF$64,2,FALSE)</f>
        <v>#N/A</v>
      </c>
      <c r="F157" s="244" t="e">
        <f>VLOOKUP($B157,ListsReq!$AC$3:$AF$82,3,FALSE)</f>
        <v>#N/A</v>
      </c>
      <c r="G157" s="243" t="e">
        <f>VLOOKUP($B157,ListsReq!$AC$3:$AF$64,4,FALSE)</f>
        <v>#N/A</v>
      </c>
      <c r="H157" s="242" t="e">
        <f t="shared" si="5"/>
        <v>#N/A</v>
      </c>
      <c r="I157" s="202"/>
      <c r="J157" s="188"/>
      <c r="K157" s="188"/>
      <c r="L157" s="188"/>
      <c r="M157" s="365"/>
      <c r="N157" s="186"/>
      <c r="O157" s="186"/>
    </row>
    <row r="158" spans="1:15" hidden="1" x14ac:dyDescent="0.25">
      <c r="A158" s="366"/>
      <c r="B158" s="204"/>
      <c r="C158" s="246"/>
      <c r="D158" s="203"/>
      <c r="E158" s="243" t="e">
        <f>VLOOKUP($B158,ListsReq!$AC$3:$AF$64,2,FALSE)</f>
        <v>#N/A</v>
      </c>
      <c r="F158" s="244" t="e">
        <f>VLOOKUP($B158,ListsReq!$AC$3:$AF$82,3,FALSE)</f>
        <v>#N/A</v>
      </c>
      <c r="G158" s="243" t="e">
        <f>VLOOKUP($B158,ListsReq!$AC$3:$AF$64,4,FALSE)</f>
        <v>#N/A</v>
      </c>
      <c r="H158" s="242" t="e">
        <f t="shared" si="5"/>
        <v>#N/A</v>
      </c>
      <c r="I158" s="202"/>
      <c r="J158" s="188"/>
      <c r="K158" s="188"/>
      <c r="L158" s="188"/>
      <c r="M158" s="365"/>
      <c r="N158" s="186"/>
      <c r="O158" s="186"/>
    </row>
    <row r="159" spans="1:15" hidden="1" x14ac:dyDescent="0.25">
      <c r="A159" s="366"/>
      <c r="B159" s="204"/>
      <c r="C159" s="246"/>
      <c r="D159" s="203"/>
      <c r="E159" s="243" t="e">
        <f>VLOOKUP($B159,ListsReq!$AC$3:$AF$64,2,FALSE)</f>
        <v>#N/A</v>
      </c>
      <c r="F159" s="244" t="e">
        <f>VLOOKUP($B159,ListsReq!$AC$3:$AF$82,3,FALSE)</f>
        <v>#N/A</v>
      </c>
      <c r="G159" s="243" t="e">
        <f>VLOOKUP($B159,ListsReq!$AC$3:$AF$64,4,FALSE)</f>
        <v>#N/A</v>
      </c>
      <c r="H159" s="242" t="e">
        <f t="shared" si="5"/>
        <v>#N/A</v>
      </c>
      <c r="I159" s="202"/>
      <c r="J159" s="188"/>
      <c r="K159" s="188"/>
      <c r="L159" s="188"/>
      <c r="M159" s="365"/>
      <c r="N159" s="186"/>
      <c r="O159" s="186"/>
    </row>
    <row r="160" spans="1:15" hidden="1" x14ac:dyDescent="0.25">
      <c r="A160" s="366"/>
      <c r="B160" s="204"/>
      <c r="C160" s="246"/>
      <c r="D160" s="203"/>
      <c r="E160" s="243" t="e">
        <f>VLOOKUP($B160,ListsReq!$AC$3:$AF$64,2,FALSE)</f>
        <v>#N/A</v>
      </c>
      <c r="F160" s="244" t="e">
        <f>VLOOKUP($B160,ListsReq!$AC$3:$AF$82,3,FALSE)</f>
        <v>#N/A</v>
      </c>
      <c r="G160" s="243" t="e">
        <f>VLOOKUP($B160,ListsReq!$AC$3:$AF$64,4,FALSE)</f>
        <v>#N/A</v>
      </c>
      <c r="H160" s="242" t="e">
        <f t="shared" si="5"/>
        <v>#N/A</v>
      </c>
      <c r="I160" s="202"/>
      <c r="J160" s="188"/>
      <c r="K160" s="188"/>
      <c r="L160" s="188"/>
      <c r="M160" s="365"/>
      <c r="N160" s="186"/>
      <c r="O160" s="186"/>
    </row>
    <row r="161" spans="1:15" hidden="1" x14ac:dyDescent="0.25">
      <c r="A161" s="366"/>
      <c r="B161" s="204"/>
      <c r="C161" s="246"/>
      <c r="D161" s="203"/>
      <c r="E161" s="243" t="e">
        <f>VLOOKUP($B161,ListsReq!$AC$3:$AF$64,2,FALSE)</f>
        <v>#N/A</v>
      </c>
      <c r="F161" s="244" t="e">
        <f>VLOOKUP($B161,ListsReq!$AC$3:$AF$82,3,FALSE)</f>
        <v>#N/A</v>
      </c>
      <c r="G161" s="243" t="e">
        <f>VLOOKUP($B161,ListsReq!$AC$3:$AF$64,4,FALSE)</f>
        <v>#N/A</v>
      </c>
      <c r="H161" s="242" t="e">
        <f t="shared" si="5"/>
        <v>#N/A</v>
      </c>
      <c r="I161" s="202"/>
      <c r="J161" s="188"/>
      <c r="K161" s="188"/>
      <c r="L161" s="188"/>
      <c r="M161" s="365"/>
      <c r="N161" s="186"/>
      <c r="O161" s="186"/>
    </row>
    <row r="162" spans="1:15" hidden="1" x14ac:dyDescent="0.25">
      <c r="A162" s="366"/>
      <c r="B162" s="204"/>
      <c r="C162" s="246"/>
      <c r="D162" s="203"/>
      <c r="E162" s="243" t="e">
        <f>VLOOKUP($B162,ListsReq!$AC$3:$AF$64,2,FALSE)</f>
        <v>#N/A</v>
      </c>
      <c r="F162" s="244" t="e">
        <f>VLOOKUP($B162,ListsReq!$AC$3:$AF$82,3,FALSE)</f>
        <v>#N/A</v>
      </c>
      <c r="G162" s="243" t="e">
        <f>VLOOKUP($B162,ListsReq!$AC$3:$AF$64,4,FALSE)</f>
        <v>#N/A</v>
      </c>
      <c r="H162" s="242" t="e">
        <f t="shared" si="5"/>
        <v>#N/A</v>
      </c>
      <c r="I162" s="202"/>
      <c r="J162" s="188"/>
      <c r="K162" s="188"/>
      <c r="L162" s="188"/>
      <c r="M162" s="365"/>
      <c r="N162" s="186"/>
      <c r="O162" s="186"/>
    </row>
    <row r="163" spans="1:15" hidden="1" x14ac:dyDescent="0.25">
      <c r="A163" s="366"/>
      <c r="B163" s="204"/>
      <c r="C163" s="246"/>
      <c r="D163" s="203"/>
      <c r="E163" s="243" t="e">
        <f>VLOOKUP($B163,ListsReq!$AC$3:$AF$64,2,FALSE)</f>
        <v>#N/A</v>
      </c>
      <c r="F163" s="244" t="e">
        <f>VLOOKUP($B163,ListsReq!$AC$3:$AF$82,3,FALSE)</f>
        <v>#N/A</v>
      </c>
      <c r="G163" s="243" t="e">
        <f>VLOOKUP($B163,ListsReq!$AC$3:$AF$64,4,FALSE)</f>
        <v>#N/A</v>
      </c>
      <c r="H163" s="242" t="e">
        <f t="shared" si="5"/>
        <v>#N/A</v>
      </c>
      <c r="I163" s="202"/>
      <c r="J163" s="188"/>
      <c r="K163" s="188"/>
      <c r="L163" s="188"/>
      <c r="M163" s="365"/>
      <c r="N163" s="186"/>
      <c r="O163" s="186"/>
    </row>
    <row r="164" spans="1:15" hidden="1" x14ac:dyDescent="0.25">
      <c r="A164" s="366"/>
      <c r="B164" s="204"/>
      <c r="C164" s="246"/>
      <c r="D164" s="203"/>
      <c r="E164" s="243" t="e">
        <f>VLOOKUP($B164,ListsReq!$AC$3:$AF$64,2,FALSE)</f>
        <v>#N/A</v>
      </c>
      <c r="F164" s="244" t="e">
        <f>VLOOKUP($B164,ListsReq!$AC$3:$AF$82,3,FALSE)</f>
        <v>#N/A</v>
      </c>
      <c r="G164" s="243" t="e">
        <f>VLOOKUP($B164,ListsReq!$AC$3:$AF$64,4,FALSE)</f>
        <v>#N/A</v>
      </c>
      <c r="H164" s="242" t="e">
        <f t="shared" si="5"/>
        <v>#N/A</v>
      </c>
      <c r="I164" s="202"/>
      <c r="J164" s="188"/>
      <c r="K164" s="188"/>
      <c r="L164" s="188"/>
      <c r="M164" s="365"/>
      <c r="N164" s="186"/>
      <c r="O164" s="186"/>
    </row>
    <row r="165" spans="1:15" hidden="1" x14ac:dyDescent="0.25">
      <c r="A165" s="366"/>
      <c r="B165" s="204"/>
      <c r="C165" s="246"/>
      <c r="D165" s="203"/>
      <c r="E165" s="243" t="e">
        <f>VLOOKUP($B165,ListsReq!$AC$3:$AF$64,2,FALSE)</f>
        <v>#N/A</v>
      </c>
      <c r="F165" s="244" t="e">
        <f>VLOOKUP($B165,ListsReq!$AC$3:$AF$82,3,FALSE)</f>
        <v>#N/A</v>
      </c>
      <c r="G165" s="243" t="e">
        <f>VLOOKUP($B165,ListsReq!$AC$3:$AF$64,4,FALSE)</f>
        <v>#N/A</v>
      </c>
      <c r="H165" s="242" t="e">
        <f t="shared" si="5"/>
        <v>#N/A</v>
      </c>
      <c r="I165" s="202"/>
      <c r="J165" s="188"/>
      <c r="K165" s="188"/>
      <c r="L165" s="188"/>
      <c r="M165" s="365"/>
      <c r="N165" s="186"/>
      <c r="O165" s="186"/>
    </row>
    <row r="166" spans="1:15" hidden="1" x14ac:dyDescent="0.25">
      <c r="A166" s="366"/>
      <c r="B166" s="204"/>
      <c r="C166" s="246"/>
      <c r="D166" s="203"/>
      <c r="E166" s="243" t="e">
        <f>VLOOKUP($B166,ListsReq!$AC$3:$AF$64,2,FALSE)</f>
        <v>#N/A</v>
      </c>
      <c r="F166" s="244" t="e">
        <f>VLOOKUP($B166,ListsReq!$AC$3:$AF$82,3,FALSE)</f>
        <v>#N/A</v>
      </c>
      <c r="G166" s="243" t="e">
        <f>VLOOKUP($B166,ListsReq!$AC$3:$AF$64,4,FALSE)</f>
        <v>#N/A</v>
      </c>
      <c r="H166" s="242" t="e">
        <f t="shared" si="5"/>
        <v>#N/A</v>
      </c>
      <c r="I166" s="202"/>
      <c r="J166" s="188"/>
      <c r="K166" s="188"/>
      <c r="L166" s="188"/>
      <c r="M166" s="365"/>
      <c r="N166" s="186"/>
      <c r="O166" s="186"/>
    </row>
    <row r="167" spans="1:15" hidden="1" x14ac:dyDescent="0.25">
      <c r="A167" s="366"/>
      <c r="B167" s="204"/>
      <c r="C167" s="246"/>
      <c r="D167" s="203"/>
      <c r="E167" s="243" t="e">
        <f>VLOOKUP($B167,ListsReq!$AC$3:$AF$64,2,FALSE)</f>
        <v>#N/A</v>
      </c>
      <c r="F167" s="244" t="e">
        <f>VLOOKUP($B167,ListsReq!$AC$3:$AF$82,3,FALSE)</f>
        <v>#N/A</v>
      </c>
      <c r="G167" s="243" t="e">
        <f>VLOOKUP($B167,ListsReq!$AC$3:$AF$64,4,FALSE)</f>
        <v>#N/A</v>
      </c>
      <c r="H167" s="242" t="e">
        <f t="shared" si="5"/>
        <v>#N/A</v>
      </c>
      <c r="I167" s="202"/>
      <c r="J167" s="188"/>
      <c r="K167" s="188"/>
      <c r="L167" s="188"/>
      <c r="M167" s="365"/>
      <c r="N167" s="186"/>
      <c r="O167" s="186"/>
    </row>
    <row r="168" spans="1:15" hidden="1" x14ac:dyDescent="0.25">
      <c r="A168" s="366"/>
      <c r="B168" s="204"/>
      <c r="C168" s="246"/>
      <c r="D168" s="203"/>
      <c r="E168" s="243" t="e">
        <f>VLOOKUP($B168,ListsReq!$AC$3:$AF$64,2,FALSE)</f>
        <v>#N/A</v>
      </c>
      <c r="F168" s="244" t="e">
        <f>VLOOKUP($B168,ListsReq!$AC$3:$AF$82,3,FALSE)</f>
        <v>#N/A</v>
      </c>
      <c r="G168" s="243" t="e">
        <f>VLOOKUP($B168,ListsReq!$AC$3:$AF$64,4,FALSE)</f>
        <v>#N/A</v>
      </c>
      <c r="H168" s="242" t="e">
        <f t="shared" si="5"/>
        <v>#N/A</v>
      </c>
      <c r="I168" s="202"/>
      <c r="J168" s="188"/>
      <c r="K168" s="188"/>
      <c r="L168" s="188"/>
      <c r="M168" s="365"/>
      <c r="N168" s="186"/>
      <c r="O168" s="186"/>
    </row>
    <row r="169" spans="1:15" hidden="1" x14ac:dyDescent="0.25">
      <c r="A169" s="366"/>
      <c r="B169" s="204"/>
      <c r="C169" s="246"/>
      <c r="D169" s="203"/>
      <c r="E169" s="243" t="e">
        <f>VLOOKUP($B169,ListsReq!$AC$3:$AF$64,2,FALSE)</f>
        <v>#N/A</v>
      </c>
      <c r="F169" s="244" t="e">
        <f>VLOOKUP($B169,ListsReq!$AC$3:$AF$82,3,FALSE)</f>
        <v>#N/A</v>
      </c>
      <c r="G169" s="243" t="e">
        <f>VLOOKUP($B169,ListsReq!$AC$3:$AF$64,4,FALSE)</f>
        <v>#N/A</v>
      </c>
      <c r="H169" s="242" t="e">
        <f t="shared" si="5"/>
        <v>#N/A</v>
      </c>
      <c r="I169" s="202"/>
      <c r="J169" s="188"/>
      <c r="K169" s="188"/>
      <c r="L169" s="188"/>
      <c r="M169" s="365"/>
      <c r="N169" s="186"/>
      <c r="O169" s="186"/>
    </row>
    <row r="170" spans="1:15" hidden="1" x14ac:dyDescent="0.25">
      <c r="A170" s="366"/>
      <c r="B170" s="204"/>
      <c r="C170" s="246"/>
      <c r="D170" s="203"/>
      <c r="E170" s="243" t="e">
        <f>VLOOKUP($B170,ListsReq!$AC$3:$AF$64,2,FALSE)</f>
        <v>#N/A</v>
      </c>
      <c r="F170" s="244" t="e">
        <f>VLOOKUP($B170,ListsReq!$AC$3:$AF$82,3,FALSE)</f>
        <v>#N/A</v>
      </c>
      <c r="G170" s="243" t="e">
        <f>VLOOKUP($B170,ListsReq!$AC$3:$AF$64,4,FALSE)</f>
        <v>#N/A</v>
      </c>
      <c r="H170" s="242" t="e">
        <f t="shared" si="5"/>
        <v>#N/A</v>
      </c>
      <c r="I170" s="202"/>
      <c r="J170" s="188"/>
      <c r="K170" s="188"/>
      <c r="L170" s="188"/>
      <c r="M170" s="365"/>
      <c r="N170" s="186"/>
      <c r="O170" s="186"/>
    </row>
    <row r="171" spans="1:15" hidden="1" x14ac:dyDescent="0.25">
      <c r="A171" s="366"/>
      <c r="B171" s="204"/>
      <c r="C171" s="246"/>
      <c r="D171" s="203"/>
      <c r="E171" s="243" t="e">
        <f>VLOOKUP($B171,ListsReq!$AC$3:$AF$64,2,FALSE)</f>
        <v>#N/A</v>
      </c>
      <c r="F171" s="244" t="e">
        <f>VLOOKUP($B171,ListsReq!$AC$3:$AF$82,3,FALSE)</f>
        <v>#N/A</v>
      </c>
      <c r="G171" s="243" t="e">
        <f>VLOOKUP($B171,ListsReq!$AC$3:$AF$64,4,FALSE)</f>
        <v>#N/A</v>
      </c>
      <c r="H171" s="242" t="e">
        <f t="shared" si="5"/>
        <v>#N/A</v>
      </c>
      <c r="I171" s="202"/>
      <c r="J171" s="188"/>
      <c r="K171" s="188"/>
      <c r="L171" s="188"/>
      <c r="M171" s="365"/>
      <c r="N171" s="186"/>
      <c r="O171" s="186"/>
    </row>
    <row r="172" spans="1:15" hidden="1" x14ac:dyDescent="0.25">
      <c r="A172" s="366"/>
      <c r="B172" s="204"/>
      <c r="C172" s="246"/>
      <c r="D172" s="203"/>
      <c r="E172" s="243" t="e">
        <f>VLOOKUP($B172,ListsReq!$AC$3:$AF$64,2,FALSE)</f>
        <v>#N/A</v>
      </c>
      <c r="F172" s="244" t="e">
        <f>VLOOKUP($B172,ListsReq!$AC$3:$AF$82,3,FALSE)</f>
        <v>#N/A</v>
      </c>
      <c r="G172" s="243" t="e">
        <f>VLOOKUP($B172,ListsReq!$AC$3:$AF$64,4,FALSE)</f>
        <v>#N/A</v>
      </c>
      <c r="H172" s="242" t="e">
        <f t="shared" si="5"/>
        <v>#N/A</v>
      </c>
      <c r="I172" s="202"/>
      <c r="J172" s="188"/>
      <c r="K172" s="188"/>
      <c r="L172" s="188"/>
      <c r="M172" s="365"/>
      <c r="N172" s="186"/>
      <c r="O172" s="186"/>
    </row>
    <row r="173" spans="1:15" hidden="1" x14ac:dyDescent="0.25">
      <c r="A173" s="366"/>
      <c r="B173" s="204"/>
      <c r="C173" s="246"/>
      <c r="D173" s="203"/>
      <c r="E173" s="243" t="e">
        <f>VLOOKUP($B173,ListsReq!$AC$3:$AF$64,2,FALSE)</f>
        <v>#N/A</v>
      </c>
      <c r="F173" s="244" t="e">
        <f>VLOOKUP($B173,ListsReq!$AC$3:$AF$82,3,FALSE)</f>
        <v>#N/A</v>
      </c>
      <c r="G173" s="243" t="e">
        <f>VLOOKUP($B173,ListsReq!$AC$3:$AF$64,4,FALSE)</f>
        <v>#N/A</v>
      </c>
      <c r="H173" s="242" t="e">
        <f t="shared" si="5"/>
        <v>#N/A</v>
      </c>
      <c r="I173" s="202"/>
      <c r="J173" s="188"/>
      <c r="K173" s="188"/>
      <c r="L173" s="188"/>
      <c r="M173" s="365"/>
      <c r="N173" s="186"/>
      <c r="O173" s="186"/>
    </row>
    <row r="174" spans="1:15" hidden="1" x14ac:dyDescent="0.25">
      <c r="A174" s="366"/>
      <c r="B174" s="204"/>
      <c r="C174" s="246"/>
      <c r="D174" s="203"/>
      <c r="E174" s="243" t="e">
        <f>VLOOKUP($B174,ListsReq!$AC$3:$AF$64,2,FALSE)</f>
        <v>#N/A</v>
      </c>
      <c r="F174" s="244" t="e">
        <f>VLOOKUP($B174,ListsReq!$AC$3:$AF$82,3,FALSE)</f>
        <v>#N/A</v>
      </c>
      <c r="G174" s="243" t="e">
        <f>VLOOKUP($B174,ListsReq!$AC$3:$AF$64,4,FALSE)</f>
        <v>#N/A</v>
      </c>
      <c r="H174" s="242" t="e">
        <f t="shared" si="5"/>
        <v>#N/A</v>
      </c>
      <c r="I174" s="202"/>
      <c r="J174" s="188"/>
      <c r="K174" s="188"/>
      <c r="L174" s="188"/>
      <c r="M174" s="365"/>
      <c r="N174" s="186"/>
      <c r="O174" s="186"/>
    </row>
    <row r="175" spans="1:15" hidden="1" x14ac:dyDescent="0.25">
      <c r="A175" s="366"/>
      <c r="B175" s="204"/>
      <c r="C175" s="246"/>
      <c r="D175" s="203"/>
      <c r="E175" s="243" t="e">
        <f>VLOOKUP($B175,ListsReq!$AC$3:$AF$64,2,FALSE)</f>
        <v>#N/A</v>
      </c>
      <c r="F175" s="244" t="e">
        <f>VLOOKUP($B175,ListsReq!$AC$3:$AF$82,3,FALSE)</f>
        <v>#N/A</v>
      </c>
      <c r="G175" s="243" t="e">
        <f>VLOOKUP($B175,ListsReq!$AC$3:$AF$64,4,FALSE)</f>
        <v>#N/A</v>
      </c>
      <c r="H175" s="242" t="e">
        <f t="shared" si="5"/>
        <v>#N/A</v>
      </c>
      <c r="I175" s="202"/>
      <c r="J175" s="188"/>
      <c r="K175" s="188"/>
      <c r="L175" s="188"/>
      <c r="M175" s="365"/>
      <c r="N175" s="186"/>
      <c r="O175" s="186"/>
    </row>
    <row r="176" spans="1:15" hidden="1" x14ac:dyDescent="0.25">
      <c r="A176" s="366"/>
      <c r="B176" s="204"/>
      <c r="C176" s="246"/>
      <c r="D176" s="203"/>
      <c r="E176" s="243" t="e">
        <f>VLOOKUP($B176,ListsReq!$AC$3:$AF$64,2,FALSE)</f>
        <v>#N/A</v>
      </c>
      <c r="F176" s="244" t="e">
        <f>VLOOKUP($B176,ListsReq!$AC$3:$AF$82,3,FALSE)</f>
        <v>#N/A</v>
      </c>
      <c r="G176" s="243" t="e">
        <f>VLOOKUP($B176,ListsReq!$AC$3:$AF$64,4,FALSE)</f>
        <v>#N/A</v>
      </c>
      <c r="H176" s="242" t="e">
        <f t="shared" si="5"/>
        <v>#N/A</v>
      </c>
      <c r="I176" s="202"/>
      <c r="J176" s="188"/>
      <c r="K176" s="188"/>
      <c r="L176" s="188"/>
      <c r="M176" s="365"/>
      <c r="N176" s="186"/>
      <c r="O176" s="186"/>
    </row>
    <row r="177" spans="1:15" hidden="1" x14ac:dyDescent="0.25">
      <c r="A177" s="366"/>
      <c r="B177" s="204"/>
      <c r="C177" s="246"/>
      <c r="D177" s="203"/>
      <c r="E177" s="243" t="e">
        <f>VLOOKUP($B177,ListsReq!$AC$3:$AF$64,2,FALSE)</f>
        <v>#N/A</v>
      </c>
      <c r="F177" s="244" t="e">
        <f>VLOOKUP($B177,ListsReq!$AC$3:$AF$82,3,FALSE)</f>
        <v>#N/A</v>
      </c>
      <c r="G177" s="243" t="e">
        <f>VLOOKUP($B177,ListsReq!$AC$3:$AF$64,4,FALSE)</f>
        <v>#N/A</v>
      </c>
      <c r="H177" s="242" t="e">
        <f t="shared" si="5"/>
        <v>#N/A</v>
      </c>
      <c r="I177" s="202"/>
      <c r="J177" s="188"/>
      <c r="K177" s="188"/>
      <c r="L177" s="188"/>
      <c r="M177" s="365"/>
      <c r="N177" s="186"/>
      <c r="O177" s="186"/>
    </row>
    <row r="178" spans="1:15" hidden="1" x14ac:dyDescent="0.25">
      <c r="A178" s="366"/>
      <c r="B178" s="204"/>
      <c r="C178" s="246"/>
      <c r="D178" s="203"/>
      <c r="E178" s="243" t="e">
        <f>VLOOKUP($B178,ListsReq!$AC$3:$AF$64,2,FALSE)</f>
        <v>#N/A</v>
      </c>
      <c r="F178" s="244" t="e">
        <f>VLOOKUP($B178,ListsReq!$AC$3:$AF$82,3,FALSE)</f>
        <v>#N/A</v>
      </c>
      <c r="G178" s="243" t="e">
        <f>VLOOKUP($B178,ListsReq!$AC$3:$AF$64,4,FALSE)</f>
        <v>#N/A</v>
      </c>
      <c r="H178" s="242" t="e">
        <f t="shared" si="5"/>
        <v>#N/A</v>
      </c>
      <c r="I178" s="202"/>
      <c r="J178" s="188"/>
      <c r="K178" s="188"/>
      <c r="L178" s="188"/>
      <c r="M178" s="365"/>
      <c r="N178" s="186"/>
      <c r="O178" s="186"/>
    </row>
    <row r="179" spans="1:15" hidden="1" x14ac:dyDescent="0.25">
      <c r="A179" s="366"/>
      <c r="B179" s="204"/>
      <c r="C179" s="246"/>
      <c r="D179" s="203"/>
      <c r="E179" s="243" t="e">
        <f>VLOOKUP($B179,ListsReq!$AC$3:$AF$64,2,FALSE)</f>
        <v>#N/A</v>
      </c>
      <c r="F179" s="244" t="e">
        <f>VLOOKUP($B179,ListsReq!$AC$3:$AF$82,3,FALSE)</f>
        <v>#N/A</v>
      </c>
      <c r="G179" s="243" t="e">
        <f>VLOOKUP($B179,ListsReq!$AC$3:$AF$64,4,FALSE)</f>
        <v>#N/A</v>
      </c>
      <c r="H179" s="242" t="e">
        <f t="shared" si="5"/>
        <v>#N/A</v>
      </c>
      <c r="I179" s="202"/>
      <c r="J179" s="188"/>
      <c r="K179" s="188"/>
      <c r="L179" s="188"/>
      <c r="M179" s="365"/>
      <c r="N179" s="186"/>
      <c r="O179" s="186"/>
    </row>
    <row r="180" spans="1:15" hidden="1" x14ac:dyDescent="0.25">
      <c r="A180" s="366"/>
      <c r="B180" s="204"/>
      <c r="C180" s="246"/>
      <c r="D180" s="203"/>
      <c r="E180" s="243" t="e">
        <f>VLOOKUP($B180,ListsReq!$AC$3:$AF$64,2,FALSE)</f>
        <v>#N/A</v>
      </c>
      <c r="F180" s="244" t="e">
        <f>VLOOKUP($B180,ListsReq!$AC$3:$AF$82,3,FALSE)</f>
        <v>#N/A</v>
      </c>
      <c r="G180" s="243" t="e">
        <f>VLOOKUP($B180,ListsReq!$AC$3:$AF$64,4,FALSE)</f>
        <v>#N/A</v>
      </c>
      <c r="H180" s="242" t="e">
        <f t="shared" si="5"/>
        <v>#N/A</v>
      </c>
      <c r="I180" s="202"/>
      <c r="J180" s="188"/>
      <c r="K180" s="188"/>
      <c r="L180" s="188"/>
      <c r="M180" s="365"/>
      <c r="N180" s="186"/>
      <c r="O180" s="186"/>
    </row>
    <row r="181" spans="1:15" hidden="1" x14ac:dyDescent="0.25">
      <c r="A181" s="366"/>
      <c r="B181" s="204"/>
      <c r="C181" s="246"/>
      <c r="D181" s="203"/>
      <c r="E181" s="243" t="e">
        <f>VLOOKUP($B181,ListsReq!$AC$3:$AF$64,2,FALSE)</f>
        <v>#N/A</v>
      </c>
      <c r="F181" s="244" t="e">
        <f>VLOOKUP($B181,ListsReq!$AC$3:$AF$82,3,FALSE)</f>
        <v>#N/A</v>
      </c>
      <c r="G181" s="243" t="e">
        <f>VLOOKUP($B181,ListsReq!$AC$3:$AF$64,4,FALSE)</f>
        <v>#N/A</v>
      </c>
      <c r="H181" s="242" t="e">
        <f t="shared" si="5"/>
        <v>#N/A</v>
      </c>
      <c r="I181" s="202"/>
      <c r="J181" s="188"/>
      <c r="K181" s="188"/>
      <c r="L181" s="188"/>
      <c r="M181" s="365"/>
      <c r="N181" s="186"/>
      <c r="O181" s="186"/>
    </row>
    <row r="182" spans="1:15" hidden="1" x14ac:dyDescent="0.25">
      <c r="A182" s="366"/>
      <c r="B182" s="204"/>
      <c r="C182" s="246"/>
      <c r="D182" s="203"/>
      <c r="E182" s="243" t="e">
        <f>VLOOKUP($B182,ListsReq!$AC$3:$AF$64,2,FALSE)</f>
        <v>#N/A</v>
      </c>
      <c r="F182" s="244" t="e">
        <f>VLOOKUP($B182,ListsReq!$AC$3:$AF$82,3,FALSE)</f>
        <v>#N/A</v>
      </c>
      <c r="G182" s="243" t="e">
        <f>VLOOKUP($B182,ListsReq!$AC$3:$AF$64,4,FALSE)</f>
        <v>#N/A</v>
      </c>
      <c r="H182" s="242" t="e">
        <f t="shared" si="5"/>
        <v>#N/A</v>
      </c>
      <c r="I182" s="202"/>
      <c r="J182" s="188"/>
      <c r="K182" s="188"/>
      <c r="L182" s="188"/>
      <c r="M182" s="365"/>
      <c r="N182" s="186"/>
      <c r="O182" s="186"/>
    </row>
    <row r="183" spans="1:15" hidden="1" x14ac:dyDescent="0.25">
      <c r="A183" s="366"/>
      <c r="B183" s="204"/>
      <c r="C183" s="245"/>
      <c r="D183" s="200"/>
      <c r="E183" s="243" t="e">
        <f>VLOOKUP($B183,ListsReq!$AC$3:$AF$64,2,FALSE)</f>
        <v>#N/A</v>
      </c>
      <c r="F183" s="244" t="e">
        <f>VLOOKUP($B183,ListsReq!$AC$3:$AF$82,3,FALSE)</f>
        <v>#N/A</v>
      </c>
      <c r="G183" s="243" t="e">
        <f>VLOOKUP($B183,ListsReq!$AC$3:$AF$64,4,FALSE)</f>
        <v>#N/A</v>
      </c>
      <c r="H183" s="242" t="e">
        <f t="shared" si="5"/>
        <v>#N/A</v>
      </c>
      <c r="I183" s="199"/>
      <c r="J183" s="188"/>
      <c r="K183" s="188"/>
      <c r="L183" s="188"/>
      <c r="M183" s="365"/>
      <c r="N183" s="186"/>
      <c r="O183" s="186"/>
    </row>
    <row r="184" spans="1:15" hidden="1" x14ac:dyDescent="0.25">
      <c r="A184" s="366"/>
      <c r="B184" s="204"/>
      <c r="C184" s="245"/>
      <c r="D184" s="200"/>
      <c r="E184" s="243" t="e">
        <f>VLOOKUP($B184,ListsReq!$AC$3:$AF$64,2,FALSE)</f>
        <v>#N/A</v>
      </c>
      <c r="F184" s="244" t="e">
        <f>VLOOKUP($B184,ListsReq!$AC$3:$AF$82,3,FALSE)</f>
        <v>#N/A</v>
      </c>
      <c r="G184" s="243" t="e">
        <f>VLOOKUP($B184,ListsReq!$AC$3:$AF$64,4,FALSE)</f>
        <v>#N/A</v>
      </c>
      <c r="H184" s="242" t="e">
        <f t="shared" si="5"/>
        <v>#N/A</v>
      </c>
      <c r="I184" s="199"/>
      <c r="J184" s="188"/>
      <c r="K184" s="188"/>
      <c r="L184" s="188"/>
      <c r="M184" s="365"/>
      <c r="N184" s="186"/>
      <c r="O184" s="186"/>
    </row>
    <row r="185" spans="1:15" hidden="1" x14ac:dyDescent="0.25">
      <c r="A185" s="366"/>
      <c r="B185" s="204"/>
      <c r="C185" s="245"/>
      <c r="D185" s="200"/>
      <c r="E185" s="243" t="e">
        <f>VLOOKUP($B185,ListsReq!$AC$3:$AF$64,2,FALSE)</f>
        <v>#N/A</v>
      </c>
      <c r="F185" s="244" t="e">
        <f>VLOOKUP($B185,ListsReq!$AC$3:$AF$82,3,FALSE)</f>
        <v>#N/A</v>
      </c>
      <c r="G185" s="243" t="e">
        <f>VLOOKUP($B185,ListsReq!$AC$3:$AF$64,4,FALSE)</f>
        <v>#N/A</v>
      </c>
      <c r="H185" s="242" t="e">
        <f t="shared" ref="H185:H210" si="6">(F185*D185)/1000</f>
        <v>#N/A</v>
      </c>
      <c r="I185" s="199"/>
      <c r="J185" s="188"/>
      <c r="K185" s="188"/>
      <c r="L185" s="188"/>
      <c r="M185" s="365"/>
      <c r="N185" s="186"/>
      <c r="O185" s="186"/>
    </row>
    <row r="186" spans="1:15" hidden="1" x14ac:dyDescent="0.25">
      <c r="A186" s="366"/>
      <c r="B186" s="204"/>
      <c r="C186" s="245"/>
      <c r="D186" s="200"/>
      <c r="E186" s="243" t="e">
        <f>VLOOKUP($B186,ListsReq!$AC$3:$AF$64,2,FALSE)</f>
        <v>#N/A</v>
      </c>
      <c r="F186" s="244" t="e">
        <f>VLOOKUP($B186,ListsReq!$AC$3:$AF$82,3,FALSE)</f>
        <v>#N/A</v>
      </c>
      <c r="G186" s="243" t="e">
        <f>VLOOKUP($B186,ListsReq!$AC$3:$AF$64,4,FALSE)</f>
        <v>#N/A</v>
      </c>
      <c r="H186" s="242" t="e">
        <f t="shared" si="6"/>
        <v>#N/A</v>
      </c>
      <c r="I186" s="199"/>
      <c r="J186" s="188"/>
      <c r="K186" s="188"/>
      <c r="L186" s="188"/>
      <c r="M186" s="365"/>
      <c r="N186" s="186"/>
      <c r="O186" s="186"/>
    </row>
    <row r="187" spans="1:15" hidden="1" x14ac:dyDescent="0.25">
      <c r="A187" s="366"/>
      <c r="B187" s="204"/>
      <c r="C187" s="245"/>
      <c r="D187" s="200"/>
      <c r="E187" s="243" t="e">
        <f>VLOOKUP($B187,ListsReq!$AC$3:$AF$64,2,FALSE)</f>
        <v>#N/A</v>
      </c>
      <c r="F187" s="244" t="e">
        <f>VLOOKUP($B187,ListsReq!$AC$3:$AF$82,3,FALSE)</f>
        <v>#N/A</v>
      </c>
      <c r="G187" s="243" t="e">
        <f>VLOOKUP($B187,ListsReq!$AC$3:$AF$64,4,FALSE)</f>
        <v>#N/A</v>
      </c>
      <c r="H187" s="242" t="e">
        <f t="shared" si="6"/>
        <v>#N/A</v>
      </c>
      <c r="I187" s="199"/>
      <c r="J187" s="188"/>
      <c r="K187" s="188"/>
      <c r="L187" s="188"/>
      <c r="M187" s="365"/>
      <c r="N187" s="186"/>
      <c r="O187" s="186"/>
    </row>
    <row r="188" spans="1:15" hidden="1" x14ac:dyDescent="0.25">
      <c r="A188" s="366"/>
      <c r="B188" s="204"/>
      <c r="C188" s="245"/>
      <c r="D188" s="200"/>
      <c r="E188" s="243" t="e">
        <f>VLOOKUP($B188,ListsReq!$AC$3:$AF$64,2,FALSE)</f>
        <v>#N/A</v>
      </c>
      <c r="F188" s="244" t="e">
        <f>VLOOKUP($B188,ListsReq!$AC$3:$AF$82,3,FALSE)</f>
        <v>#N/A</v>
      </c>
      <c r="G188" s="243" t="e">
        <f>VLOOKUP($B188,ListsReq!$AC$3:$AF$64,4,FALSE)</f>
        <v>#N/A</v>
      </c>
      <c r="H188" s="242" t="e">
        <f t="shared" si="6"/>
        <v>#N/A</v>
      </c>
      <c r="I188" s="199"/>
      <c r="J188" s="188"/>
      <c r="K188" s="188"/>
      <c r="L188" s="188"/>
      <c r="M188" s="365"/>
      <c r="N188" s="186"/>
      <c r="O188" s="186"/>
    </row>
    <row r="189" spans="1:15" hidden="1" x14ac:dyDescent="0.25">
      <c r="A189" s="366"/>
      <c r="B189" s="204"/>
      <c r="C189" s="245"/>
      <c r="D189" s="200"/>
      <c r="E189" s="243" t="e">
        <f>VLOOKUP($B189,ListsReq!$AC$3:$AF$64,2,FALSE)</f>
        <v>#N/A</v>
      </c>
      <c r="F189" s="244" t="e">
        <f>VLOOKUP($B189,ListsReq!$AC$3:$AF$82,3,FALSE)</f>
        <v>#N/A</v>
      </c>
      <c r="G189" s="243" t="e">
        <f>VLOOKUP($B189,ListsReq!$AC$3:$AF$64,4,FALSE)</f>
        <v>#N/A</v>
      </c>
      <c r="H189" s="242" t="e">
        <f t="shared" si="6"/>
        <v>#N/A</v>
      </c>
      <c r="I189" s="199"/>
      <c r="J189" s="188"/>
      <c r="K189" s="188"/>
      <c r="L189" s="188"/>
      <c r="M189" s="365"/>
      <c r="N189" s="186"/>
      <c r="O189" s="186"/>
    </row>
    <row r="190" spans="1:15" hidden="1" x14ac:dyDescent="0.25">
      <c r="A190" s="366"/>
      <c r="B190" s="204"/>
      <c r="C190" s="245"/>
      <c r="D190" s="200"/>
      <c r="E190" s="243" t="e">
        <f>VLOOKUP($B190,ListsReq!$AC$3:$AF$64,2,FALSE)</f>
        <v>#N/A</v>
      </c>
      <c r="F190" s="244" t="e">
        <f>VLOOKUP($B190,ListsReq!$AC$3:$AF$82,3,FALSE)</f>
        <v>#N/A</v>
      </c>
      <c r="G190" s="243" t="e">
        <f>VLOOKUP($B190,ListsReq!$AC$3:$AF$64,4,FALSE)</f>
        <v>#N/A</v>
      </c>
      <c r="H190" s="242" t="e">
        <f t="shared" si="6"/>
        <v>#N/A</v>
      </c>
      <c r="I190" s="199"/>
      <c r="J190" s="188"/>
      <c r="K190" s="188"/>
      <c r="L190" s="188"/>
      <c r="M190" s="365"/>
      <c r="N190" s="186"/>
      <c r="O190" s="186"/>
    </row>
    <row r="191" spans="1:15" hidden="1" x14ac:dyDescent="0.25">
      <c r="A191" s="366"/>
      <c r="B191" s="204"/>
      <c r="C191" s="245"/>
      <c r="D191" s="200"/>
      <c r="E191" s="243" t="e">
        <f>VLOOKUP($B191,ListsReq!$AC$3:$AF$64,2,FALSE)</f>
        <v>#N/A</v>
      </c>
      <c r="F191" s="244" t="e">
        <f>VLOOKUP($B191,ListsReq!$AC$3:$AF$82,3,FALSE)</f>
        <v>#N/A</v>
      </c>
      <c r="G191" s="243" t="e">
        <f>VLOOKUP($B191,ListsReq!$AC$3:$AF$64,4,FALSE)</f>
        <v>#N/A</v>
      </c>
      <c r="H191" s="242" t="e">
        <f t="shared" si="6"/>
        <v>#N/A</v>
      </c>
      <c r="I191" s="199"/>
      <c r="J191" s="188"/>
      <c r="K191" s="188"/>
      <c r="L191" s="188"/>
      <c r="M191" s="365"/>
      <c r="N191" s="186"/>
      <c r="O191" s="186"/>
    </row>
    <row r="192" spans="1:15" hidden="1" x14ac:dyDescent="0.25">
      <c r="A192" s="366"/>
      <c r="B192" s="204"/>
      <c r="C192" s="245"/>
      <c r="D192" s="200"/>
      <c r="E192" s="243" t="e">
        <f>VLOOKUP($B192,ListsReq!$AC$3:$AF$64,2,FALSE)</f>
        <v>#N/A</v>
      </c>
      <c r="F192" s="244" t="e">
        <f>VLOOKUP($B192,ListsReq!$AC$3:$AF$82,3,FALSE)</f>
        <v>#N/A</v>
      </c>
      <c r="G192" s="243" t="e">
        <f>VLOOKUP($B192,ListsReq!$AC$3:$AF$64,4,FALSE)</f>
        <v>#N/A</v>
      </c>
      <c r="H192" s="242" t="e">
        <f t="shared" si="6"/>
        <v>#N/A</v>
      </c>
      <c r="I192" s="199"/>
      <c r="J192" s="188"/>
      <c r="K192" s="188"/>
      <c r="L192" s="188"/>
      <c r="M192" s="365"/>
      <c r="N192" s="186"/>
      <c r="O192" s="186"/>
    </row>
    <row r="193" spans="1:15" hidden="1" x14ac:dyDescent="0.25">
      <c r="A193" s="366"/>
      <c r="B193" s="204"/>
      <c r="C193" s="245"/>
      <c r="D193" s="200"/>
      <c r="E193" s="243" t="e">
        <f>VLOOKUP($B193,ListsReq!$AC$3:$AF$64,2,FALSE)</f>
        <v>#N/A</v>
      </c>
      <c r="F193" s="244" t="e">
        <f>VLOOKUP($B193,ListsReq!$AC$3:$AF$82,3,FALSE)</f>
        <v>#N/A</v>
      </c>
      <c r="G193" s="243" t="e">
        <f>VLOOKUP($B193,ListsReq!$AC$3:$AF$64,4,FALSE)</f>
        <v>#N/A</v>
      </c>
      <c r="H193" s="242" t="e">
        <f t="shared" si="6"/>
        <v>#N/A</v>
      </c>
      <c r="I193" s="199"/>
      <c r="J193" s="188"/>
      <c r="K193" s="188"/>
      <c r="L193" s="188"/>
      <c r="M193" s="365"/>
      <c r="N193" s="186"/>
      <c r="O193" s="186"/>
    </row>
    <row r="194" spans="1:15" hidden="1" x14ac:dyDescent="0.25">
      <c r="A194" s="366"/>
      <c r="B194" s="204"/>
      <c r="C194" s="245"/>
      <c r="D194" s="200"/>
      <c r="E194" s="243" t="e">
        <f>VLOOKUP($B194,ListsReq!$AC$3:$AF$64,2,FALSE)</f>
        <v>#N/A</v>
      </c>
      <c r="F194" s="244" t="e">
        <f>VLOOKUP($B194,ListsReq!$AC$3:$AF$82,3,FALSE)</f>
        <v>#N/A</v>
      </c>
      <c r="G194" s="243" t="e">
        <f>VLOOKUP($B194,ListsReq!$AC$3:$AF$64,4,FALSE)</f>
        <v>#N/A</v>
      </c>
      <c r="H194" s="242" t="e">
        <f t="shared" si="6"/>
        <v>#N/A</v>
      </c>
      <c r="I194" s="199"/>
      <c r="J194" s="188"/>
      <c r="K194" s="188"/>
      <c r="L194" s="188"/>
      <c r="M194" s="365"/>
      <c r="N194" s="186"/>
      <c r="O194" s="186"/>
    </row>
    <row r="195" spans="1:15" hidden="1" x14ac:dyDescent="0.25">
      <c r="A195" s="366"/>
      <c r="B195" s="204"/>
      <c r="C195" s="245"/>
      <c r="D195" s="200"/>
      <c r="E195" s="243" t="e">
        <f>VLOOKUP($B195,ListsReq!$AC$3:$AF$64,2,FALSE)</f>
        <v>#N/A</v>
      </c>
      <c r="F195" s="244" t="e">
        <f>VLOOKUP($B195,ListsReq!$AC$3:$AF$82,3,FALSE)</f>
        <v>#N/A</v>
      </c>
      <c r="G195" s="243" t="e">
        <f>VLOOKUP($B195,ListsReq!$AC$3:$AF$64,4,FALSE)</f>
        <v>#N/A</v>
      </c>
      <c r="H195" s="242" t="e">
        <f t="shared" si="6"/>
        <v>#N/A</v>
      </c>
      <c r="I195" s="199"/>
      <c r="J195" s="188"/>
      <c r="K195" s="188"/>
      <c r="L195" s="188"/>
      <c r="M195" s="365"/>
      <c r="N195" s="186"/>
      <c r="O195" s="186"/>
    </row>
    <row r="196" spans="1:15" hidden="1" x14ac:dyDescent="0.25">
      <c r="A196" s="366"/>
      <c r="B196" s="204"/>
      <c r="C196" s="245"/>
      <c r="D196" s="200"/>
      <c r="E196" s="243" t="e">
        <f>VLOOKUP($B196,ListsReq!$AC$3:$AF$64,2,FALSE)</f>
        <v>#N/A</v>
      </c>
      <c r="F196" s="244" t="e">
        <f>VLOOKUP($B196,ListsReq!$AC$3:$AF$82,3,FALSE)</f>
        <v>#N/A</v>
      </c>
      <c r="G196" s="243" t="e">
        <f>VLOOKUP($B196,ListsReq!$AC$3:$AF$64,4,FALSE)</f>
        <v>#N/A</v>
      </c>
      <c r="H196" s="242" t="e">
        <f t="shared" si="6"/>
        <v>#N/A</v>
      </c>
      <c r="I196" s="199"/>
      <c r="J196" s="188"/>
      <c r="K196" s="188"/>
      <c r="L196" s="188"/>
      <c r="M196" s="365"/>
      <c r="N196" s="186"/>
      <c r="O196" s="186"/>
    </row>
    <row r="197" spans="1:15" hidden="1" x14ac:dyDescent="0.25">
      <c r="A197" s="366"/>
      <c r="B197" s="204"/>
      <c r="C197" s="245"/>
      <c r="D197" s="200"/>
      <c r="E197" s="243" t="e">
        <f>VLOOKUP($B197,ListsReq!$AC$3:$AF$64,2,FALSE)</f>
        <v>#N/A</v>
      </c>
      <c r="F197" s="244" t="e">
        <f>VLOOKUP($B197,ListsReq!$AC$3:$AF$82,3,FALSE)</f>
        <v>#N/A</v>
      </c>
      <c r="G197" s="243" t="e">
        <f>VLOOKUP($B197,ListsReq!$AC$3:$AF$64,4,FALSE)</f>
        <v>#N/A</v>
      </c>
      <c r="H197" s="242" t="e">
        <f t="shared" si="6"/>
        <v>#N/A</v>
      </c>
      <c r="I197" s="199"/>
      <c r="J197" s="188"/>
      <c r="K197" s="188"/>
      <c r="L197" s="188"/>
      <c r="M197" s="365"/>
      <c r="N197" s="186"/>
      <c r="O197" s="186"/>
    </row>
    <row r="198" spans="1:15" hidden="1" x14ac:dyDescent="0.25">
      <c r="A198" s="366"/>
      <c r="B198" s="204"/>
      <c r="C198" s="245"/>
      <c r="D198" s="200"/>
      <c r="E198" s="243" t="e">
        <f>VLOOKUP($B198,ListsReq!$AC$3:$AF$64,2,FALSE)</f>
        <v>#N/A</v>
      </c>
      <c r="F198" s="244" t="e">
        <f>VLOOKUP($B198,ListsReq!$AC$3:$AF$82,3,FALSE)</f>
        <v>#N/A</v>
      </c>
      <c r="G198" s="243" t="e">
        <f>VLOOKUP($B198,ListsReq!$AC$3:$AF$64,4,FALSE)</f>
        <v>#N/A</v>
      </c>
      <c r="H198" s="242" t="e">
        <f t="shared" si="6"/>
        <v>#N/A</v>
      </c>
      <c r="I198" s="199"/>
      <c r="J198" s="188"/>
      <c r="K198" s="188"/>
      <c r="L198" s="188"/>
      <c r="M198" s="365"/>
      <c r="N198" s="186"/>
      <c r="O198" s="186"/>
    </row>
    <row r="199" spans="1:15" hidden="1" x14ac:dyDescent="0.25">
      <c r="A199" s="366"/>
      <c r="B199" s="204"/>
      <c r="C199" s="245"/>
      <c r="D199" s="200"/>
      <c r="E199" s="243" t="e">
        <f>VLOOKUP($B199,ListsReq!$AC$3:$AF$64,2,FALSE)</f>
        <v>#N/A</v>
      </c>
      <c r="F199" s="244" t="e">
        <f>VLOOKUP($B199,ListsReq!$AC$3:$AF$82,3,FALSE)</f>
        <v>#N/A</v>
      </c>
      <c r="G199" s="243" t="e">
        <f>VLOOKUP($B199,ListsReq!$AC$3:$AF$64,4,FALSE)</f>
        <v>#N/A</v>
      </c>
      <c r="H199" s="242" t="e">
        <f t="shared" si="6"/>
        <v>#N/A</v>
      </c>
      <c r="I199" s="199"/>
      <c r="J199" s="188"/>
      <c r="K199" s="188"/>
      <c r="L199" s="188"/>
      <c r="M199" s="365"/>
      <c r="N199" s="186"/>
      <c r="O199" s="186"/>
    </row>
    <row r="200" spans="1:15" hidden="1" x14ac:dyDescent="0.25">
      <c r="A200" s="366"/>
      <c r="B200" s="204"/>
      <c r="C200" s="245"/>
      <c r="D200" s="200"/>
      <c r="E200" s="243" t="e">
        <f>VLOOKUP($B200,ListsReq!$AC$3:$AF$64,2,FALSE)</f>
        <v>#N/A</v>
      </c>
      <c r="F200" s="244" t="e">
        <f>VLOOKUP($B200,ListsReq!$AC$3:$AF$82,3,FALSE)</f>
        <v>#N/A</v>
      </c>
      <c r="G200" s="243" t="e">
        <f>VLOOKUP($B200,ListsReq!$AC$3:$AF$64,4,FALSE)</f>
        <v>#N/A</v>
      </c>
      <c r="H200" s="242" t="e">
        <f t="shared" si="6"/>
        <v>#N/A</v>
      </c>
      <c r="I200" s="199"/>
      <c r="J200" s="188"/>
      <c r="K200" s="188"/>
      <c r="L200" s="188"/>
      <c r="M200" s="365"/>
      <c r="N200" s="186"/>
      <c r="O200" s="186"/>
    </row>
    <row r="201" spans="1:15" hidden="1" x14ac:dyDescent="0.25">
      <c r="A201" s="366"/>
      <c r="B201" s="204"/>
      <c r="C201" s="245"/>
      <c r="D201" s="200"/>
      <c r="E201" s="243" t="e">
        <f>VLOOKUP($B201,ListsReq!$AC$3:$AF$64,2,FALSE)</f>
        <v>#N/A</v>
      </c>
      <c r="F201" s="244" t="e">
        <f>VLOOKUP($B201,ListsReq!$AC$3:$AF$82,3,FALSE)</f>
        <v>#N/A</v>
      </c>
      <c r="G201" s="243" t="e">
        <f>VLOOKUP($B201,ListsReq!$AC$3:$AF$64,4,FALSE)</f>
        <v>#N/A</v>
      </c>
      <c r="H201" s="242" t="e">
        <f t="shared" si="6"/>
        <v>#N/A</v>
      </c>
      <c r="I201" s="199"/>
      <c r="J201" s="188"/>
      <c r="K201" s="188"/>
      <c r="L201" s="188"/>
      <c r="M201" s="365"/>
      <c r="N201" s="186"/>
      <c r="O201" s="186"/>
    </row>
    <row r="202" spans="1:15" hidden="1" x14ac:dyDescent="0.25">
      <c r="A202" s="366"/>
      <c r="B202" s="204"/>
      <c r="C202" s="245"/>
      <c r="D202" s="200"/>
      <c r="E202" s="243" t="e">
        <f>VLOOKUP($B202,ListsReq!$AC$3:$AF$64,2,FALSE)</f>
        <v>#N/A</v>
      </c>
      <c r="F202" s="244" t="e">
        <f>VLOOKUP($B202,ListsReq!$AC$3:$AF$82,3,FALSE)</f>
        <v>#N/A</v>
      </c>
      <c r="G202" s="243" t="e">
        <f>VLOOKUP($B202,ListsReq!$AC$3:$AF$64,4,FALSE)</f>
        <v>#N/A</v>
      </c>
      <c r="H202" s="242" t="e">
        <f t="shared" si="6"/>
        <v>#N/A</v>
      </c>
      <c r="I202" s="199"/>
      <c r="J202" s="188"/>
      <c r="K202" s="188"/>
      <c r="L202" s="188"/>
      <c r="M202" s="365"/>
      <c r="N202" s="186"/>
      <c r="O202" s="186"/>
    </row>
    <row r="203" spans="1:15" hidden="1" x14ac:dyDescent="0.25">
      <c r="A203" s="366"/>
      <c r="B203" s="204"/>
      <c r="C203" s="245"/>
      <c r="D203" s="200"/>
      <c r="E203" s="243" t="e">
        <f>VLOOKUP($B203,ListsReq!$AC$3:$AF$64,2,FALSE)</f>
        <v>#N/A</v>
      </c>
      <c r="F203" s="244" t="e">
        <f>VLOOKUP($B203,ListsReq!$AC$3:$AF$82,3,FALSE)</f>
        <v>#N/A</v>
      </c>
      <c r="G203" s="243" t="e">
        <f>VLOOKUP($B203,ListsReq!$AC$3:$AF$64,4,FALSE)</f>
        <v>#N/A</v>
      </c>
      <c r="H203" s="242" t="e">
        <f t="shared" si="6"/>
        <v>#N/A</v>
      </c>
      <c r="I203" s="199"/>
      <c r="J203" s="188"/>
      <c r="K203" s="188"/>
      <c r="L203" s="188"/>
      <c r="M203" s="365"/>
      <c r="N203" s="186"/>
      <c r="O203" s="186"/>
    </row>
    <row r="204" spans="1:15" hidden="1" x14ac:dyDescent="0.25">
      <c r="A204" s="366"/>
      <c r="B204" s="204"/>
      <c r="C204" s="245"/>
      <c r="D204" s="200"/>
      <c r="E204" s="243" t="e">
        <f>VLOOKUP($B204,ListsReq!$AC$3:$AF$64,2,FALSE)</f>
        <v>#N/A</v>
      </c>
      <c r="F204" s="244" t="e">
        <f>VLOOKUP($B204,ListsReq!$AC$3:$AF$82,3,FALSE)</f>
        <v>#N/A</v>
      </c>
      <c r="G204" s="243" t="e">
        <f>VLOOKUP($B204,ListsReq!$AC$3:$AF$64,4,FALSE)</f>
        <v>#N/A</v>
      </c>
      <c r="H204" s="242" t="e">
        <f t="shared" si="6"/>
        <v>#N/A</v>
      </c>
      <c r="I204" s="199"/>
      <c r="J204" s="188"/>
      <c r="K204" s="188"/>
      <c r="L204" s="188"/>
      <c r="M204" s="365"/>
      <c r="N204" s="186"/>
      <c r="O204" s="186"/>
    </row>
    <row r="205" spans="1:15" hidden="1" x14ac:dyDescent="0.25">
      <c r="A205" s="366"/>
      <c r="B205" s="204"/>
      <c r="C205" s="245"/>
      <c r="D205" s="200"/>
      <c r="E205" s="243" t="e">
        <f>VLOOKUP($B205,ListsReq!$AC$3:$AF$64,2,FALSE)</f>
        <v>#N/A</v>
      </c>
      <c r="F205" s="244" t="e">
        <f>VLOOKUP($B205,ListsReq!$AC$3:$AF$82,3,FALSE)</f>
        <v>#N/A</v>
      </c>
      <c r="G205" s="243" t="e">
        <f>VLOOKUP($B205,ListsReq!$AC$3:$AF$64,4,FALSE)</f>
        <v>#N/A</v>
      </c>
      <c r="H205" s="242" t="e">
        <f t="shared" si="6"/>
        <v>#N/A</v>
      </c>
      <c r="I205" s="199"/>
      <c r="J205" s="188"/>
      <c r="K205" s="188"/>
      <c r="L205" s="188"/>
      <c r="M205" s="365"/>
      <c r="N205" s="186"/>
      <c r="O205" s="186"/>
    </row>
    <row r="206" spans="1:15" hidden="1" x14ac:dyDescent="0.25">
      <c r="A206" s="366"/>
      <c r="B206" s="204"/>
      <c r="C206" s="245"/>
      <c r="D206" s="200"/>
      <c r="E206" s="243" t="e">
        <f>VLOOKUP($B206,ListsReq!$AC$3:$AF$64,2,FALSE)</f>
        <v>#N/A</v>
      </c>
      <c r="F206" s="244" t="e">
        <f>VLOOKUP($B206,ListsReq!$AC$3:$AF$82,3,FALSE)</f>
        <v>#N/A</v>
      </c>
      <c r="G206" s="243" t="e">
        <f>VLOOKUP($B206,ListsReq!$AC$3:$AF$64,4,FALSE)</f>
        <v>#N/A</v>
      </c>
      <c r="H206" s="242" t="e">
        <f t="shared" si="6"/>
        <v>#N/A</v>
      </c>
      <c r="I206" s="199"/>
      <c r="J206" s="188"/>
      <c r="K206" s="188"/>
      <c r="L206" s="188"/>
      <c r="M206" s="365"/>
      <c r="N206" s="186"/>
      <c r="O206" s="186"/>
    </row>
    <row r="207" spans="1:15" hidden="1" x14ac:dyDescent="0.25">
      <c r="A207" s="366"/>
      <c r="B207" s="204"/>
      <c r="C207" s="245"/>
      <c r="D207" s="200"/>
      <c r="E207" s="243" t="e">
        <f>VLOOKUP($B207,ListsReq!$AC$3:$AF$64,2,FALSE)</f>
        <v>#N/A</v>
      </c>
      <c r="F207" s="244" t="e">
        <f>VLOOKUP($B207,ListsReq!$AC$3:$AF$82,3,FALSE)</f>
        <v>#N/A</v>
      </c>
      <c r="G207" s="243" t="e">
        <f>VLOOKUP($B207,ListsReq!$AC$3:$AF$64,4,FALSE)</f>
        <v>#N/A</v>
      </c>
      <c r="H207" s="242" t="e">
        <f t="shared" si="6"/>
        <v>#N/A</v>
      </c>
      <c r="I207" s="199"/>
      <c r="J207" s="188"/>
      <c r="K207" s="188"/>
      <c r="L207" s="188"/>
      <c r="M207" s="365"/>
      <c r="N207" s="186"/>
      <c r="O207" s="186"/>
    </row>
    <row r="208" spans="1:15" hidden="1" x14ac:dyDescent="0.25">
      <c r="A208" s="366"/>
      <c r="B208" s="204"/>
      <c r="C208" s="245"/>
      <c r="D208" s="200"/>
      <c r="E208" s="243" t="e">
        <f>VLOOKUP($B208,ListsReq!$AC$3:$AF$64,2,FALSE)</f>
        <v>#N/A</v>
      </c>
      <c r="F208" s="244" t="e">
        <f>VLOOKUP($B208,ListsReq!$AC$3:$AF$82,3,FALSE)</f>
        <v>#N/A</v>
      </c>
      <c r="G208" s="243" t="e">
        <f>VLOOKUP($B208,ListsReq!$AC$3:$AF$64,4,FALSE)</f>
        <v>#N/A</v>
      </c>
      <c r="H208" s="242" t="e">
        <f t="shared" si="6"/>
        <v>#N/A</v>
      </c>
      <c r="I208" s="199"/>
      <c r="J208" s="188"/>
      <c r="K208" s="188"/>
      <c r="L208" s="188"/>
      <c r="M208" s="365"/>
      <c r="N208" s="186"/>
      <c r="O208" s="186"/>
    </row>
    <row r="209" spans="1:15" hidden="1" x14ac:dyDescent="0.25">
      <c r="A209" s="366"/>
      <c r="B209" s="204"/>
      <c r="C209" s="245"/>
      <c r="D209" s="200"/>
      <c r="E209" s="243" t="e">
        <f>VLOOKUP($B209,ListsReq!$AC$3:$AF$64,2,FALSE)</f>
        <v>#N/A</v>
      </c>
      <c r="F209" s="244" t="e">
        <f>VLOOKUP($B209,ListsReq!$AC$3:$AF$82,3,FALSE)</f>
        <v>#N/A</v>
      </c>
      <c r="G209" s="243" t="e">
        <f>VLOOKUP($B209,ListsReq!$AC$3:$AF$64,4,FALSE)</f>
        <v>#N/A</v>
      </c>
      <c r="H209" s="242" t="e">
        <f t="shared" si="6"/>
        <v>#N/A</v>
      </c>
      <c r="I209" s="199"/>
      <c r="J209" s="188"/>
      <c r="K209" s="188"/>
      <c r="L209" s="188"/>
      <c r="M209" s="365"/>
      <c r="N209" s="186"/>
      <c r="O209" s="186"/>
    </row>
    <row r="210" spans="1:15" hidden="1" x14ac:dyDescent="0.25">
      <c r="A210" s="366"/>
      <c r="B210" s="204"/>
      <c r="C210" s="245"/>
      <c r="D210" s="200"/>
      <c r="E210" s="243" t="e">
        <f>VLOOKUP($B210,ListsReq!$AC$3:$AF$64,2,FALSE)</f>
        <v>#N/A</v>
      </c>
      <c r="F210" s="244" t="e">
        <f>VLOOKUP($B210,ListsReq!$AC$3:$AF$82,3,FALSE)</f>
        <v>#N/A</v>
      </c>
      <c r="G210" s="243" t="e">
        <f>VLOOKUP($B210,ListsReq!$AC$3:$AF$61,4,FALSE)</f>
        <v>#N/A</v>
      </c>
      <c r="H210" s="242" t="e">
        <f t="shared" si="6"/>
        <v>#N/A</v>
      </c>
      <c r="I210" s="199"/>
      <c r="J210" s="188"/>
      <c r="K210" s="188"/>
      <c r="L210" s="188"/>
      <c r="M210" s="365"/>
      <c r="N210" s="186"/>
      <c r="O210" s="186"/>
    </row>
    <row r="211" spans="1:15" ht="15.75" thickBot="1" x14ac:dyDescent="0.3">
      <c r="A211" s="366"/>
      <c r="B211" s="241"/>
      <c r="C211" s="240"/>
      <c r="D211" s="239"/>
      <c r="E211" s="238"/>
      <c r="F211" s="237"/>
      <c r="G211" s="236" t="s">
        <v>405</v>
      </c>
      <c r="H211" s="235">
        <f>SUMIF(H113:H210,"&lt;&gt;#N/A")</f>
        <v>39369.297592108269</v>
      </c>
      <c r="I211" s="191"/>
      <c r="J211" s="188"/>
      <c r="K211" s="188"/>
      <c r="L211" s="188"/>
      <c r="M211" s="365"/>
      <c r="N211" s="186"/>
      <c r="O211" s="186"/>
    </row>
    <row r="212" spans="1:15" x14ac:dyDescent="0.25">
      <c r="A212" s="366"/>
      <c r="B212" s="188"/>
      <c r="C212" s="188"/>
      <c r="D212" s="188"/>
      <c r="E212" s="188"/>
      <c r="F212" s="188"/>
      <c r="G212" s="188"/>
      <c r="H212" s="188"/>
      <c r="I212" s="188"/>
      <c r="J212" s="188"/>
      <c r="K212" s="188"/>
      <c r="L212" s="188"/>
      <c r="M212" s="365"/>
      <c r="N212" s="186"/>
    </row>
    <row r="213" spans="1:15" x14ac:dyDescent="0.25">
      <c r="A213" s="367" t="s">
        <v>465</v>
      </c>
      <c r="B213" s="295" t="s">
        <v>464</v>
      </c>
      <c r="C213" s="188"/>
      <c r="D213" s="188"/>
      <c r="E213" s="188"/>
      <c r="F213" s="188"/>
      <c r="G213" s="188"/>
      <c r="H213" s="188"/>
      <c r="I213" s="188"/>
      <c r="J213" s="188"/>
      <c r="K213" s="188"/>
      <c r="L213" s="188"/>
      <c r="M213" s="365"/>
      <c r="N213" s="186"/>
    </row>
    <row r="214" spans="1:15" ht="21.75" customHeight="1" thickBot="1" x14ac:dyDescent="0.3">
      <c r="A214" s="367"/>
      <c r="B214" s="234" t="s">
        <v>463</v>
      </c>
      <c r="C214" s="188"/>
      <c r="D214" s="188"/>
      <c r="E214" s="188"/>
      <c r="F214" s="188"/>
      <c r="G214" s="188"/>
      <c r="H214" s="188"/>
      <c r="I214" s="188"/>
      <c r="J214" s="188"/>
      <c r="K214" s="188"/>
      <c r="L214" s="188"/>
      <c r="M214" s="365"/>
      <c r="N214" s="186"/>
    </row>
    <row r="215" spans="1:15" ht="35.25" customHeight="1" x14ac:dyDescent="0.25">
      <c r="A215" s="367"/>
      <c r="B215" s="196" t="s">
        <v>462</v>
      </c>
      <c r="C215" s="195" t="s">
        <v>461</v>
      </c>
      <c r="D215" s="195" t="s">
        <v>460</v>
      </c>
      <c r="E215" s="195" t="s">
        <v>459</v>
      </c>
      <c r="F215" s="233" t="s">
        <v>8</v>
      </c>
      <c r="G215" s="188"/>
      <c r="H215" s="188"/>
      <c r="I215" s="188"/>
      <c r="J215" s="188"/>
      <c r="K215" s="188"/>
      <c r="L215" s="188"/>
      <c r="M215" s="365"/>
      <c r="N215" s="186"/>
    </row>
    <row r="216" spans="1:15" x14ac:dyDescent="0.25">
      <c r="A216" s="367"/>
      <c r="B216" s="204" t="s">
        <v>969</v>
      </c>
      <c r="C216" s="203" t="s">
        <v>970</v>
      </c>
      <c r="D216" s="203"/>
      <c r="E216" s="203"/>
      <c r="F216" s="202" t="s">
        <v>970</v>
      </c>
      <c r="G216" s="188"/>
      <c r="H216" s="188"/>
      <c r="I216" s="188"/>
      <c r="J216" s="188"/>
      <c r="K216" s="188"/>
      <c r="L216" s="188"/>
      <c r="M216" s="365"/>
      <c r="N216" s="186"/>
    </row>
    <row r="217" spans="1:15" x14ac:dyDescent="0.25">
      <c r="A217" s="367"/>
      <c r="B217" s="204" t="s">
        <v>971</v>
      </c>
      <c r="C217" s="203" t="s">
        <v>970</v>
      </c>
      <c r="D217" s="203"/>
      <c r="E217" s="203"/>
      <c r="F217" s="202" t="s">
        <v>970</v>
      </c>
      <c r="G217" s="188"/>
      <c r="H217" s="188"/>
      <c r="I217" s="188"/>
      <c r="J217" s="188"/>
      <c r="K217" s="188"/>
      <c r="L217" s="188"/>
      <c r="M217" s="365"/>
      <c r="N217" s="186"/>
    </row>
    <row r="218" spans="1:15" x14ac:dyDescent="0.25">
      <c r="A218" s="367"/>
      <c r="B218" s="204" t="s">
        <v>972</v>
      </c>
      <c r="C218" s="203" t="s">
        <v>970</v>
      </c>
      <c r="D218" s="203"/>
      <c r="E218" s="203"/>
      <c r="F218" s="202" t="s">
        <v>970</v>
      </c>
      <c r="G218" s="188"/>
      <c r="H218" s="188"/>
      <c r="I218" s="188"/>
      <c r="J218" s="188"/>
      <c r="K218" s="188"/>
      <c r="L218" s="188"/>
      <c r="M218" s="365"/>
      <c r="N218" s="186"/>
    </row>
    <row r="219" spans="1:15" x14ac:dyDescent="0.25">
      <c r="A219" s="367"/>
      <c r="B219" s="204" t="s">
        <v>973</v>
      </c>
      <c r="C219" s="203" t="s">
        <v>970</v>
      </c>
      <c r="D219" s="203"/>
      <c r="E219" s="203"/>
      <c r="F219" s="202" t="s">
        <v>970</v>
      </c>
      <c r="G219" s="188"/>
      <c r="H219" s="188"/>
      <c r="I219" s="188"/>
      <c r="J219" s="188"/>
      <c r="K219" s="188"/>
      <c r="L219" s="188"/>
      <c r="M219" s="365"/>
      <c r="N219" s="186"/>
    </row>
    <row r="220" spans="1:15" x14ac:dyDescent="0.25">
      <c r="A220" s="367"/>
      <c r="B220" s="204" t="s">
        <v>974</v>
      </c>
      <c r="C220" s="203" t="s">
        <v>970</v>
      </c>
      <c r="D220" s="203"/>
      <c r="E220" s="203"/>
      <c r="F220" s="202" t="s">
        <v>970</v>
      </c>
      <c r="G220" s="188"/>
      <c r="H220" s="188"/>
      <c r="I220" s="188"/>
      <c r="J220" s="188"/>
      <c r="K220" s="188"/>
      <c r="L220" s="188"/>
      <c r="M220" s="365"/>
      <c r="N220" s="186"/>
    </row>
    <row r="221" spans="1:15" x14ac:dyDescent="0.25">
      <c r="A221" s="367"/>
      <c r="B221" s="204" t="s">
        <v>975</v>
      </c>
      <c r="C221" s="203" t="s">
        <v>970</v>
      </c>
      <c r="D221" s="203"/>
      <c r="E221" s="203"/>
      <c r="F221" s="202" t="s">
        <v>970</v>
      </c>
      <c r="G221" s="188"/>
      <c r="H221" s="188"/>
      <c r="I221" s="188"/>
      <c r="J221" s="188"/>
      <c r="K221" s="188"/>
      <c r="L221" s="188"/>
      <c r="M221" s="365"/>
      <c r="N221" s="186"/>
    </row>
    <row r="222" spans="1:15" x14ac:dyDescent="0.25">
      <c r="A222" s="367"/>
      <c r="B222" s="204" t="s">
        <v>976</v>
      </c>
      <c r="C222" s="203" t="s">
        <v>970</v>
      </c>
      <c r="D222" s="203"/>
      <c r="E222" s="203"/>
      <c r="F222" s="202" t="s">
        <v>970</v>
      </c>
      <c r="G222" s="188"/>
      <c r="H222" s="188"/>
      <c r="I222" s="188"/>
      <c r="J222" s="188"/>
      <c r="K222" s="188"/>
      <c r="L222" s="188"/>
      <c r="M222" s="365"/>
      <c r="N222" s="186"/>
    </row>
    <row r="223" spans="1:15" x14ac:dyDescent="0.25">
      <c r="A223" s="367"/>
      <c r="B223" s="204" t="s">
        <v>977</v>
      </c>
      <c r="C223" s="203" t="s">
        <v>970</v>
      </c>
      <c r="D223" s="203"/>
      <c r="E223" s="203"/>
      <c r="F223" s="202" t="s">
        <v>970</v>
      </c>
      <c r="G223" s="188"/>
      <c r="H223" s="188"/>
      <c r="I223" s="188"/>
      <c r="J223" s="188"/>
      <c r="K223" s="188"/>
      <c r="L223" s="188"/>
      <c r="M223" s="365"/>
      <c r="N223" s="186"/>
    </row>
    <row r="224" spans="1:15" x14ac:dyDescent="0.25">
      <c r="A224" s="367"/>
      <c r="B224" s="204" t="s">
        <v>978</v>
      </c>
      <c r="C224" s="203" t="s">
        <v>970</v>
      </c>
      <c r="D224" s="203"/>
      <c r="E224" s="203"/>
      <c r="F224" s="202" t="s">
        <v>970</v>
      </c>
      <c r="G224" s="188"/>
      <c r="H224" s="188"/>
      <c r="I224" s="188"/>
      <c r="J224" s="188"/>
      <c r="K224" s="188"/>
      <c r="L224" s="188"/>
      <c r="M224" s="365"/>
      <c r="N224" s="186"/>
    </row>
    <row r="225" spans="1:14" x14ac:dyDescent="0.25">
      <c r="A225" s="367"/>
      <c r="B225" s="204" t="s">
        <v>979</v>
      </c>
      <c r="C225" s="203" t="s">
        <v>970</v>
      </c>
      <c r="D225" s="203"/>
      <c r="E225" s="203"/>
      <c r="F225" s="202" t="s">
        <v>970</v>
      </c>
      <c r="G225" s="188"/>
      <c r="H225" s="188"/>
      <c r="I225" s="188"/>
      <c r="J225" s="188"/>
      <c r="K225" s="188"/>
      <c r="L225" s="188"/>
      <c r="M225" s="365"/>
      <c r="N225" s="186"/>
    </row>
    <row r="226" spans="1:14" x14ac:dyDescent="0.25">
      <c r="A226" s="367"/>
      <c r="B226" s="204" t="s">
        <v>980</v>
      </c>
      <c r="C226" s="203" t="s">
        <v>970</v>
      </c>
      <c r="D226" s="203"/>
      <c r="E226" s="203"/>
      <c r="F226" s="202" t="s">
        <v>970</v>
      </c>
      <c r="G226" s="188"/>
      <c r="H226" s="188"/>
      <c r="I226" s="188"/>
      <c r="J226" s="188"/>
      <c r="K226" s="188"/>
      <c r="L226" s="188"/>
      <c r="M226" s="365"/>
      <c r="N226" s="186"/>
    </row>
    <row r="227" spans="1:14" x14ac:dyDescent="0.25">
      <c r="A227" s="367"/>
      <c r="B227" s="204" t="s">
        <v>981</v>
      </c>
      <c r="C227" s="203" t="s">
        <v>970</v>
      </c>
      <c r="D227" s="203"/>
      <c r="E227" s="203"/>
      <c r="F227" s="202" t="s">
        <v>970</v>
      </c>
      <c r="G227" s="188"/>
      <c r="H227" s="188"/>
      <c r="I227" s="188"/>
      <c r="J227" s="188"/>
      <c r="K227" s="188"/>
      <c r="L227" s="188"/>
      <c r="M227" s="365"/>
      <c r="N227" s="186"/>
    </row>
    <row r="228" spans="1:14" ht="30" x14ac:dyDescent="0.25">
      <c r="A228" s="367"/>
      <c r="B228" s="204" t="s">
        <v>982</v>
      </c>
      <c r="C228" s="203">
        <v>0</v>
      </c>
      <c r="D228" s="203">
        <v>0</v>
      </c>
      <c r="E228" s="203">
        <v>0</v>
      </c>
      <c r="F228" s="253" t="s">
        <v>983</v>
      </c>
      <c r="G228" s="188"/>
      <c r="H228" s="188"/>
      <c r="I228" s="188"/>
      <c r="J228" s="188"/>
      <c r="K228" s="188"/>
      <c r="L228" s="188"/>
      <c r="M228" s="365"/>
      <c r="N228" s="186"/>
    </row>
    <row r="229" spans="1:14" ht="30" x14ac:dyDescent="0.25">
      <c r="A229" s="367"/>
      <c r="B229" s="204" t="s">
        <v>984</v>
      </c>
      <c r="C229" s="203">
        <v>0</v>
      </c>
      <c r="D229" s="203">
        <v>0</v>
      </c>
      <c r="E229" s="203">
        <v>0</v>
      </c>
      <c r="F229" s="253" t="s">
        <v>985</v>
      </c>
      <c r="G229" s="188"/>
      <c r="H229" s="188"/>
      <c r="I229" s="188"/>
      <c r="J229" s="188"/>
      <c r="K229" s="188"/>
      <c r="L229" s="188"/>
      <c r="M229" s="365"/>
      <c r="N229" s="186"/>
    </row>
    <row r="230" spans="1:14" ht="30" x14ac:dyDescent="0.25">
      <c r="A230" s="367"/>
      <c r="B230" s="204" t="s">
        <v>986</v>
      </c>
      <c r="C230" s="203">
        <v>0</v>
      </c>
      <c r="D230" s="203">
        <v>0</v>
      </c>
      <c r="E230" s="203">
        <v>0</v>
      </c>
      <c r="F230" s="253" t="s">
        <v>987</v>
      </c>
      <c r="G230" s="188"/>
      <c r="H230" s="188"/>
      <c r="I230" s="188"/>
      <c r="J230" s="188"/>
      <c r="K230" s="188"/>
      <c r="L230" s="188"/>
      <c r="M230" s="365"/>
      <c r="N230" s="186"/>
    </row>
    <row r="231" spans="1:14" ht="30" x14ac:dyDescent="0.25">
      <c r="A231" s="367"/>
      <c r="B231" s="204" t="s">
        <v>988</v>
      </c>
      <c r="C231" s="203">
        <v>0</v>
      </c>
      <c r="D231" s="203">
        <v>0</v>
      </c>
      <c r="E231" s="203">
        <v>0</v>
      </c>
      <c r="F231" s="253" t="s">
        <v>987</v>
      </c>
      <c r="G231" s="188"/>
      <c r="H231" s="188"/>
      <c r="I231" s="188"/>
      <c r="J231" s="188"/>
      <c r="K231" s="188"/>
      <c r="L231" s="188"/>
      <c r="M231" s="365"/>
      <c r="N231" s="186"/>
    </row>
    <row r="232" spans="1:14" ht="30" x14ac:dyDescent="0.25">
      <c r="A232" s="367"/>
      <c r="B232" s="204" t="s">
        <v>989</v>
      </c>
      <c r="C232" s="203">
        <v>0</v>
      </c>
      <c r="D232" s="203">
        <v>0</v>
      </c>
      <c r="E232" s="203">
        <v>0</v>
      </c>
      <c r="F232" s="253" t="s">
        <v>990</v>
      </c>
      <c r="G232" s="188"/>
      <c r="H232" s="188"/>
      <c r="I232" s="188"/>
      <c r="J232" s="188"/>
      <c r="K232" s="188"/>
      <c r="L232" s="188"/>
      <c r="M232" s="365"/>
      <c r="N232" s="186"/>
    </row>
    <row r="233" spans="1:14" ht="30" x14ac:dyDescent="0.25">
      <c r="A233" s="367"/>
      <c r="B233" s="204" t="s">
        <v>991</v>
      </c>
      <c r="C233" s="203">
        <v>0</v>
      </c>
      <c r="D233" s="203">
        <v>0</v>
      </c>
      <c r="E233" s="203">
        <v>0</v>
      </c>
      <c r="F233" s="253" t="s">
        <v>992</v>
      </c>
      <c r="G233" s="188"/>
      <c r="H233" s="188"/>
      <c r="I233" s="188"/>
      <c r="J233" s="188"/>
      <c r="K233" s="188"/>
      <c r="L233" s="188"/>
      <c r="M233" s="365"/>
      <c r="N233" s="186"/>
    </row>
    <row r="234" spans="1:14" ht="30" x14ac:dyDescent="0.25">
      <c r="A234" s="367"/>
      <c r="B234" s="204" t="s">
        <v>993</v>
      </c>
      <c r="C234" s="203">
        <v>0</v>
      </c>
      <c r="D234" s="203">
        <v>0</v>
      </c>
      <c r="E234" s="203">
        <v>0</v>
      </c>
      <c r="F234" s="253" t="s">
        <v>992</v>
      </c>
      <c r="G234" s="188"/>
      <c r="H234" s="188"/>
      <c r="I234" s="188"/>
      <c r="J234" s="188"/>
      <c r="K234" s="188"/>
      <c r="L234" s="188"/>
      <c r="M234" s="365"/>
      <c r="N234" s="186"/>
    </row>
    <row r="235" spans="1:14" x14ac:dyDescent="0.25">
      <c r="A235" s="367"/>
      <c r="B235" s="204" t="s">
        <v>994</v>
      </c>
      <c r="C235" s="203">
        <v>0</v>
      </c>
      <c r="D235" s="203">
        <v>0</v>
      </c>
      <c r="E235" s="203">
        <v>0</v>
      </c>
      <c r="F235" s="253" t="s">
        <v>995</v>
      </c>
      <c r="G235" s="188"/>
      <c r="H235" s="188"/>
      <c r="I235" s="188"/>
      <c r="J235" s="188"/>
      <c r="K235" s="188"/>
      <c r="L235" s="188"/>
      <c r="M235" s="365"/>
      <c r="N235" s="186"/>
    </row>
    <row r="236" spans="1:14" x14ac:dyDescent="0.25">
      <c r="A236" s="367"/>
      <c r="B236" s="422" t="s">
        <v>458</v>
      </c>
      <c r="C236" s="203">
        <f>SUM(C217:C235)</f>
        <v>0</v>
      </c>
      <c r="D236" s="203">
        <f>SUM(D216:D235)</f>
        <v>0</v>
      </c>
      <c r="E236" s="203">
        <f>SUM(E216:E235)</f>
        <v>0</v>
      </c>
      <c r="F236" s="202"/>
      <c r="G236" s="188"/>
      <c r="H236" s="188"/>
      <c r="I236" s="188"/>
      <c r="J236" s="188"/>
      <c r="K236" s="188"/>
      <c r="L236" s="188"/>
      <c r="M236" s="365"/>
      <c r="N236" s="186"/>
    </row>
    <row r="237" spans="1:14" x14ac:dyDescent="0.25">
      <c r="A237" s="367"/>
      <c r="B237" s="204"/>
      <c r="C237" s="203"/>
      <c r="D237" s="203"/>
      <c r="E237" s="203"/>
      <c r="F237" s="202"/>
      <c r="G237" s="188"/>
      <c r="H237" s="188"/>
      <c r="I237" s="188"/>
      <c r="J237" s="188"/>
      <c r="K237" s="188"/>
      <c r="L237" s="188"/>
      <c r="M237" s="365"/>
      <c r="N237" s="186"/>
    </row>
    <row r="238" spans="1:14" x14ac:dyDescent="0.25">
      <c r="A238" s="367"/>
      <c r="B238" s="201" t="s">
        <v>996</v>
      </c>
      <c r="C238" s="203" t="s">
        <v>970</v>
      </c>
      <c r="D238" s="200"/>
      <c r="E238" s="200">
        <v>0</v>
      </c>
      <c r="F238" s="199" t="s">
        <v>970</v>
      </c>
      <c r="G238" s="188"/>
      <c r="H238" s="188"/>
      <c r="I238" s="188"/>
      <c r="J238" s="188"/>
      <c r="K238" s="188"/>
      <c r="L238" s="188"/>
      <c r="M238" s="365"/>
      <c r="N238" s="186"/>
    </row>
    <row r="239" spans="1:14" x14ac:dyDescent="0.25">
      <c r="A239" s="367"/>
      <c r="B239" s="201" t="s">
        <v>997</v>
      </c>
      <c r="C239" s="203" t="s">
        <v>970</v>
      </c>
      <c r="D239" s="200"/>
      <c r="E239" s="200">
        <v>0</v>
      </c>
      <c r="F239" s="199" t="s">
        <v>970</v>
      </c>
      <c r="G239" s="188"/>
      <c r="H239" s="188"/>
      <c r="I239" s="188"/>
      <c r="J239" s="188"/>
      <c r="K239" s="188"/>
      <c r="L239" s="188"/>
      <c r="M239" s="365"/>
      <c r="N239" s="186"/>
    </row>
    <row r="240" spans="1:14" x14ac:dyDescent="0.25">
      <c r="A240" s="367"/>
      <c r="B240" s="201" t="s">
        <v>998</v>
      </c>
      <c r="C240" s="203" t="s">
        <v>970</v>
      </c>
      <c r="D240" s="200"/>
      <c r="E240" s="200">
        <v>0</v>
      </c>
      <c r="F240" s="199" t="s">
        <v>970</v>
      </c>
      <c r="G240" s="188"/>
      <c r="H240" s="188"/>
      <c r="I240" s="188"/>
      <c r="J240" s="188"/>
      <c r="K240" s="188"/>
      <c r="L240" s="188"/>
      <c r="M240" s="365"/>
      <c r="N240" s="186"/>
    </row>
    <row r="241" spans="1:14" x14ac:dyDescent="0.25">
      <c r="A241" s="367"/>
      <c r="B241" s="201" t="s">
        <v>999</v>
      </c>
      <c r="C241" s="200">
        <v>0</v>
      </c>
      <c r="D241" s="200">
        <v>0</v>
      </c>
      <c r="E241" s="200">
        <v>0</v>
      </c>
      <c r="F241" s="199" t="s">
        <v>1000</v>
      </c>
      <c r="G241" s="188"/>
      <c r="H241" s="188"/>
      <c r="I241" s="188"/>
      <c r="J241" s="188"/>
      <c r="K241" s="188"/>
      <c r="L241" s="188"/>
      <c r="M241" s="365"/>
      <c r="N241" s="186"/>
    </row>
    <row r="242" spans="1:14" x14ac:dyDescent="0.25">
      <c r="A242" s="367"/>
      <c r="B242" s="201" t="s">
        <v>1001</v>
      </c>
      <c r="C242" s="200">
        <v>0</v>
      </c>
      <c r="D242" s="200">
        <v>0</v>
      </c>
      <c r="E242" s="200">
        <v>0</v>
      </c>
      <c r="F242" s="199" t="s">
        <v>1000</v>
      </c>
      <c r="G242" s="188"/>
      <c r="H242" s="188"/>
      <c r="I242" s="188"/>
      <c r="J242" s="188"/>
      <c r="K242" s="188"/>
      <c r="L242" s="188"/>
      <c r="M242" s="365"/>
      <c r="N242" s="186"/>
    </row>
    <row r="243" spans="1:14" x14ac:dyDescent="0.25">
      <c r="A243" s="367"/>
      <c r="B243" s="201" t="s">
        <v>1002</v>
      </c>
      <c r="C243" s="200">
        <v>0</v>
      </c>
      <c r="D243" s="200">
        <v>0</v>
      </c>
      <c r="E243" s="200">
        <v>0</v>
      </c>
      <c r="F243" s="199" t="s">
        <v>1000</v>
      </c>
      <c r="G243" s="188"/>
      <c r="H243" s="188"/>
      <c r="I243" s="188"/>
      <c r="J243" s="188"/>
      <c r="K243" s="188"/>
      <c r="L243" s="188"/>
      <c r="M243" s="365"/>
      <c r="N243" s="186"/>
    </row>
    <row r="244" spans="1:14" x14ac:dyDescent="0.25">
      <c r="A244" s="367"/>
      <c r="B244" s="201" t="s">
        <v>1003</v>
      </c>
      <c r="C244" s="200">
        <v>0</v>
      </c>
      <c r="D244" s="200">
        <v>0</v>
      </c>
      <c r="E244" s="200">
        <v>0</v>
      </c>
      <c r="F244" s="199" t="s">
        <v>1004</v>
      </c>
      <c r="G244" s="188"/>
      <c r="H244" s="188"/>
      <c r="I244" s="188"/>
      <c r="J244" s="188"/>
      <c r="K244" s="188"/>
      <c r="L244" s="188"/>
      <c r="M244" s="365"/>
      <c r="N244" s="186"/>
    </row>
    <row r="245" spans="1:14" x14ac:dyDescent="0.25">
      <c r="A245" s="367"/>
      <c r="B245" s="201" t="s">
        <v>1005</v>
      </c>
      <c r="C245" s="200">
        <v>0</v>
      </c>
      <c r="D245" s="200">
        <v>0</v>
      </c>
      <c r="E245" s="200">
        <v>0</v>
      </c>
      <c r="F245" s="199" t="s">
        <v>1004</v>
      </c>
      <c r="G245" s="188"/>
      <c r="H245" s="188"/>
      <c r="I245" s="188"/>
      <c r="J245" s="188"/>
      <c r="K245" s="188"/>
      <c r="L245" s="188"/>
      <c r="M245" s="365"/>
      <c r="N245" s="186"/>
    </row>
    <row r="246" spans="1:14" x14ac:dyDescent="0.25">
      <c r="A246" s="367"/>
      <c r="B246" s="201" t="s">
        <v>1006</v>
      </c>
      <c r="C246" s="200">
        <v>0</v>
      </c>
      <c r="D246" s="200">
        <v>0</v>
      </c>
      <c r="E246" s="200">
        <v>0</v>
      </c>
      <c r="F246" s="199" t="s">
        <v>1000</v>
      </c>
      <c r="G246" s="188"/>
      <c r="H246" s="188"/>
      <c r="I246" s="188"/>
      <c r="J246" s="188"/>
      <c r="K246" s="188"/>
      <c r="L246" s="188"/>
      <c r="M246" s="365"/>
      <c r="N246" s="186"/>
    </row>
    <row r="247" spans="1:14" x14ac:dyDescent="0.25">
      <c r="A247" s="367"/>
      <c r="B247" s="201" t="s">
        <v>1007</v>
      </c>
      <c r="C247" s="200">
        <v>0</v>
      </c>
      <c r="D247" s="200">
        <v>0</v>
      </c>
      <c r="E247" s="200">
        <v>0</v>
      </c>
      <c r="F247" s="199" t="s">
        <v>995</v>
      </c>
      <c r="G247" s="188"/>
      <c r="H247" s="188"/>
      <c r="I247" s="188"/>
      <c r="J247" s="188"/>
      <c r="K247" s="188"/>
      <c r="L247" s="188"/>
      <c r="M247" s="365"/>
      <c r="N247" s="186"/>
    </row>
    <row r="248" spans="1:14" x14ac:dyDescent="0.25">
      <c r="A248" s="367"/>
      <c r="B248" s="201" t="s">
        <v>1008</v>
      </c>
      <c r="C248" s="200">
        <v>0</v>
      </c>
      <c r="D248" s="200">
        <v>0</v>
      </c>
      <c r="E248" s="200">
        <v>0</v>
      </c>
      <c r="F248" s="199" t="s">
        <v>1004</v>
      </c>
      <c r="G248" s="188"/>
      <c r="H248" s="188"/>
      <c r="I248" s="188"/>
      <c r="J248" s="188"/>
      <c r="K248" s="188"/>
      <c r="L248" s="188"/>
      <c r="M248" s="365"/>
      <c r="N248" s="186"/>
    </row>
    <row r="249" spans="1:14" x14ac:dyDescent="0.25">
      <c r="A249" s="367"/>
      <c r="B249" s="201" t="s">
        <v>1009</v>
      </c>
      <c r="C249" s="200">
        <v>0</v>
      </c>
      <c r="D249" s="200">
        <v>0</v>
      </c>
      <c r="E249" s="200">
        <v>0</v>
      </c>
      <c r="F249" s="199" t="s">
        <v>1004</v>
      </c>
      <c r="G249" s="188"/>
      <c r="H249" s="188"/>
      <c r="I249" s="188"/>
      <c r="J249" s="188"/>
      <c r="K249" s="188"/>
      <c r="L249" s="188"/>
      <c r="M249" s="365"/>
      <c r="N249" s="186"/>
    </row>
    <row r="250" spans="1:14" x14ac:dyDescent="0.25">
      <c r="A250" s="367"/>
      <c r="B250" s="201" t="s">
        <v>1010</v>
      </c>
      <c r="C250" s="200">
        <v>0</v>
      </c>
      <c r="D250" s="200">
        <v>0</v>
      </c>
      <c r="E250" s="200">
        <v>0</v>
      </c>
      <c r="F250" s="199" t="s">
        <v>995</v>
      </c>
      <c r="G250" s="188"/>
      <c r="H250" s="188"/>
      <c r="I250" s="188"/>
      <c r="J250" s="188"/>
      <c r="K250" s="188"/>
      <c r="L250" s="188"/>
      <c r="M250" s="365"/>
      <c r="N250" s="186"/>
    </row>
    <row r="251" spans="1:14" x14ac:dyDescent="0.25">
      <c r="A251" s="367"/>
      <c r="B251" s="422" t="s">
        <v>457</v>
      </c>
      <c r="C251" s="203">
        <f>SUM(C238:C240)</f>
        <v>0</v>
      </c>
      <c r="D251" s="203">
        <f t="shared" ref="D251" si="7">SUM(D238:D240)</f>
        <v>0</v>
      </c>
      <c r="E251" s="203">
        <f>SUM(E238:E250)</f>
        <v>0</v>
      </c>
      <c r="F251" s="202"/>
      <c r="G251" s="188"/>
      <c r="H251" s="188"/>
      <c r="I251" s="188"/>
      <c r="J251" s="188"/>
      <c r="K251" s="188"/>
      <c r="L251" s="188"/>
      <c r="M251" s="365"/>
      <c r="N251" s="186"/>
    </row>
    <row r="252" spans="1:14" x14ac:dyDescent="0.25">
      <c r="A252" s="367"/>
      <c r="B252" s="204" t="s">
        <v>458</v>
      </c>
      <c r="C252" s="203"/>
      <c r="D252" s="203"/>
      <c r="E252" s="203"/>
      <c r="F252" s="202"/>
      <c r="G252" s="188"/>
      <c r="H252" s="188"/>
      <c r="I252" s="188"/>
      <c r="J252" s="188"/>
      <c r="K252" s="188"/>
      <c r="L252" s="188"/>
      <c r="M252" s="365"/>
      <c r="N252" s="186"/>
    </row>
    <row r="253" spans="1:14" x14ac:dyDescent="0.25">
      <c r="A253" s="367"/>
      <c r="B253" s="204" t="s">
        <v>457</v>
      </c>
      <c r="C253" s="203"/>
      <c r="D253" s="203"/>
      <c r="E253" s="203"/>
      <c r="F253" s="202"/>
      <c r="G253" s="188"/>
      <c r="H253" s="188"/>
      <c r="I253" s="188"/>
      <c r="J253" s="188"/>
      <c r="K253" s="188"/>
      <c r="L253" s="188"/>
      <c r="M253" s="365"/>
      <c r="N253" s="186"/>
    </row>
    <row r="254" spans="1:14" x14ac:dyDescent="0.25">
      <c r="A254" s="367"/>
      <c r="B254" s="201" t="s">
        <v>408</v>
      </c>
      <c r="C254" s="200"/>
      <c r="D254" s="200"/>
      <c r="E254" s="200"/>
      <c r="F254" s="199"/>
      <c r="G254" s="188"/>
      <c r="H254" s="188"/>
      <c r="I254" s="188"/>
      <c r="J254" s="188"/>
      <c r="K254" s="188"/>
      <c r="L254" s="188"/>
      <c r="M254" s="365"/>
      <c r="N254" s="186"/>
    </row>
    <row r="255" spans="1:14" x14ac:dyDescent="0.25">
      <c r="A255" s="367"/>
      <c r="B255" s="201" t="s">
        <v>407</v>
      </c>
      <c r="C255" s="200"/>
      <c r="D255" s="200"/>
      <c r="E255" s="200"/>
      <c r="F255" s="199"/>
      <c r="G255" s="188"/>
      <c r="H255" s="188"/>
      <c r="I255" s="188"/>
      <c r="J255" s="188"/>
      <c r="K255" s="188"/>
      <c r="L255" s="188"/>
      <c r="M255" s="365"/>
      <c r="N255" s="186"/>
    </row>
    <row r="256" spans="1:14" ht="15.75" thickBot="1" x14ac:dyDescent="0.3">
      <c r="A256" s="367"/>
      <c r="B256" s="193" t="s">
        <v>406</v>
      </c>
      <c r="C256" s="192"/>
      <c r="D256" s="192"/>
      <c r="E256" s="192"/>
      <c r="F256" s="191"/>
      <c r="G256" s="188"/>
      <c r="H256" s="188"/>
      <c r="I256" s="188"/>
      <c r="J256" s="188"/>
      <c r="K256" s="188"/>
      <c r="L256" s="188"/>
      <c r="M256" s="365"/>
      <c r="N256" s="186"/>
    </row>
    <row r="257" spans="1:14" x14ac:dyDescent="0.25">
      <c r="A257" s="367"/>
      <c r="B257" s="188"/>
      <c r="C257" s="188"/>
      <c r="D257" s="188"/>
      <c r="E257" s="188"/>
      <c r="F257" s="188"/>
      <c r="G257" s="188"/>
      <c r="H257" s="188"/>
      <c r="I257" s="188"/>
      <c r="J257" s="188"/>
      <c r="K257" s="188"/>
      <c r="L257" s="188"/>
      <c r="M257" s="365"/>
      <c r="N257" s="186"/>
    </row>
    <row r="258" spans="1:14" ht="22.5" customHeight="1" x14ac:dyDescent="0.25">
      <c r="A258" s="362"/>
      <c r="B258" s="190" t="s">
        <v>12</v>
      </c>
      <c r="C258" s="190"/>
      <c r="D258" s="190"/>
      <c r="E258" s="190"/>
      <c r="F258" s="190"/>
      <c r="G258" s="190"/>
      <c r="H258" s="190"/>
      <c r="I258" s="190"/>
      <c r="J258" s="190"/>
      <c r="K258" s="190"/>
      <c r="L258" s="190"/>
      <c r="M258" s="363"/>
      <c r="N258" s="186"/>
    </row>
    <row r="259" spans="1:14" ht="18.75" customHeight="1" thickBot="1" x14ac:dyDescent="0.3">
      <c r="A259" s="364" t="s">
        <v>456</v>
      </c>
      <c r="B259" s="232" t="s">
        <v>455</v>
      </c>
      <c r="C259" s="211"/>
      <c r="D259" s="188"/>
      <c r="E259" s="188"/>
      <c r="F259" s="188"/>
      <c r="G259" s="188"/>
      <c r="H259" s="188"/>
      <c r="I259" s="188"/>
      <c r="J259" s="188"/>
      <c r="K259" s="188"/>
      <c r="L259" s="188"/>
      <c r="M259" s="365"/>
      <c r="N259" s="186"/>
    </row>
    <row r="260" spans="1:14" ht="30.75" thickBot="1" x14ac:dyDescent="0.3">
      <c r="A260" s="366"/>
      <c r="B260" s="231" t="s">
        <v>454</v>
      </c>
      <c r="C260" s="230" t="s">
        <v>453</v>
      </c>
      <c r="D260" s="230" t="s">
        <v>452</v>
      </c>
      <c r="E260" s="230" t="s">
        <v>9</v>
      </c>
      <c r="F260" s="230" t="s">
        <v>451</v>
      </c>
      <c r="G260" s="230" t="s">
        <v>10</v>
      </c>
      <c r="H260" s="230" t="s">
        <v>450</v>
      </c>
      <c r="I260" s="230" t="s">
        <v>449</v>
      </c>
      <c r="J260" s="230" t="s">
        <v>448</v>
      </c>
      <c r="K260" s="229" t="s">
        <v>8</v>
      </c>
      <c r="L260" s="188"/>
      <c r="M260" s="365"/>
      <c r="N260" s="186"/>
    </row>
    <row r="261" spans="1:14" x14ac:dyDescent="0.25">
      <c r="A261" s="366"/>
      <c r="B261" s="228" t="s">
        <v>1048</v>
      </c>
      <c r="C261" s="226"/>
      <c r="D261" s="227"/>
      <c r="E261" s="226"/>
      <c r="F261" s="226"/>
      <c r="G261" s="226"/>
      <c r="H261" s="227"/>
      <c r="I261" s="226"/>
      <c r="J261" s="226"/>
      <c r="K261" s="225"/>
      <c r="L261" s="188"/>
      <c r="M261" s="365"/>
      <c r="N261" s="186"/>
    </row>
    <row r="262" spans="1:14" x14ac:dyDescent="0.25">
      <c r="A262" s="366"/>
      <c r="B262" s="224"/>
      <c r="C262" s="418"/>
      <c r="D262" s="203"/>
      <c r="E262" s="418"/>
      <c r="F262" s="418"/>
      <c r="G262" s="219"/>
      <c r="H262" s="203"/>
      <c r="I262" s="219"/>
      <c r="J262" s="219"/>
      <c r="K262" s="202"/>
      <c r="L262" s="188"/>
      <c r="M262" s="365"/>
      <c r="N262" s="186"/>
    </row>
    <row r="263" spans="1:14" x14ac:dyDescent="0.25">
      <c r="A263" s="366"/>
      <c r="B263" s="224"/>
      <c r="C263" s="418"/>
      <c r="D263" s="203"/>
      <c r="E263" s="418"/>
      <c r="F263" s="418"/>
      <c r="G263" s="219"/>
      <c r="H263" s="203"/>
      <c r="I263" s="219"/>
      <c r="J263" s="219"/>
      <c r="K263" s="202"/>
      <c r="L263" s="188"/>
      <c r="M263" s="365"/>
      <c r="N263" s="186"/>
    </row>
    <row r="264" spans="1:14" x14ac:dyDescent="0.25">
      <c r="A264" s="366"/>
      <c r="B264" s="224"/>
      <c r="C264" s="418"/>
      <c r="D264" s="203"/>
      <c r="E264" s="418"/>
      <c r="F264" s="418"/>
      <c r="G264" s="219"/>
      <c r="H264" s="203"/>
      <c r="I264" s="219"/>
      <c r="J264" s="219"/>
      <c r="K264" s="202"/>
      <c r="L264" s="188"/>
      <c r="M264" s="365"/>
      <c r="N264" s="186"/>
    </row>
    <row r="265" spans="1:14" x14ac:dyDescent="0.25">
      <c r="A265" s="366"/>
      <c r="B265" s="224"/>
      <c r="C265" s="418"/>
      <c r="D265" s="203"/>
      <c r="E265" s="418"/>
      <c r="F265" s="418"/>
      <c r="G265" s="219"/>
      <c r="H265" s="203"/>
      <c r="I265" s="219"/>
      <c r="J265" s="219"/>
      <c r="K265" s="202"/>
      <c r="L265" s="188"/>
      <c r="M265" s="365"/>
      <c r="N265" s="186"/>
    </row>
    <row r="266" spans="1:14" x14ac:dyDescent="0.25">
      <c r="A266" s="366"/>
      <c r="B266" s="224"/>
      <c r="C266" s="418"/>
      <c r="D266" s="203"/>
      <c r="E266" s="418"/>
      <c r="F266" s="418"/>
      <c r="G266" s="219"/>
      <c r="H266" s="203"/>
      <c r="I266" s="219"/>
      <c r="J266" s="219"/>
      <c r="K266" s="202"/>
      <c r="L266" s="188"/>
      <c r="M266" s="365"/>
      <c r="N266" s="186"/>
    </row>
    <row r="267" spans="1:14" x14ac:dyDescent="0.25">
      <c r="A267" s="366"/>
      <c r="B267" s="224"/>
      <c r="C267" s="418"/>
      <c r="D267" s="203"/>
      <c r="E267" s="418"/>
      <c r="F267" s="418"/>
      <c r="G267" s="219"/>
      <c r="H267" s="203"/>
      <c r="I267" s="219"/>
      <c r="J267" s="219"/>
      <c r="K267" s="202"/>
      <c r="L267" s="188"/>
      <c r="M267" s="365"/>
      <c r="N267" s="186"/>
    </row>
    <row r="268" spans="1:14" x14ac:dyDescent="0.25">
      <c r="A268" s="366"/>
      <c r="B268" s="224"/>
      <c r="C268" s="418"/>
      <c r="D268" s="203"/>
      <c r="E268" s="418"/>
      <c r="F268" s="418"/>
      <c r="G268" s="219"/>
      <c r="H268" s="203"/>
      <c r="I268" s="219"/>
      <c r="J268" s="219"/>
      <c r="K268" s="202"/>
      <c r="L268" s="188"/>
      <c r="M268" s="365"/>
      <c r="N268" s="186"/>
    </row>
    <row r="269" spans="1:14" ht="15.75" thickBot="1" x14ac:dyDescent="0.3">
      <c r="A269" s="366"/>
      <c r="B269" s="223"/>
      <c r="C269" s="216"/>
      <c r="D269" s="192"/>
      <c r="E269" s="216"/>
      <c r="F269" s="216"/>
      <c r="G269" s="216"/>
      <c r="H269" s="192"/>
      <c r="I269" s="216"/>
      <c r="J269" s="216"/>
      <c r="K269" s="191"/>
      <c r="L269" s="188"/>
      <c r="M269" s="365"/>
      <c r="N269" s="186"/>
    </row>
    <row r="270" spans="1:14" x14ac:dyDescent="0.25">
      <c r="A270" s="367"/>
      <c r="B270" s="188"/>
      <c r="C270" s="188"/>
      <c r="D270" s="188"/>
      <c r="E270" s="188"/>
      <c r="F270" s="188"/>
      <c r="G270" s="188"/>
      <c r="H270" s="188"/>
      <c r="I270" s="188"/>
      <c r="J270" s="188"/>
      <c r="K270" s="188"/>
      <c r="L270" s="188"/>
      <c r="M270" s="365"/>
      <c r="N270" s="186"/>
    </row>
    <row r="271" spans="1:14" ht="18.75" x14ac:dyDescent="0.25">
      <c r="A271" s="362"/>
      <c r="B271" s="190" t="s">
        <v>447</v>
      </c>
      <c r="C271" s="190"/>
      <c r="D271" s="190"/>
      <c r="E271" s="190"/>
      <c r="F271" s="190"/>
      <c r="G271" s="190"/>
      <c r="H271" s="190"/>
      <c r="I271" s="190"/>
      <c r="J271" s="190"/>
      <c r="K271" s="190"/>
      <c r="L271" s="190"/>
      <c r="M271" s="363"/>
      <c r="N271" s="186"/>
    </row>
    <row r="272" spans="1:14" ht="19.5" customHeight="1" x14ac:dyDescent="0.25">
      <c r="A272" s="364" t="s">
        <v>446</v>
      </c>
      <c r="B272" s="463" t="s">
        <v>445</v>
      </c>
      <c r="C272" s="464"/>
      <c r="D272" s="464"/>
      <c r="E272" s="464"/>
      <c r="F272" s="188"/>
      <c r="G272" s="188"/>
      <c r="H272" s="188"/>
      <c r="I272" s="188"/>
      <c r="J272" s="188"/>
      <c r="K272" s="188"/>
      <c r="L272" s="188"/>
      <c r="M272" s="365"/>
      <c r="N272" s="186"/>
    </row>
    <row r="273" spans="1:14" ht="56.25" customHeight="1" thickBot="1" x14ac:dyDescent="0.3">
      <c r="A273" s="367"/>
      <c r="B273" s="461" t="s">
        <v>444</v>
      </c>
      <c r="C273" s="461"/>
      <c r="D273" s="461"/>
      <c r="E273" s="461"/>
      <c r="F273" s="188"/>
      <c r="G273" s="188"/>
      <c r="H273" s="188"/>
      <c r="I273" s="188"/>
      <c r="J273" s="188"/>
      <c r="K273" s="188"/>
      <c r="L273" s="188"/>
      <c r="M273" s="365"/>
      <c r="N273" s="186"/>
    </row>
    <row r="274" spans="1:14" ht="33" x14ac:dyDescent="0.25">
      <c r="A274" s="367"/>
      <c r="B274" s="196" t="s">
        <v>413</v>
      </c>
      <c r="C274" s="195" t="s">
        <v>423</v>
      </c>
      <c r="D274" s="194" t="s">
        <v>8</v>
      </c>
      <c r="E274" s="420"/>
      <c r="F274" s="188"/>
      <c r="G274" s="188"/>
      <c r="H274" s="188"/>
      <c r="I274" s="188"/>
      <c r="J274" s="188"/>
      <c r="K274" s="188"/>
      <c r="L274" s="188"/>
      <c r="M274" s="365"/>
      <c r="N274" s="186"/>
    </row>
    <row r="275" spans="1:14" x14ac:dyDescent="0.25">
      <c r="A275" s="367"/>
      <c r="B275" s="204" t="s">
        <v>422</v>
      </c>
      <c r="C275" s="203">
        <v>288</v>
      </c>
      <c r="D275" s="202"/>
      <c r="E275" s="420"/>
      <c r="F275" s="188"/>
      <c r="G275" s="188"/>
      <c r="H275" s="188"/>
      <c r="I275" s="188"/>
      <c r="J275" s="188"/>
      <c r="K275" s="188"/>
      <c r="L275" s="188"/>
      <c r="M275" s="365"/>
      <c r="N275" s="186"/>
    </row>
    <row r="276" spans="1:14" x14ac:dyDescent="0.25">
      <c r="A276" s="367"/>
      <c r="B276" s="204" t="s">
        <v>421</v>
      </c>
      <c r="C276" s="203"/>
      <c r="D276" s="202"/>
      <c r="E276" s="420"/>
      <c r="F276" s="188"/>
      <c r="G276" s="188"/>
      <c r="H276" s="188"/>
      <c r="I276" s="188"/>
      <c r="J276" s="188"/>
      <c r="K276" s="188"/>
      <c r="L276" s="188"/>
      <c r="M276" s="365"/>
      <c r="N276" s="186"/>
    </row>
    <row r="277" spans="1:14" x14ac:dyDescent="0.25">
      <c r="A277" s="367"/>
      <c r="B277" s="204" t="s">
        <v>420</v>
      </c>
      <c r="C277" s="203">
        <v>327</v>
      </c>
      <c r="D277" s="202"/>
      <c r="E277" s="420"/>
      <c r="F277" s="188"/>
      <c r="G277" s="188"/>
      <c r="H277" s="188"/>
      <c r="I277" s="188"/>
      <c r="J277" s="188"/>
      <c r="K277" s="188"/>
      <c r="L277" s="188"/>
      <c r="M277" s="365"/>
      <c r="N277" s="186"/>
    </row>
    <row r="278" spans="1:14" x14ac:dyDescent="0.25">
      <c r="A278" s="367"/>
      <c r="B278" s="204" t="s">
        <v>3</v>
      </c>
      <c r="C278" s="203"/>
      <c r="D278" s="202" t="s">
        <v>966</v>
      </c>
      <c r="E278" s="420"/>
      <c r="F278" s="188"/>
      <c r="G278" s="188"/>
      <c r="H278" s="188"/>
      <c r="I278" s="188"/>
      <c r="J278" s="188"/>
      <c r="K278" s="188"/>
      <c r="L278" s="188"/>
      <c r="M278" s="365"/>
      <c r="N278" s="186"/>
    </row>
    <row r="279" spans="1:14" x14ac:dyDescent="0.25">
      <c r="A279" s="367"/>
      <c r="B279" s="204" t="s">
        <v>419</v>
      </c>
      <c r="C279" s="203"/>
      <c r="D279" s="202"/>
      <c r="E279" s="420"/>
      <c r="F279" s="188"/>
      <c r="G279" s="188"/>
      <c r="H279" s="188"/>
      <c r="I279" s="188"/>
      <c r="J279" s="188"/>
      <c r="K279" s="188"/>
      <c r="L279" s="188"/>
      <c r="M279" s="365"/>
      <c r="N279" s="186"/>
    </row>
    <row r="280" spans="1:14" x14ac:dyDescent="0.25">
      <c r="A280" s="367"/>
      <c r="B280" s="204" t="s">
        <v>418</v>
      </c>
      <c r="C280" s="203">
        <v>58</v>
      </c>
      <c r="D280" s="202"/>
      <c r="E280" s="420"/>
      <c r="F280" s="188"/>
      <c r="G280" s="188"/>
      <c r="H280" s="188"/>
      <c r="I280" s="188"/>
      <c r="J280" s="188"/>
      <c r="K280" s="188"/>
      <c r="L280" s="188"/>
      <c r="M280" s="365"/>
      <c r="N280" s="186"/>
    </row>
    <row r="281" spans="1:14" x14ac:dyDescent="0.25">
      <c r="A281" s="367"/>
      <c r="B281" s="204" t="s">
        <v>443</v>
      </c>
      <c r="C281" s="203"/>
      <c r="D281" s="202" t="s">
        <v>967</v>
      </c>
      <c r="E281" s="420"/>
      <c r="F281" s="188"/>
      <c r="G281" s="188"/>
      <c r="H281" s="188"/>
      <c r="I281" s="188"/>
      <c r="J281" s="188"/>
      <c r="K281" s="188"/>
      <c r="L281" s="188"/>
      <c r="M281" s="365"/>
      <c r="N281" s="186"/>
    </row>
    <row r="282" spans="1:14" x14ac:dyDescent="0.25">
      <c r="A282" s="367"/>
      <c r="B282" s="204" t="s">
        <v>408</v>
      </c>
      <c r="C282" s="203"/>
      <c r="D282" s="202"/>
      <c r="E282" s="420"/>
      <c r="F282" s="188"/>
      <c r="G282" s="188"/>
      <c r="H282" s="188"/>
      <c r="I282" s="188"/>
      <c r="J282" s="188"/>
      <c r="K282" s="188"/>
      <c r="L282" s="188"/>
      <c r="M282" s="365"/>
      <c r="N282" s="186"/>
    </row>
    <row r="283" spans="1:14" x14ac:dyDescent="0.25">
      <c r="A283" s="367"/>
      <c r="B283" s="201" t="s">
        <v>407</v>
      </c>
      <c r="C283" s="200"/>
      <c r="D283" s="202"/>
      <c r="E283" s="420"/>
      <c r="F283" s="188"/>
      <c r="G283" s="188"/>
      <c r="H283" s="188"/>
      <c r="I283" s="188"/>
      <c r="J283" s="188"/>
      <c r="K283" s="188"/>
      <c r="L283" s="188"/>
      <c r="M283" s="365"/>
      <c r="N283" s="186"/>
    </row>
    <row r="284" spans="1:14" x14ac:dyDescent="0.25">
      <c r="A284" s="367"/>
      <c r="B284" s="201" t="s">
        <v>406</v>
      </c>
      <c r="C284" s="200"/>
      <c r="D284" s="202"/>
      <c r="E284" s="420"/>
      <c r="F284" s="188"/>
      <c r="G284" s="188"/>
      <c r="H284" s="188"/>
      <c r="I284" s="188"/>
      <c r="J284" s="188"/>
      <c r="K284" s="188"/>
      <c r="L284" s="188"/>
      <c r="M284" s="365"/>
      <c r="N284" s="186"/>
    </row>
    <row r="285" spans="1:14" ht="15.75" thickBot="1" x14ac:dyDescent="0.3">
      <c r="A285" s="367"/>
      <c r="B285" s="127" t="s">
        <v>405</v>
      </c>
      <c r="C285" s="198">
        <f>SUM(C275:C284)</f>
        <v>673</v>
      </c>
      <c r="D285" s="197"/>
      <c r="E285" s="420"/>
      <c r="F285" s="188"/>
      <c r="G285" s="188"/>
      <c r="H285" s="188"/>
      <c r="I285" s="188"/>
      <c r="J285" s="188"/>
      <c r="K285" s="188"/>
      <c r="L285" s="188"/>
      <c r="M285" s="365"/>
      <c r="N285" s="186"/>
    </row>
    <row r="286" spans="1:14" x14ac:dyDescent="0.25">
      <c r="A286" s="367"/>
      <c r="B286" s="188"/>
      <c r="C286" s="188"/>
      <c r="D286" s="188"/>
      <c r="E286" s="188"/>
      <c r="F286" s="188"/>
      <c r="G286" s="188"/>
      <c r="H286" s="188"/>
      <c r="I286" s="188"/>
      <c r="J286" s="188"/>
      <c r="K286" s="188"/>
      <c r="L286" s="188"/>
      <c r="M286" s="365"/>
      <c r="N286" s="186"/>
    </row>
    <row r="287" spans="1:14" ht="16.5" customHeight="1" x14ac:dyDescent="0.25">
      <c r="A287" s="368" t="s">
        <v>442</v>
      </c>
      <c r="B287" s="465" t="s">
        <v>441</v>
      </c>
      <c r="C287" s="466"/>
      <c r="D287" s="466"/>
      <c r="E287" s="466"/>
      <c r="F287" s="188"/>
      <c r="G287" s="188"/>
      <c r="H287" s="188"/>
      <c r="I287" s="188"/>
      <c r="J287" s="188"/>
      <c r="K287" s="188"/>
      <c r="L287" s="188"/>
      <c r="M287" s="365"/>
      <c r="N287" s="186"/>
    </row>
    <row r="288" spans="1:14" ht="24" customHeight="1" thickBot="1" x14ac:dyDescent="0.3">
      <c r="A288" s="364"/>
      <c r="B288" s="467" t="s">
        <v>440</v>
      </c>
      <c r="C288" s="468"/>
      <c r="D288" s="468"/>
      <c r="E288" s="468"/>
      <c r="F288" s="188"/>
      <c r="G288" s="188"/>
      <c r="H288" s="188"/>
      <c r="I288" s="188"/>
      <c r="J288" s="188"/>
      <c r="K288" s="188"/>
      <c r="L288" s="188"/>
      <c r="M288" s="365"/>
      <c r="N288" s="186"/>
    </row>
    <row r="289" spans="1:15" ht="93" customHeight="1" x14ac:dyDescent="0.25">
      <c r="A289" s="366"/>
      <c r="B289" s="222" t="s">
        <v>439</v>
      </c>
      <c r="C289" s="195" t="s">
        <v>438</v>
      </c>
      <c r="D289" s="195" t="s">
        <v>437</v>
      </c>
      <c r="E289" s="195" t="s">
        <v>436</v>
      </c>
      <c r="F289" s="195" t="s">
        <v>435</v>
      </c>
      <c r="G289" s="195" t="s">
        <v>434</v>
      </c>
      <c r="H289" s="195" t="s">
        <v>433</v>
      </c>
      <c r="I289" s="195" t="s">
        <v>432</v>
      </c>
      <c r="J289" s="195" t="s">
        <v>431</v>
      </c>
      <c r="K289" s="221" t="s">
        <v>430</v>
      </c>
      <c r="L289" s="195" t="s">
        <v>75</v>
      </c>
      <c r="M289" s="220" t="s">
        <v>8</v>
      </c>
      <c r="N289" s="186"/>
    </row>
    <row r="290" spans="1:15" x14ac:dyDescent="0.25">
      <c r="A290" s="366"/>
      <c r="B290" s="204" t="s">
        <v>1029</v>
      </c>
      <c r="C290" s="418" t="s">
        <v>1030</v>
      </c>
      <c r="D290" s="418" t="s">
        <v>616</v>
      </c>
      <c r="E290" s="203">
        <v>734000</v>
      </c>
      <c r="F290" s="203"/>
      <c r="G290" s="418">
        <v>20</v>
      </c>
      <c r="H290" s="418" t="s">
        <v>846</v>
      </c>
      <c r="I290" s="203">
        <v>177</v>
      </c>
      <c r="J290" s="203">
        <v>58000</v>
      </c>
      <c r="K290" s="218" t="s">
        <v>912</v>
      </c>
      <c r="L290" s="417"/>
      <c r="M290" s="217"/>
      <c r="N290" s="186"/>
    </row>
    <row r="291" spans="1:15" x14ac:dyDescent="0.25">
      <c r="A291" s="366"/>
      <c r="B291" s="204" t="s">
        <v>1031</v>
      </c>
      <c r="C291" s="418" t="s">
        <v>1032</v>
      </c>
      <c r="D291" s="418" t="s">
        <v>616</v>
      </c>
      <c r="E291" s="203"/>
      <c r="F291" s="203"/>
      <c r="G291" s="418">
        <v>20</v>
      </c>
      <c r="H291" s="418" t="s">
        <v>916</v>
      </c>
      <c r="I291" s="203">
        <v>150</v>
      </c>
      <c r="J291" s="203"/>
      <c r="K291" s="218" t="s">
        <v>912</v>
      </c>
      <c r="L291" s="417"/>
      <c r="M291" s="217" t="s">
        <v>1033</v>
      </c>
      <c r="N291" s="186"/>
    </row>
    <row r="292" spans="1:15" x14ac:dyDescent="0.25">
      <c r="A292" s="366"/>
      <c r="B292" s="204" t="s">
        <v>1034</v>
      </c>
      <c r="C292" s="418" t="s">
        <v>1032</v>
      </c>
      <c r="D292" s="418" t="s">
        <v>616</v>
      </c>
      <c r="E292" s="203"/>
      <c r="F292" s="203"/>
      <c r="G292" s="418">
        <v>20</v>
      </c>
      <c r="H292" s="418" t="s">
        <v>846</v>
      </c>
      <c r="I292" s="203">
        <v>150</v>
      </c>
      <c r="J292" s="203"/>
      <c r="K292" s="218" t="s">
        <v>912</v>
      </c>
      <c r="L292" s="417"/>
      <c r="M292" s="217" t="s">
        <v>1033</v>
      </c>
      <c r="N292" s="186"/>
    </row>
    <row r="293" spans="1:15" x14ac:dyDescent="0.25">
      <c r="A293" s="366"/>
      <c r="B293" s="204" t="s">
        <v>1035</v>
      </c>
      <c r="C293" s="418" t="s">
        <v>152</v>
      </c>
      <c r="D293" s="418" t="s">
        <v>616</v>
      </c>
      <c r="E293" s="203"/>
      <c r="F293" s="203"/>
      <c r="G293" s="418">
        <v>20</v>
      </c>
      <c r="H293" s="418" t="s">
        <v>587</v>
      </c>
      <c r="I293" s="203">
        <v>58</v>
      </c>
      <c r="J293" s="203"/>
      <c r="K293" s="218" t="s">
        <v>912</v>
      </c>
      <c r="L293" s="417"/>
      <c r="M293" s="217" t="s">
        <v>1036</v>
      </c>
      <c r="N293" s="186"/>
    </row>
    <row r="294" spans="1:15" x14ac:dyDescent="0.25">
      <c r="A294" s="366"/>
      <c r="B294" s="204" t="s">
        <v>1037</v>
      </c>
      <c r="C294" s="418" t="s">
        <v>1030</v>
      </c>
      <c r="D294" s="418" t="s">
        <v>616</v>
      </c>
      <c r="E294" s="203">
        <v>72955</v>
      </c>
      <c r="F294" s="203"/>
      <c r="G294" s="418">
        <v>20</v>
      </c>
      <c r="H294" s="418" t="s">
        <v>916</v>
      </c>
      <c r="I294" s="203">
        <v>21</v>
      </c>
      <c r="J294" s="203">
        <v>7658</v>
      </c>
      <c r="K294" s="218" t="s">
        <v>912</v>
      </c>
      <c r="L294" s="417"/>
      <c r="M294" s="217"/>
      <c r="N294" s="186"/>
    </row>
    <row r="295" spans="1:15" x14ac:dyDescent="0.25">
      <c r="A295" s="366"/>
      <c r="B295" s="204" t="s">
        <v>1038</v>
      </c>
      <c r="C295" s="418" t="s">
        <v>1030</v>
      </c>
      <c r="D295" s="418" t="s">
        <v>616</v>
      </c>
      <c r="E295" s="203">
        <v>74914</v>
      </c>
      <c r="F295" s="203"/>
      <c r="G295" s="418">
        <v>20</v>
      </c>
      <c r="H295" s="418" t="s">
        <v>916</v>
      </c>
      <c r="I295" s="203">
        <v>21</v>
      </c>
      <c r="J295" s="203">
        <v>6856</v>
      </c>
      <c r="K295" s="218" t="s">
        <v>912</v>
      </c>
      <c r="L295" s="417"/>
      <c r="M295" s="217"/>
      <c r="N295" s="186"/>
    </row>
    <row r="296" spans="1:15" x14ac:dyDescent="0.25">
      <c r="A296" s="366"/>
      <c r="B296" s="204" t="s">
        <v>1039</v>
      </c>
      <c r="C296" s="418" t="s">
        <v>1030</v>
      </c>
      <c r="D296" s="418" t="s">
        <v>616</v>
      </c>
      <c r="E296" s="203">
        <v>73547</v>
      </c>
      <c r="F296" s="203"/>
      <c r="G296" s="418">
        <v>20</v>
      </c>
      <c r="H296" s="418" t="s">
        <v>916</v>
      </c>
      <c r="I296" s="203">
        <v>20</v>
      </c>
      <c r="J296" s="203">
        <v>7259</v>
      </c>
      <c r="K296" s="218" t="s">
        <v>912</v>
      </c>
      <c r="L296" s="417"/>
      <c r="M296" s="217"/>
      <c r="N296" s="186"/>
    </row>
    <row r="297" spans="1:15" x14ac:dyDescent="0.25">
      <c r="A297" s="366"/>
      <c r="B297" s="204" t="s">
        <v>1040</v>
      </c>
      <c r="C297" s="418" t="s">
        <v>1030</v>
      </c>
      <c r="D297" s="418" t="s">
        <v>616</v>
      </c>
      <c r="E297" s="203">
        <v>67317</v>
      </c>
      <c r="F297" s="203"/>
      <c r="G297" s="418">
        <v>20</v>
      </c>
      <c r="H297" s="418" t="s">
        <v>916</v>
      </c>
      <c r="I297" s="203">
        <v>19</v>
      </c>
      <c r="J297" s="203">
        <v>6800</v>
      </c>
      <c r="K297" s="218" t="s">
        <v>912</v>
      </c>
      <c r="L297" s="417"/>
      <c r="M297" s="217"/>
      <c r="N297" s="186"/>
    </row>
    <row r="298" spans="1:15" x14ac:dyDescent="0.25">
      <c r="A298" s="366"/>
      <c r="B298" s="204" t="s">
        <v>1041</v>
      </c>
      <c r="C298" s="418" t="s">
        <v>1030</v>
      </c>
      <c r="D298" s="418" t="s">
        <v>616</v>
      </c>
      <c r="E298" s="203">
        <v>54938</v>
      </c>
      <c r="F298" s="203"/>
      <c r="G298" s="418">
        <v>20</v>
      </c>
      <c r="H298" s="418" t="s">
        <v>916</v>
      </c>
      <c r="I298" s="203">
        <v>15</v>
      </c>
      <c r="J298" s="203">
        <v>5192</v>
      </c>
      <c r="K298" s="218" t="s">
        <v>912</v>
      </c>
      <c r="L298" s="417"/>
      <c r="M298" s="217"/>
      <c r="N298" s="186"/>
    </row>
    <row r="299" spans="1:15" ht="15.75" thickBot="1" x14ac:dyDescent="0.3">
      <c r="A299" s="366"/>
      <c r="B299" s="193" t="s">
        <v>1042</v>
      </c>
      <c r="C299" s="418" t="s">
        <v>1030</v>
      </c>
      <c r="D299" s="216" t="s">
        <v>616</v>
      </c>
      <c r="E299" s="192">
        <v>48445</v>
      </c>
      <c r="F299" s="192"/>
      <c r="G299" s="216">
        <v>20</v>
      </c>
      <c r="H299" s="216" t="s">
        <v>916</v>
      </c>
      <c r="I299" s="192">
        <v>14</v>
      </c>
      <c r="J299" s="192">
        <v>4940</v>
      </c>
      <c r="K299" s="215" t="s">
        <v>912</v>
      </c>
      <c r="L299" s="214"/>
      <c r="M299" s="213"/>
      <c r="N299" s="186"/>
    </row>
    <row r="300" spans="1:15" x14ac:dyDescent="0.25">
      <c r="A300" s="364"/>
      <c r="B300" s="212"/>
      <c r="C300" s="211"/>
      <c r="D300" s="188"/>
      <c r="E300" s="188"/>
      <c r="F300" s="188"/>
      <c r="G300" s="188"/>
      <c r="H300" s="188"/>
      <c r="I300" s="188"/>
      <c r="J300" s="188"/>
      <c r="K300" s="188"/>
      <c r="L300" s="188"/>
      <c r="M300" s="365"/>
      <c r="N300" s="186"/>
    </row>
    <row r="301" spans="1:15" x14ac:dyDescent="0.25">
      <c r="A301" s="364" t="s">
        <v>429</v>
      </c>
      <c r="B301" s="459" t="s">
        <v>428</v>
      </c>
      <c r="C301" s="460"/>
      <c r="D301" s="460"/>
      <c r="E301" s="460"/>
      <c r="F301" s="188"/>
      <c r="G301" s="188"/>
      <c r="H301" s="188"/>
      <c r="I301" s="188"/>
      <c r="J301" s="188"/>
      <c r="K301" s="188"/>
      <c r="L301" s="188"/>
      <c r="M301" s="365"/>
      <c r="N301" s="186"/>
    </row>
    <row r="302" spans="1:15" ht="33.75" customHeight="1" thickBot="1" x14ac:dyDescent="0.3">
      <c r="A302" s="367"/>
      <c r="B302" s="462" t="s">
        <v>427</v>
      </c>
      <c r="C302" s="462"/>
      <c r="D302" s="462"/>
      <c r="E302" s="462"/>
      <c r="F302" s="188"/>
      <c r="G302" s="188"/>
      <c r="H302" s="188"/>
      <c r="I302" s="188"/>
      <c r="J302" s="188"/>
      <c r="K302" s="188"/>
      <c r="L302" s="188"/>
      <c r="M302" s="365"/>
      <c r="N302" s="210"/>
    </row>
    <row r="303" spans="1:15" ht="27" x14ac:dyDescent="0.25">
      <c r="A303" s="367"/>
      <c r="B303" s="196" t="s">
        <v>413</v>
      </c>
      <c r="C303" s="427" t="s">
        <v>1043</v>
      </c>
      <c r="D303" s="427" t="s">
        <v>412</v>
      </c>
      <c r="E303" s="194" t="s">
        <v>8</v>
      </c>
      <c r="F303" s="296"/>
      <c r="G303" s="188"/>
      <c r="H303" s="188"/>
      <c r="I303" s="188"/>
      <c r="J303" s="188"/>
      <c r="K303" s="188"/>
      <c r="L303" s="188"/>
      <c r="M303" s="365"/>
      <c r="N303" s="209"/>
      <c r="O303" s="186"/>
    </row>
    <row r="304" spans="1:15" x14ac:dyDescent="0.25">
      <c r="A304" s="367"/>
      <c r="B304" s="204" t="s">
        <v>411</v>
      </c>
      <c r="C304" s="203"/>
      <c r="D304" s="203"/>
      <c r="E304" s="202" t="s">
        <v>970</v>
      </c>
      <c r="F304" s="296"/>
      <c r="G304" s="188"/>
      <c r="H304" s="188"/>
      <c r="I304" s="188"/>
      <c r="J304" s="188"/>
      <c r="K304" s="188"/>
      <c r="L304" s="188"/>
      <c r="M304" s="365"/>
      <c r="N304" s="209"/>
      <c r="O304" s="186"/>
    </row>
    <row r="305" spans="1:15" x14ac:dyDescent="0.25">
      <c r="A305" s="367"/>
      <c r="B305" s="204" t="s">
        <v>410</v>
      </c>
      <c r="C305" s="203"/>
      <c r="D305" s="203"/>
      <c r="E305" s="202"/>
      <c r="F305" s="296"/>
      <c r="G305" s="188"/>
      <c r="H305" s="188"/>
      <c r="I305" s="188"/>
      <c r="J305" s="188"/>
      <c r="K305" s="188"/>
      <c r="L305" s="188"/>
      <c r="M305" s="365"/>
      <c r="N305" s="209"/>
      <c r="O305" s="186"/>
    </row>
    <row r="306" spans="1:15" x14ac:dyDescent="0.25">
      <c r="A306" s="367"/>
      <c r="B306" s="204" t="s">
        <v>409</v>
      </c>
      <c r="C306" s="203"/>
      <c r="D306" s="203"/>
      <c r="E306" s="202"/>
      <c r="F306" s="296"/>
      <c r="G306" s="188"/>
      <c r="H306" s="188"/>
      <c r="I306" s="188"/>
      <c r="J306" s="188"/>
      <c r="K306" s="188"/>
      <c r="L306" s="188"/>
      <c r="M306" s="365"/>
      <c r="N306" s="209"/>
      <c r="O306" s="186"/>
    </row>
    <row r="307" spans="1:15" x14ac:dyDescent="0.25">
      <c r="A307" s="367"/>
      <c r="B307" s="204" t="s">
        <v>408</v>
      </c>
      <c r="C307" s="203"/>
      <c r="D307" s="203"/>
      <c r="E307" s="202"/>
      <c r="F307" s="296"/>
      <c r="G307" s="188"/>
      <c r="H307" s="188"/>
      <c r="I307" s="188"/>
      <c r="J307" s="188"/>
      <c r="K307" s="188"/>
      <c r="L307" s="188"/>
      <c r="M307" s="365"/>
      <c r="N307" s="209"/>
      <c r="O307" s="186"/>
    </row>
    <row r="308" spans="1:15" x14ac:dyDescent="0.25">
      <c r="A308" s="367"/>
      <c r="B308" s="201" t="s">
        <v>407</v>
      </c>
      <c r="C308" s="200"/>
      <c r="D308" s="200"/>
      <c r="E308" s="199"/>
      <c r="F308" s="296"/>
      <c r="G308" s="188"/>
      <c r="H308" s="188"/>
      <c r="I308" s="188"/>
      <c r="J308" s="188"/>
      <c r="K308" s="188"/>
      <c r="L308" s="188"/>
      <c r="M308" s="365"/>
      <c r="N308" s="209"/>
      <c r="O308" s="186"/>
    </row>
    <row r="309" spans="1:15" x14ac:dyDescent="0.25">
      <c r="A309" s="367"/>
      <c r="B309" s="201" t="s">
        <v>406</v>
      </c>
      <c r="C309" s="200"/>
      <c r="D309" s="200"/>
      <c r="E309" s="199"/>
      <c r="F309" s="296"/>
      <c r="G309" s="188"/>
      <c r="H309" s="188"/>
      <c r="I309" s="188"/>
      <c r="J309" s="188"/>
      <c r="K309" s="188"/>
      <c r="L309" s="188"/>
      <c r="M309" s="365"/>
      <c r="N309" s="209"/>
      <c r="O309" s="186"/>
    </row>
    <row r="310" spans="1:15" ht="15.75" thickBot="1" x14ac:dyDescent="0.3">
      <c r="A310" s="367"/>
      <c r="B310" s="127" t="s">
        <v>405</v>
      </c>
      <c r="C310" s="198"/>
      <c r="D310" s="198">
        <f>(SUMIF(D304:D309,"Increase",C304:C309))-(SUMIF(D304:D309,"Decrease",C304:C309))</f>
        <v>0</v>
      </c>
      <c r="E310" s="197"/>
      <c r="F310" s="296"/>
      <c r="G310" s="188"/>
      <c r="H310" s="188"/>
      <c r="I310" s="188"/>
      <c r="J310" s="188"/>
      <c r="K310" s="188"/>
      <c r="L310" s="188"/>
      <c r="M310" s="365"/>
      <c r="N310" s="209"/>
      <c r="O310" s="186"/>
    </row>
    <row r="311" spans="1:15" x14ac:dyDescent="0.25">
      <c r="A311" s="367"/>
      <c r="B311" s="296"/>
      <c r="C311" s="296"/>
      <c r="D311" s="296"/>
      <c r="E311" s="296"/>
      <c r="F311" s="188"/>
      <c r="G311" s="188"/>
      <c r="H311" s="188"/>
      <c r="I311" s="188"/>
      <c r="J311" s="188"/>
      <c r="K311" s="188"/>
      <c r="L311" s="188"/>
      <c r="M311" s="365"/>
      <c r="N311" s="208"/>
    </row>
    <row r="312" spans="1:15" x14ac:dyDescent="0.25">
      <c r="A312" s="367" t="s">
        <v>426</v>
      </c>
      <c r="B312" s="296" t="s">
        <v>425</v>
      </c>
      <c r="C312" s="296"/>
      <c r="D312" s="296"/>
      <c r="E312" s="296"/>
      <c r="F312" s="188"/>
      <c r="G312" s="188"/>
      <c r="H312" s="188"/>
      <c r="I312" s="188"/>
      <c r="J312" s="188"/>
      <c r="K312" s="188"/>
      <c r="L312" s="188"/>
      <c r="M312" s="365"/>
      <c r="N312" s="186"/>
    </row>
    <row r="313" spans="1:15" ht="57.75" customHeight="1" thickBot="1" x14ac:dyDescent="0.3">
      <c r="A313" s="367"/>
      <c r="B313" s="461" t="s">
        <v>424</v>
      </c>
      <c r="C313" s="461"/>
      <c r="D313" s="461"/>
      <c r="E313" s="461"/>
      <c r="F313" s="188"/>
      <c r="G313" s="188"/>
      <c r="H313" s="188"/>
      <c r="I313" s="188"/>
      <c r="J313" s="188"/>
      <c r="K313" s="188"/>
      <c r="L313" s="188"/>
      <c r="M313" s="365"/>
      <c r="N313" s="186"/>
    </row>
    <row r="314" spans="1:15" ht="27" x14ac:dyDescent="0.25">
      <c r="A314" s="367"/>
      <c r="B314" s="196" t="s">
        <v>413</v>
      </c>
      <c r="C314" s="427" t="s">
        <v>1049</v>
      </c>
      <c r="D314" s="194" t="s">
        <v>8</v>
      </c>
      <c r="E314" s="296"/>
      <c r="F314" s="188"/>
      <c r="G314" s="188"/>
      <c r="H314" s="188"/>
      <c r="I314" s="188"/>
      <c r="J314" s="188"/>
      <c r="K314" s="188"/>
      <c r="L314" s="188"/>
      <c r="M314" s="365"/>
      <c r="N314" s="186"/>
    </row>
    <row r="315" spans="1:15" s="205" customFormat="1" x14ac:dyDescent="0.25">
      <c r="A315" s="369"/>
      <c r="B315" s="204" t="s">
        <v>422</v>
      </c>
      <c r="C315" s="203">
        <v>400</v>
      </c>
      <c r="D315" s="202"/>
      <c r="E315" s="207"/>
      <c r="F315" s="206"/>
      <c r="G315" s="206"/>
      <c r="H315" s="206"/>
      <c r="I315" s="206"/>
      <c r="J315" s="206"/>
      <c r="K315" s="206"/>
      <c r="L315" s="206"/>
      <c r="M315" s="370"/>
      <c r="N315" s="186"/>
    </row>
    <row r="316" spans="1:15" s="205" customFormat="1" x14ac:dyDescent="0.25">
      <c r="A316" s="369"/>
      <c r="B316" s="204" t="s">
        <v>421</v>
      </c>
      <c r="C316" s="203"/>
      <c r="D316" s="202"/>
      <c r="E316" s="207"/>
      <c r="F316" s="206"/>
      <c r="G316" s="206"/>
      <c r="H316" s="206"/>
      <c r="I316" s="206"/>
      <c r="J316" s="206"/>
      <c r="K316" s="206"/>
      <c r="L316" s="206"/>
      <c r="M316" s="370"/>
      <c r="N316" s="186"/>
    </row>
    <row r="317" spans="1:15" s="205" customFormat="1" x14ac:dyDescent="0.25">
      <c r="A317" s="369"/>
      <c r="B317" s="204" t="s">
        <v>420</v>
      </c>
      <c r="C317" s="203">
        <v>250</v>
      </c>
      <c r="D317" s="202"/>
      <c r="E317" s="207"/>
      <c r="F317" s="206"/>
      <c r="G317" s="206"/>
      <c r="H317" s="206"/>
      <c r="I317" s="206"/>
      <c r="J317" s="206"/>
      <c r="K317" s="206"/>
      <c r="L317" s="206"/>
      <c r="M317" s="370"/>
      <c r="N317" s="186"/>
    </row>
    <row r="318" spans="1:15" s="205" customFormat="1" x14ac:dyDescent="0.25">
      <c r="A318" s="369"/>
      <c r="B318" s="204" t="s">
        <v>3</v>
      </c>
      <c r="C318" s="203"/>
      <c r="D318" s="202"/>
      <c r="E318" s="207"/>
      <c r="F318" s="206"/>
      <c r="G318" s="206"/>
      <c r="H318" s="206"/>
      <c r="I318" s="206"/>
      <c r="J318" s="206"/>
      <c r="K318" s="206"/>
      <c r="L318" s="206"/>
      <c r="M318" s="370"/>
      <c r="N318" s="186"/>
    </row>
    <row r="319" spans="1:15" s="205" customFormat="1" x14ac:dyDescent="0.25">
      <c r="A319" s="369"/>
      <c r="B319" s="204" t="s">
        <v>419</v>
      </c>
      <c r="C319" s="203"/>
      <c r="D319" s="202"/>
      <c r="E319" s="207"/>
      <c r="F319" s="206"/>
      <c r="G319" s="206"/>
      <c r="H319" s="206"/>
      <c r="I319" s="206"/>
      <c r="J319" s="206"/>
      <c r="K319" s="206"/>
      <c r="L319" s="206"/>
      <c r="M319" s="370"/>
      <c r="N319" s="186"/>
    </row>
    <row r="320" spans="1:15" s="205" customFormat="1" x14ac:dyDescent="0.25">
      <c r="A320" s="369"/>
      <c r="B320" s="204" t="s">
        <v>418</v>
      </c>
      <c r="C320" s="203"/>
      <c r="D320" s="202"/>
      <c r="E320" s="207"/>
      <c r="F320" s="206"/>
      <c r="G320" s="206"/>
      <c r="H320" s="206"/>
      <c r="I320" s="206"/>
      <c r="J320" s="206"/>
      <c r="K320" s="206"/>
      <c r="L320" s="206"/>
      <c r="M320" s="370"/>
      <c r="N320" s="186"/>
    </row>
    <row r="321" spans="1:15" s="205" customFormat="1" x14ac:dyDescent="0.25">
      <c r="A321" s="369"/>
      <c r="B321" s="204" t="s">
        <v>417</v>
      </c>
      <c r="C321" s="203"/>
      <c r="D321" s="202"/>
      <c r="E321" s="207"/>
      <c r="F321" s="206"/>
      <c r="G321" s="206"/>
      <c r="H321" s="206"/>
      <c r="I321" s="206"/>
      <c r="J321" s="206"/>
      <c r="K321" s="206"/>
      <c r="L321" s="206"/>
      <c r="M321" s="370"/>
      <c r="N321" s="186"/>
    </row>
    <row r="322" spans="1:15" s="205" customFormat="1" x14ac:dyDescent="0.25">
      <c r="A322" s="369"/>
      <c r="B322" s="204" t="s">
        <v>408</v>
      </c>
      <c r="C322" s="203"/>
      <c r="D322" s="202"/>
      <c r="E322" s="207"/>
      <c r="F322" s="206"/>
      <c r="G322" s="206"/>
      <c r="H322" s="206"/>
      <c r="I322" s="206"/>
      <c r="J322" s="206"/>
      <c r="K322" s="206"/>
      <c r="L322" s="206"/>
      <c r="M322" s="370"/>
      <c r="N322" s="186"/>
    </row>
    <row r="323" spans="1:15" s="205" customFormat="1" x14ac:dyDescent="0.25">
      <c r="A323" s="369"/>
      <c r="B323" s="201" t="s">
        <v>407</v>
      </c>
      <c r="C323" s="200"/>
      <c r="D323" s="199"/>
      <c r="E323" s="207"/>
      <c r="F323" s="206"/>
      <c r="G323" s="206"/>
      <c r="H323" s="206"/>
      <c r="I323" s="206"/>
      <c r="J323" s="206"/>
      <c r="K323" s="206"/>
      <c r="L323" s="206"/>
      <c r="M323" s="370"/>
      <c r="N323" s="186"/>
    </row>
    <row r="324" spans="1:15" s="205" customFormat="1" x14ac:dyDescent="0.25">
      <c r="A324" s="369"/>
      <c r="B324" s="201" t="s">
        <v>406</v>
      </c>
      <c r="C324" s="200"/>
      <c r="D324" s="199"/>
      <c r="E324" s="207"/>
      <c r="F324" s="206"/>
      <c r="G324" s="206"/>
      <c r="H324" s="206"/>
      <c r="I324" s="206"/>
      <c r="J324" s="206"/>
      <c r="K324" s="206"/>
      <c r="L324" s="206"/>
      <c r="M324" s="370"/>
      <c r="N324" s="186"/>
    </row>
    <row r="325" spans="1:15" ht="15.75" thickBot="1" x14ac:dyDescent="0.3">
      <c r="A325" s="367"/>
      <c r="B325" s="127" t="s">
        <v>405</v>
      </c>
      <c r="C325" s="198">
        <f>SUM(C315:C324)</f>
        <v>650</v>
      </c>
      <c r="D325" s="197"/>
      <c r="E325" s="296"/>
      <c r="F325" s="188"/>
      <c r="G325" s="188"/>
      <c r="H325" s="188"/>
      <c r="I325" s="188"/>
      <c r="J325" s="188"/>
      <c r="K325" s="188"/>
      <c r="L325" s="188"/>
      <c r="M325" s="365"/>
      <c r="N325" s="186"/>
    </row>
    <row r="326" spans="1:15" ht="14.25" customHeight="1" x14ac:dyDescent="0.25">
      <c r="A326" s="367"/>
      <c r="B326" s="296"/>
      <c r="C326" s="296"/>
      <c r="D326" s="296"/>
      <c r="E326" s="296"/>
      <c r="F326" s="188"/>
      <c r="G326" s="188"/>
      <c r="H326" s="188"/>
      <c r="I326" s="188"/>
      <c r="J326" s="188"/>
      <c r="K326" s="188"/>
      <c r="L326" s="188"/>
      <c r="M326" s="365"/>
      <c r="N326" s="186"/>
    </row>
    <row r="327" spans="1:15" x14ac:dyDescent="0.25">
      <c r="A327" s="364" t="s">
        <v>416</v>
      </c>
      <c r="B327" s="459" t="s">
        <v>415</v>
      </c>
      <c r="C327" s="460"/>
      <c r="D327" s="460"/>
      <c r="E327" s="460"/>
      <c r="F327" s="188"/>
      <c r="G327" s="188"/>
      <c r="H327" s="188"/>
      <c r="I327" s="188"/>
      <c r="J327" s="188"/>
      <c r="K327" s="188"/>
      <c r="L327" s="188"/>
      <c r="M327" s="365"/>
      <c r="N327" s="186"/>
    </row>
    <row r="328" spans="1:15" ht="35.25" customHeight="1" thickBot="1" x14ac:dyDescent="0.3">
      <c r="A328" s="367"/>
      <c r="B328" s="461" t="s">
        <v>414</v>
      </c>
      <c r="C328" s="461"/>
      <c r="D328" s="461"/>
      <c r="E328" s="461"/>
      <c r="F328" s="188"/>
      <c r="G328" s="188"/>
      <c r="H328" s="188"/>
      <c r="I328" s="188"/>
      <c r="J328" s="188"/>
      <c r="K328" s="188"/>
      <c r="L328" s="188"/>
      <c r="M328" s="365"/>
      <c r="N328" s="186"/>
    </row>
    <row r="329" spans="1:15" ht="30" x14ac:dyDescent="0.25">
      <c r="A329" s="367"/>
      <c r="B329" s="196" t="s">
        <v>413</v>
      </c>
      <c r="C329" s="427" t="s">
        <v>1043</v>
      </c>
      <c r="D329" s="195" t="s">
        <v>412</v>
      </c>
      <c r="E329" s="194" t="s">
        <v>8</v>
      </c>
      <c r="F329" s="296"/>
      <c r="G329" s="188"/>
      <c r="H329" s="188"/>
      <c r="I329" s="188"/>
      <c r="J329" s="188"/>
      <c r="K329" s="188"/>
      <c r="L329" s="188"/>
      <c r="M329" s="365"/>
      <c r="N329" s="186"/>
      <c r="O329" s="186"/>
    </row>
    <row r="330" spans="1:15" x14ac:dyDescent="0.25">
      <c r="A330" s="367"/>
      <c r="B330" s="204" t="s">
        <v>411</v>
      </c>
      <c r="C330" s="203"/>
      <c r="D330" s="203"/>
      <c r="E330" s="202" t="s">
        <v>970</v>
      </c>
      <c r="F330" s="296"/>
      <c r="G330" s="188"/>
      <c r="H330" s="188"/>
      <c r="I330" s="188"/>
      <c r="J330" s="188"/>
      <c r="K330" s="188"/>
      <c r="L330" s="188"/>
      <c r="M330" s="365"/>
      <c r="N330" s="186"/>
      <c r="O330" s="186"/>
    </row>
    <row r="331" spans="1:15" x14ac:dyDescent="0.25">
      <c r="A331" s="367"/>
      <c r="B331" s="204" t="s">
        <v>410</v>
      </c>
      <c r="C331" s="203"/>
      <c r="D331" s="203"/>
      <c r="E331" s="202"/>
      <c r="F331" s="296"/>
      <c r="G331" s="188"/>
      <c r="H331" s="188"/>
      <c r="I331" s="188"/>
      <c r="J331" s="188"/>
      <c r="K331" s="188"/>
      <c r="L331" s="188"/>
      <c r="M331" s="365"/>
      <c r="N331" s="186"/>
      <c r="O331" s="186"/>
    </row>
    <row r="332" spans="1:15" x14ac:dyDescent="0.25">
      <c r="A332" s="367"/>
      <c r="B332" s="204" t="s">
        <v>409</v>
      </c>
      <c r="C332" s="203"/>
      <c r="D332" s="203"/>
      <c r="E332" s="202"/>
      <c r="F332" s="296"/>
      <c r="G332" s="188"/>
      <c r="H332" s="188"/>
      <c r="I332" s="188"/>
      <c r="J332" s="188"/>
      <c r="K332" s="188"/>
      <c r="L332" s="188"/>
      <c r="M332" s="365"/>
      <c r="N332" s="186"/>
      <c r="O332" s="186"/>
    </row>
    <row r="333" spans="1:15" x14ac:dyDescent="0.25">
      <c r="A333" s="367"/>
      <c r="B333" s="204" t="s">
        <v>408</v>
      </c>
      <c r="C333" s="203"/>
      <c r="D333" s="203"/>
      <c r="E333" s="202"/>
      <c r="F333" s="296"/>
      <c r="G333" s="188"/>
      <c r="H333" s="188"/>
      <c r="I333" s="188"/>
      <c r="J333" s="188"/>
      <c r="K333" s="188"/>
      <c r="L333" s="188"/>
      <c r="M333" s="365"/>
      <c r="N333" s="186"/>
      <c r="O333" s="186"/>
    </row>
    <row r="334" spans="1:15" x14ac:dyDescent="0.25">
      <c r="A334" s="367"/>
      <c r="B334" s="201" t="s">
        <v>407</v>
      </c>
      <c r="C334" s="200"/>
      <c r="D334" s="200"/>
      <c r="E334" s="199"/>
      <c r="F334" s="296"/>
      <c r="G334" s="188"/>
      <c r="H334" s="188"/>
      <c r="I334" s="188"/>
      <c r="J334" s="188"/>
      <c r="K334" s="188"/>
      <c r="L334" s="188"/>
      <c r="M334" s="365"/>
      <c r="N334" s="186"/>
      <c r="O334" s="186"/>
    </row>
    <row r="335" spans="1:15" x14ac:dyDescent="0.25">
      <c r="A335" s="367"/>
      <c r="B335" s="201" t="s">
        <v>406</v>
      </c>
      <c r="C335" s="200"/>
      <c r="D335" s="200"/>
      <c r="E335" s="199"/>
      <c r="F335" s="296"/>
      <c r="G335" s="188"/>
      <c r="H335" s="188"/>
      <c r="I335" s="188"/>
      <c r="J335" s="188"/>
      <c r="K335" s="188"/>
      <c r="L335" s="188"/>
      <c r="M335" s="365"/>
      <c r="N335" s="186"/>
      <c r="O335" s="186"/>
    </row>
    <row r="336" spans="1:15" ht="15.75" thickBot="1" x14ac:dyDescent="0.3">
      <c r="A336" s="367"/>
      <c r="B336" s="127" t="s">
        <v>405</v>
      </c>
      <c r="C336" s="198"/>
      <c r="D336" s="198">
        <f>(SUMIF(D330:D335,"Increase",C330:C335))-(SUMIF(D330:D335,"Decrease",C330:C335))</f>
        <v>0</v>
      </c>
      <c r="E336" s="197"/>
      <c r="F336" s="296"/>
      <c r="G336" s="188"/>
      <c r="H336" s="188"/>
      <c r="I336" s="188"/>
      <c r="J336" s="188"/>
      <c r="K336" s="188"/>
      <c r="L336" s="188"/>
      <c r="M336" s="365"/>
      <c r="N336" s="186"/>
      <c r="O336" s="186"/>
    </row>
    <row r="337" spans="1:15" x14ac:dyDescent="0.25">
      <c r="A337" s="367"/>
      <c r="B337" s="188"/>
      <c r="C337" s="188"/>
      <c r="D337" s="188"/>
      <c r="E337" s="188"/>
      <c r="F337" s="188"/>
      <c r="G337" s="188"/>
      <c r="H337" s="188"/>
      <c r="I337" s="188"/>
      <c r="J337" s="188"/>
      <c r="K337" s="188"/>
      <c r="L337" s="188"/>
      <c r="M337" s="365"/>
      <c r="N337" s="186"/>
      <c r="O337" s="186"/>
    </row>
    <row r="338" spans="1:15" x14ac:dyDescent="0.25">
      <c r="A338" s="364" t="s">
        <v>404</v>
      </c>
      <c r="B338" s="459" t="s">
        <v>403</v>
      </c>
      <c r="C338" s="460"/>
      <c r="D338" s="460"/>
      <c r="E338" s="460"/>
      <c r="F338" s="188"/>
      <c r="G338" s="188"/>
      <c r="H338" s="188"/>
      <c r="I338" s="188"/>
      <c r="J338" s="188"/>
      <c r="K338" s="188"/>
      <c r="L338" s="188"/>
      <c r="M338" s="365"/>
      <c r="N338" s="186"/>
    </row>
    <row r="339" spans="1:15" ht="32.25" customHeight="1" thickBot="1" x14ac:dyDescent="0.3">
      <c r="A339" s="367"/>
      <c r="B339" s="461" t="s">
        <v>402</v>
      </c>
      <c r="C339" s="461"/>
      <c r="D339" s="461"/>
      <c r="E339" s="461"/>
      <c r="F339" s="188"/>
      <c r="G339" s="188"/>
      <c r="H339" s="188"/>
      <c r="I339" s="188"/>
      <c r="J339" s="188"/>
      <c r="K339" s="188"/>
      <c r="L339" s="188"/>
      <c r="M339" s="365"/>
      <c r="N339" s="186"/>
    </row>
    <row r="340" spans="1:15" ht="33" x14ac:dyDescent="0.25">
      <c r="A340" s="367"/>
      <c r="B340" s="196" t="s">
        <v>401</v>
      </c>
      <c r="C340" s="195" t="s">
        <v>400</v>
      </c>
      <c r="D340" s="194" t="s">
        <v>8</v>
      </c>
      <c r="E340" s="296"/>
      <c r="F340" s="188"/>
      <c r="G340" s="188"/>
      <c r="H340" s="188"/>
      <c r="I340" s="188"/>
      <c r="J340" s="188"/>
      <c r="K340" s="188"/>
      <c r="L340" s="188"/>
      <c r="M340" s="365"/>
      <c r="N340" s="186"/>
    </row>
    <row r="341" spans="1:15" ht="15.75" thickBot="1" x14ac:dyDescent="0.3">
      <c r="A341" s="367"/>
      <c r="B341" s="193" t="s">
        <v>399</v>
      </c>
      <c r="C341" s="192"/>
      <c r="D341" s="191" t="s">
        <v>970</v>
      </c>
      <c r="E341" s="296"/>
      <c r="F341" s="188"/>
      <c r="G341" s="188"/>
      <c r="H341" s="188"/>
      <c r="I341" s="188"/>
      <c r="J341" s="188"/>
      <c r="K341" s="188"/>
      <c r="L341" s="188"/>
      <c r="M341" s="365"/>
      <c r="N341" s="186"/>
    </row>
    <row r="342" spans="1:15" ht="17.25" customHeight="1" x14ac:dyDescent="0.25">
      <c r="A342" s="367"/>
      <c r="B342" s="296"/>
      <c r="C342" s="296"/>
      <c r="D342" s="296"/>
      <c r="E342" s="296"/>
      <c r="F342" s="188"/>
      <c r="G342" s="188"/>
      <c r="H342" s="188"/>
      <c r="I342" s="188"/>
      <c r="J342" s="188"/>
      <c r="K342" s="188"/>
      <c r="L342" s="188"/>
      <c r="M342" s="365"/>
      <c r="N342" s="186"/>
    </row>
    <row r="343" spans="1:15" ht="18.75" x14ac:dyDescent="0.25">
      <c r="A343" s="362"/>
      <c r="B343" s="190" t="s">
        <v>335</v>
      </c>
      <c r="C343" s="190"/>
      <c r="D343" s="190"/>
      <c r="E343" s="190"/>
      <c r="F343" s="190"/>
      <c r="G343" s="190"/>
      <c r="H343" s="190"/>
      <c r="I343" s="190"/>
      <c r="J343" s="190"/>
      <c r="K343" s="190"/>
      <c r="L343" s="190"/>
      <c r="M343" s="363"/>
      <c r="N343" s="186"/>
    </row>
    <row r="344" spans="1:15" x14ac:dyDescent="0.25">
      <c r="A344" s="364" t="s">
        <v>398</v>
      </c>
      <c r="B344" s="459" t="s">
        <v>333</v>
      </c>
      <c r="C344" s="460"/>
      <c r="D344" s="460"/>
      <c r="E344" s="460"/>
      <c r="F344" s="188"/>
      <c r="G344" s="188"/>
      <c r="H344" s="188"/>
      <c r="I344" s="188"/>
      <c r="J344" s="188"/>
      <c r="K344" s="188"/>
      <c r="L344" s="188"/>
      <c r="M344" s="365"/>
      <c r="N344" s="186"/>
    </row>
    <row r="345" spans="1:15" ht="30.75" customHeight="1" x14ac:dyDescent="0.25">
      <c r="A345" s="367"/>
      <c r="B345" s="461" t="s">
        <v>397</v>
      </c>
      <c r="C345" s="461"/>
      <c r="D345" s="461"/>
      <c r="E345" s="461"/>
      <c r="F345" s="188"/>
      <c r="G345" s="188"/>
      <c r="H345" s="188"/>
      <c r="I345" s="188"/>
      <c r="J345" s="188"/>
      <c r="K345" s="188"/>
      <c r="L345" s="188"/>
      <c r="M345" s="365"/>
      <c r="N345" s="186"/>
    </row>
    <row r="346" spans="1:15" ht="408.95" customHeight="1" x14ac:dyDescent="0.25">
      <c r="A346" s="367"/>
      <c r="B346" s="477" t="s">
        <v>1027</v>
      </c>
      <c r="C346" s="477"/>
      <c r="D346" s="477"/>
      <c r="E346" s="477"/>
      <c r="F346" s="477"/>
      <c r="G346" s="477"/>
      <c r="H346" s="477"/>
      <c r="I346" s="477"/>
      <c r="J346" s="477"/>
      <c r="K346" s="477"/>
      <c r="L346" s="477"/>
      <c r="M346" s="478"/>
      <c r="N346" s="186"/>
    </row>
    <row r="347" spans="1:15" ht="408.95" customHeight="1" x14ac:dyDescent="0.25">
      <c r="A347" s="367"/>
      <c r="B347" s="477"/>
      <c r="C347" s="477"/>
      <c r="D347" s="477"/>
      <c r="E347" s="477"/>
      <c r="F347" s="477"/>
      <c r="G347" s="477"/>
      <c r="H347" s="477"/>
      <c r="I347" s="477"/>
      <c r="J347" s="477"/>
      <c r="K347" s="477"/>
      <c r="L347" s="477"/>
      <c r="M347" s="478"/>
      <c r="N347" s="186"/>
    </row>
    <row r="348" spans="1:15" ht="132.75" customHeight="1" x14ac:dyDescent="0.25">
      <c r="A348" s="367"/>
      <c r="B348" s="477"/>
      <c r="C348" s="477"/>
      <c r="D348" s="477"/>
      <c r="E348" s="477"/>
      <c r="F348" s="477"/>
      <c r="G348" s="477"/>
      <c r="H348" s="477"/>
      <c r="I348" s="477"/>
      <c r="J348" s="477"/>
      <c r="K348" s="477"/>
      <c r="L348" s="477"/>
      <c r="M348" s="478"/>
      <c r="N348" s="186"/>
    </row>
    <row r="349" spans="1:15" ht="408.75" customHeight="1" x14ac:dyDescent="0.25">
      <c r="A349" s="367"/>
      <c r="B349" s="477" t="s">
        <v>1028</v>
      </c>
      <c r="C349" s="477"/>
      <c r="D349" s="477"/>
      <c r="E349" s="477"/>
      <c r="F349" s="477"/>
      <c r="G349" s="477"/>
      <c r="H349" s="477"/>
      <c r="I349" s="477"/>
      <c r="J349" s="477"/>
      <c r="K349" s="477"/>
      <c r="L349" s="477"/>
      <c r="M349" s="478"/>
      <c r="N349" s="186"/>
    </row>
    <row r="350" spans="1:15" ht="41.25" customHeight="1" x14ac:dyDescent="0.25">
      <c r="A350" s="367"/>
      <c r="B350" s="477" t="s">
        <v>1044</v>
      </c>
      <c r="C350" s="477"/>
      <c r="D350" s="477"/>
      <c r="E350" s="477"/>
      <c r="F350" s="477"/>
      <c r="G350" s="477"/>
      <c r="H350" s="477"/>
      <c r="I350" s="477"/>
      <c r="J350" s="477"/>
      <c r="K350" s="477"/>
      <c r="L350" s="477"/>
      <c r="M350" s="478"/>
      <c r="N350" s="186"/>
    </row>
    <row r="351" spans="1:15" ht="41.25" customHeight="1" x14ac:dyDescent="0.25">
      <c r="A351" s="367"/>
      <c r="B351" s="477" t="s">
        <v>1045</v>
      </c>
      <c r="C351" s="477"/>
      <c r="D351" s="477"/>
      <c r="E351" s="477"/>
      <c r="F351" s="477"/>
      <c r="G351" s="477"/>
      <c r="H351" s="477"/>
      <c r="I351" s="477"/>
      <c r="J351" s="477"/>
      <c r="K351" s="477"/>
      <c r="L351" s="477"/>
      <c r="M351" s="478"/>
      <c r="N351" s="186"/>
    </row>
    <row r="352" spans="1:15" ht="118.5" customHeight="1" x14ac:dyDescent="0.25">
      <c r="A352" s="367"/>
      <c r="B352" s="477" t="s">
        <v>1046</v>
      </c>
      <c r="C352" s="477"/>
      <c r="D352" s="477"/>
      <c r="E352" s="477"/>
      <c r="F352" s="477"/>
      <c r="G352" s="477"/>
      <c r="H352" s="477"/>
      <c r="I352" s="477"/>
      <c r="J352" s="477"/>
      <c r="K352" s="477"/>
      <c r="L352" s="477"/>
      <c r="M352" s="478"/>
      <c r="N352" s="186"/>
    </row>
    <row r="353" spans="1:14" ht="17.25" customHeight="1" x14ac:dyDescent="0.25">
      <c r="A353" s="367"/>
      <c r="B353" s="296"/>
      <c r="C353" s="296"/>
      <c r="D353" s="296"/>
      <c r="E353" s="296"/>
      <c r="F353" s="188"/>
      <c r="G353" s="188"/>
      <c r="H353" s="188"/>
      <c r="I353" s="188"/>
      <c r="J353" s="188"/>
      <c r="K353" s="188"/>
      <c r="L353" s="188"/>
      <c r="M353" s="365"/>
      <c r="N353" s="186"/>
    </row>
    <row r="354" spans="1:14" ht="18.75" x14ac:dyDescent="0.25">
      <c r="A354" s="371">
        <v>4</v>
      </c>
      <c r="B354" s="187" t="s">
        <v>396</v>
      </c>
      <c r="C354" s="187"/>
      <c r="D354" s="187"/>
      <c r="E354" s="187"/>
      <c r="F354" s="187"/>
      <c r="G354" s="187"/>
      <c r="H354" s="187"/>
      <c r="I354" s="187"/>
      <c r="J354" s="187"/>
      <c r="K354" s="187"/>
      <c r="L354" s="187"/>
      <c r="M354" s="372"/>
      <c r="N354" s="186"/>
    </row>
    <row r="355" spans="1:14" ht="18.75" x14ac:dyDescent="0.25">
      <c r="A355" s="373"/>
      <c r="B355" s="156" t="s">
        <v>395</v>
      </c>
      <c r="C355" s="156"/>
      <c r="D355" s="156"/>
      <c r="E355" s="156"/>
      <c r="F355" s="156"/>
      <c r="G355" s="156"/>
      <c r="H355" s="156"/>
      <c r="I355" s="156"/>
      <c r="J355" s="156"/>
      <c r="K355" s="156"/>
      <c r="L355" s="156"/>
      <c r="M355" s="374"/>
      <c r="N355" s="186"/>
    </row>
    <row r="356" spans="1:14" ht="21.75" customHeight="1" x14ac:dyDescent="0.25">
      <c r="A356" s="375" t="s">
        <v>394</v>
      </c>
      <c r="B356" s="185" t="s">
        <v>393</v>
      </c>
      <c r="C356" s="184"/>
      <c r="D356" s="184"/>
      <c r="E356" s="184"/>
      <c r="F356" s="154"/>
      <c r="G356" s="154"/>
      <c r="H356" s="154"/>
      <c r="I356" s="154"/>
      <c r="J356" s="154"/>
      <c r="K356" s="154"/>
      <c r="L356" s="154"/>
      <c r="M356" s="376"/>
      <c r="N356" s="186"/>
    </row>
    <row r="357" spans="1:14" ht="23.25" customHeight="1" thickBot="1" x14ac:dyDescent="0.3">
      <c r="A357" s="377"/>
      <c r="B357" s="476" t="s">
        <v>392</v>
      </c>
      <c r="C357" s="475"/>
      <c r="D357" s="475"/>
      <c r="E357" s="475"/>
      <c r="F357" s="154"/>
      <c r="G357" s="154"/>
      <c r="H357" s="154"/>
      <c r="I357" s="154"/>
      <c r="J357" s="154"/>
      <c r="K357" s="154"/>
      <c r="L357" s="154"/>
      <c r="M357" s="376"/>
      <c r="N357" s="186"/>
    </row>
    <row r="358" spans="1:14" ht="70.5" customHeight="1" thickBot="1" x14ac:dyDescent="0.3">
      <c r="A358" s="377"/>
      <c r="B358" s="443" t="s">
        <v>1051</v>
      </c>
      <c r="C358" s="444"/>
      <c r="D358" s="444"/>
      <c r="E358" s="445"/>
      <c r="F358" s="154"/>
      <c r="G358" s="154"/>
      <c r="H358" s="154"/>
      <c r="I358" s="154"/>
      <c r="J358" s="154"/>
      <c r="K358" s="154"/>
      <c r="L358" s="154"/>
      <c r="M358" s="376"/>
      <c r="N358" s="186"/>
    </row>
    <row r="359" spans="1:14" ht="22.5" customHeight="1" x14ac:dyDescent="0.25">
      <c r="A359" s="377" t="s">
        <v>391</v>
      </c>
      <c r="B359" s="452" t="s">
        <v>390</v>
      </c>
      <c r="C359" s="453"/>
      <c r="D359" s="453"/>
      <c r="E359" s="453"/>
      <c r="F359" s="154"/>
      <c r="G359" s="154"/>
      <c r="H359" s="154"/>
      <c r="I359" s="154"/>
      <c r="J359" s="154"/>
      <c r="K359" s="154"/>
      <c r="L359" s="154"/>
      <c r="M359" s="376"/>
      <c r="N359" s="186"/>
    </row>
    <row r="360" spans="1:14" ht="36.75" customHeight="1" thickBot="1" x14ac:dyDescent="0.3">
      <c r="A360" s="377"/>
      <c r="B360" s="454" t="s">
        <v>389</v>
      </c>
      <c r="C360" s="455"/>
      <c r="D360" s="455"/>
      <c r="E360" s="455"/>
      <c r="F360" s="154"/>
      <c r="G360" s="154"/>
      <c r="H360" s="154"/>
      <c r="I360" s="154"/>
      <c r="J360" s="154"/>
      <c r="K360" s="154"/>
      <c r="L360" s="154"/>
      <c r="M360" s="376"/>
      <c r="N360" s="186"/>
    </row>
    <row r="361" spans="1:14" ht="70.5" customHeight="1" thickBot="1" x14ac:dyDescent="0.3">
      <c r="A361" s="377"/>
      <c r="B361" s="443" t="s">
        <v>1057</v>
      </c>
      <c r="C361" s="444"/>
      <c r="D361" s="444"/>
      <c r="E361" s="445"/>
      <c r="F361" s="154"/>
      <c r="G361" s="154"/>
      <c r="H361" s="154"/>
      <c r="I361" s="154"/>
      <c r="J361" s="154"/>
      <c r="K361" s="154"/>
      <c r="L361" s="154"/>
      <c r="M361" s="376"/>
      <c r="N361" s="186"/>
    </row>
    <row r="362" spans="1:14" x14ac:dyDescent="0.25">
      <c r="A362" s="378"/>
      <c r="B362" s="183"/>
      <c r="C362" s="154"/>
      <c r="D362" s="154"/>
      <c r="E362" s="154"/>
      <c r="F362" s="154"/>
      <c r="G362" s="154"/>
      <c r="H362" s="154"/>
      <c r="I362" s="154"/>
      <c r="J362" s="154"/>
      <c r="K362" s="154"/>
      <c r="L362" s="154"/>
      <c r="M362" s="376"/>
      <c r="N362" s="186"/>
    </row>
    <row r="363" spans="1:14" ht="18.75" x14ac:dyDescent="0.25">
      <c r="A363" s="373"/>
      <c r="B363" s="156" t="s">
        <v>388</v>
      </c>
      <c r="C363" s="156"/>
      <c r="D363" s="156"/>
      <c r="E363" s="156"/>
      <c r="F363" s="156"/>
      <c r="G363" s="156"/>
      <c r="H363" s="156"/>
      <c r="I363" s="156"/>
      <c r="J363" s="156"/>
      <c r="K363" s="156"/>
      <c r="L363" s="156"/>
      <c r="M363" s="379"/>
      <c r="N363" s="186"/>
    </row>
    <row r="364" spans="1:14" ht="22.5" customHeight="1" x14ac:dyDescent="0.25">
      <c r="A364" s="377" t="s">
        <v>387</v>
      </c>
      <c r="B364" s="182" t="s">
        <v>386</v>
      </c>
      <c r="C364" s="154"/>
      <c r="D364" s="154"/>
      <c r="E364" s="154"/>
      <c r="F364" s="154"/>
      <c r="G364" s="154"/>
      <c r="H364" s="154"/>
      <c r="I364" s="154"/>
      <c r="J364" s="154"/>
      <c r="K364" s="154"/>
      <c r="L364" s="154"/>
      <c r="M364" s="376"/>
      <c r="N364" s="186"/>
    </row>
    <row r="365" spans="1:14" ht="33.75" customHeight="1" thickBot="1" x14ac:dyDescent="0.3">
      <c r="A365" s="380"/>
      <c r="B365" s="476" t="s">
        <v>385</v>
      </c>
      <c r="C365" s="475"/>
      <c r="D365" s="475"/>
      <c r="E365" s="475"/>
      <c r="F365" s="154"/>
      <c r="G365" s="154"/>
      <c r="H365" s="154"/>
      <c r="I365" s="154"/>
      <c r="J365" s="154"/>
      <c r="K365" s="154"/>
      <c r="L365" s="154"/>
      <c r="M365" s="376"/>
      <c r="N365" s="186"/>
    </row>
    <row r="366" spans="1:14" ht="48.75" customHeight="1" thickBot="1" x14ac:dyDescent="0.3">
      <c r="A366" s="380"/>
      <c r="B366" s="509" t="s">
        <v>1058</v>
      </c>
      <c r="C366" s="469"/>
      <c r="D366" s="469"/>
      <c r="E366" s="470"/>
      <c r="F366" s="154"/>
      <c r="G366" s="154"/>
      <c r="H366" s="154"/>
      <c r="I366" s="154"/>
      <c r="J366" s="154"/>
      <c r="K366" s="154"/>
      <c r="L366" s="154"/>
      <c r="M366" s="376"/>
      <c r="N366" s="186"/>
    </row>
    <row r="367" spans="1:14" ht="42.75" customHeight="1" x14ac:dyDescent="0.25">
      <c r="A367" s="381" t="s">
        <v>384</v>
      </c>
      <c r="B367" s="507" t="s">
        <v>383</v>
      </c>
      <c r="C367" s="508"/>
      <c r="D367" s="508"/>
      <c r="E367" s="508"/>
      <c r="F367" s="154"/>
      <c r="G367" s="154"/>
      <c r="H367" s="154"/>
      <c r="I367" s="154"/>
      <c r="J367" s="154"/>
      <c r="K367" s="154"/>
      <c r="L367" s="154"/>
      <c r="M367" s="376"/>
      <c r="N367" s="186"/>
    </row>
    <row r="368" spans="1:14" ht="73.5" customHeight="1" x14ac:dyDescent="0.25">
      <c r="A368" s="382"/>
      <c r="B368" s="455" t="s">
        <v>382</v>
      </c>
      <c r="C368" s="455"/>
      <c r="D368" s="455"/>
      <c r="E368" s="455"/>
      <c r="F368" s="154"/>
      <c r="G368" s="154"/>
      <c r="H368" s="154"/>
      <c r="I368" s="154"/>
      <c r="J368" s="154"/>
      <c r="K368" s="154"/>
      <c r="L368" s="154"/>
      <c r="M368" s="376"/>
      <c r="N368" s="186"/>
    </row>
    <row r="369" spans="1:14" ht="48.75" customHeight="1" thickBot="1" x14ac:dyDescent="0.3">
      <c r="A369" s="383"/>
      <c r="B369" s="475" t="s">
        <v>381</v>
      </c>
      <c r="C369" s="475"/>
      <c r="D369" s="475"/>
      <c r="E369" s="475"/>
      <c r="F369" s="154"/>
      <c r="G369" s="154"/>
      <c r="H369" s="154"/>
      <c r="I369" s="154"/>
      <c r="J369" s="154"/>
      <c r="K369" s="154"/>
      <c r="L369" s="154"/>
      <c r="M369" s="376"/>
      <c r="N369" s="186"/>
    </row>
    <row r="370" spans="1:14" ht="32.25" customHeight="1" x14ac:dyDescent="0.25">
      <c r="A370" s="383"/>
      <c r="B370" s="181" t="s">
        <v>380</v>
      </c>
      <c r="C370" s="179" t="s">
        <v>379</v>
      </c>
      <c r="D370" s="179" t="s">
        <v>378</v>
      </c>
      <c r="E370" s="180" t="s">
        <v>377</v>
      </c>
      <c r="F370" s="179" t="s">
        <v>376</v>
      </c>
      <c r="G370" s="178" t="s">
        <v>8</v>
      </c>
      <c r="H370" s="154"/>
      <c r="I370" s="154"/>
      <c r="J370" s="154"/>
      <c r="K370" s="154"/>
      <c r="L370" s="154"/>
      <c r="M370" s="376"/>
      <c r="N370" s="186"/>
    </row>
    <row r="371" spans="1:14" ht="51" customHeight="1" x14ac:dyDescent="0.25">
      <c r="A371" s="383"/>
      <c r="B371" s="176" t="s">
        <v>375</v>
      </c>
      <c r="C371" s="175" t="s">
        <v>374</v>
      </c>
      <c r="D371" s="170" t="s">
        <v>369</v>
      </c>
      <c r="E371" s="175"/>
      <c r="F371" s="175"/>
      <c r="G371" s="177"/>
      <c r="H371" s="154"/>
      <c r="I371" s="154"/>
      <c r="J371" s="154"/>
      <c r="K371" s="154"/>
      <c r="L371" s="154"/>
      <c r="M371" s="376"/>
      <c r="N371" s="186"/>
    </row>
    <row r="372" spans="1:14" ht="50.25" hidden="1" customHeight="1" x14ac:dyDescent="0.25">
      <c r="A372" s="383"/>
      <c r="B372" s="176" t="s">
        <v>375</v>
      </c>
      <c r="C372" s="175" t="s">
        <v>374</v>
      </c>
      <c r="D372" s="170" t="s">
        <v>369</v>
      </c>
      <c r="E372" s="175"/>
      <c r="F372" s="175"/>
      <c r="G372" s="177"/>
      <c r="H372" s="154"/>
      <c r="I372" s="154"/>
      <c r="J372" s="154"/>
      <c r="K372" s="154"/>
      <c r="L372" s="154"/>
      <c r="M372" s="376"/>
      <c r="N372" s="186"/>
    </row>
    <row r="373" spans="1:14" ht="50.25" hidden="1" customHeight="1" x14ac:dyDescent="0.25">
      <c r="A373" s="383"/>
      <c r="B373" s="176" t="s">
        <v>375</v>
      </c>
      <c r="C373" s="175" t="s">
        <v>374</v>
      </c>
      <c r="D373" s="170" t="s">
        <v>369</v>
      </c>
      <c r="E373" s="175"/>
      <c r="F373" s="175"/>
      <c r="G373" s="177"/>
      <c r="H373" s="154"/>
      <c r="I373" s="154"/>
      <c r="J373" s="154"/>
      <c r="K373" s="154"/>
      <c r="L373" s="154"/>
      <c r="M373" s="376"/>
      <c r="N373" s="186"/>
    </row>
    <row r="374" spans="1:14" ht="50.25" hidden="1" customHeight="1" x14ac:dyDescent="0.25">
      <c r="A374" s="383"/>
      <c r="B374" s="176" t="s">
        <v>375</v>
      </c>
      <c r="C374" s="175" t="s">
        <v>374</v>
      </c>
      <c r="D374" s="170" t="s">
        <v>369</v>
      </c>
      <c r="E374" s="175"/>
      <c r="F374" s="175"/>
      <c r="G374" s="177"/>
      <c r="H374" s="154"/>
      <c r="I374" s="154"/>
      <c r="J374" s="154"/>
      <c r="K374" s="154"/>
      <c r="L374" s="154"/>
      <c r="M374" s="376"/>
      <c r="N374" s="186"/>
    </row>
    <row r="375" spans="1:14" ht="50.25" hidden="1" customHeight="1" x14ac:dyDescent="0.25">
      <c r="A375" s="383"/>
      <c r="B375" s="176" t="s">
        <v>375</v>
      </c>
      <c r="C375" s="175" t="s">
        <v>374</v>
      </c>
      <c r="D375" s="170" t="s">
        <v>369</v>
      </c>
      <c r="E375" s="175"/>
      <c r="F375" s="175"/>
      <c r="G375" s="177"/>
      <c r="H375" s="154"/>
      <c r="I375" s="154"/>
      <c r="J375" s="154"/>
      <c r="K375" s="154"/>
      <c r="L375" s="154"/>
      <c r="M375" s="376"/>
      <c r="N375" s="186"/>
    </row>
    <row r="376" spans="1:14" ht="36" customHeight="1" x14ac:dyDescent="0.25">
      <c r="A376" s="383"/>
      <c r="B376" s="176" t="s">
        <v>373</v>
      </c>
      <c r="C376" s="175" t="s">
        <v>372</v>
      </c>
      <c r="D376" s="170" t="s">
        <v>369</v>
      </c>
      <c r="E376" s="175"/>
      <c r="F376" s="175"/>
      <c r="G376" s="177"/>
      <c r="H376" s="154"/>
      <c r="I376" s="154"/>
      <c r="J376" s="154"/>
      <c r="K376" s="154"/>
      <c r="L376" s="154"/>
      <c r="M376" s="376"/>
      <c r="N376" s="186"/>
    </row>
    <row r="377" spans="1:14" ht="36" hidden="1" customHeight="1" x14ac:dyDescent="0.25">
      <c r="A377" s="383"/>
      <c r="B377" s="176" t="s">
        <v>373</v>
      </c>
      <c r="C377" s="175" t="s">
        <v>372</v>
      </c>
      <c r="D377" s="170" t="s">
        <v>369</v>
      </c>
      <c r="E377" s="175"/>
      <c r="F377" s="175"/>
      <c r="G377" s="177"/>
      <c r="H377" s="154"/>
      <c r="I377" s="154"/>
      <c r="J377" s="154"/>
      <c r="K377" s="154"/>
      <c r="L377" s="154"/>
      <c r="M377" s="376"/>
      <c r="N377" s="186"/>
    </row>
    <row r="378" spans="1:14" ht="36" hidden="1" customHeight="1" x14ac:dyDescent="0.25">
      <c r="A378" s="383"/>
      <c r="B378" s="176" t="s">
        <v>373</v>
      </c>
      <c r="C378" s="175" t="s">
        <v>372</v>
      </c>
      <c r="D378" s="170" t="s">
        <v>369</v>
      </c>
      <c r="E378" s="175"/>
      <c r="F378" s="175"/>
      <c r="G378" s="177"/>
      <c r="H378" s="154"/>
      <c r="I378" s="154"/>
      <c r="J378" s="154"/>
      <c r="K378" s="154"/>
      <c r="L378" s="154"/>
      <c r="M378" s="376"/>
      <c r="N378" s="186"/>
    </row>
    <row r="379" spans="1:14" ht="36" hidden="1" customHeight="1" x14ac:dyDescent="0.25">
      <c r="A379" s="383"/>
      <c r="B379" s="176" t="s">
        <v>373</v>
      </c>
      <c r="C379" s="175" t="s">
        <v>372</v>
      </c>
      <c r="D379" s="170" t="s">
        <v>369</v>
      </c>
      <c r="E379" s="175"/>
      <c r="F379" s="175"/>
      <c r="G379" s="177"/>
      <c r="H379" s="154"/>
      <c r="I379" s="154"/>
      <c r="J379" s="154"/>
      <c r="K379" s="154"/>
      <c r="L379" s="154"/>
      <c r="M379" s="376"/>
      <c r="N379" s="186"/>
    </row>
    <row r="380" spans="1:14" ht="36" hidden="1" customHeight="1" x14ac:dyDescent="0.25">
      <c r="A380" s="383"/>
      <c r="B380" s="176" t="s">
        <v>373</v>
      </c>
      <c r="C380" s="175" t="s">
        <v>372</v>
      </c>
      <c r="D380" s="170" t="s">
        <v>369</v>
      </c>
      <c r="E380" s="175"/>
      <c r="F380" s="175"/>
      <c r="G380" s="177"/>
      <c r="H380" s="154"/>
      <c r="I380" s="154"/>
      <c r="J380" s="154"/>
      <c r="K380" s="154"/>
      <c r="L380" s="154"/>
      <c r="M380" s="376"/>
      <c r="N380" s="186"/>
    </row>
    <row r="381" spans="1:14" ht="36" hidden="1" customHeight="1" x14ac:dyDescent="0.25">
      <c r="A381" s="383"/>
      <c r="B381" s="176" t="s">
        <v>373</v>
      </c>
      <c r="C381" s="175" t="s">
        <v>372</v>
      </c>
      <c r="D381" s="170" t="s">
        <v>369</v>
      </c>
      <c r="E381" s="175"/>
      <c r="F381" s="175"/>
      <c r="G381" s="177"/>
      <c r="H381" s="154"/>
      <c r="I381" s="154"/>
      <c r="J381" s="154"/>
      <c r="K381" s="154"/>
      <c r="L381" s="154"/>
      <c r="M381" s="376"/>
      <c r="N381" s="186"/>
    </row>
    <row r="382" spans="1:14" ht="36" hidden="1" customHeight="1" x14ac:dyDescent="0.25">
      <c r="A382" s="383"/>
      <c r="B382" s="176" t="s">
        <v>373</v>
      </c>
      <c r="C382" s="175" t="s">
        <v>372</v>
      </c>
      <c r="D382" s="170" t="s">
        <v>369</v>
      </c>
      <c r="E382" s="175"/>
      <c r="F382" s="175"/>
      <c r="G382" s="177"/>
      <c r="H382" s="154"/>
      <c r="I382" s="154"/>
      <c r="J382" s="154"/>
      <c r="K382" s="154"/>
      <c r="L382" s="154"/>
      <c r="M382" s="376"/>
      <c r="N382" s="186"/>
    </row>
    <row r="383" spans="1:14" ht="36" hidden="1" customHeight="1" x14ac:dyDescent="0.25">
      <c r="A383" s="383"/>
      <c r="B383" s="176" t="s">
        <v>373</v>
      </c>
      <c r="C383" s="175" t="s">
        <v>372</v>
      </c>
      <c r="D383" s="170" t="s">
        <v>369</v>
      </c>
      <c r="E383" s="175"/>
      <c r="F383" s="175"/>
      <c r="G383" s="177"/>
      <c r="H383" s="154"/>
      <c r="I383" s="154"/>
      <c r="J383" s="154"/>
      <c r="K383" s="154"/>
      <c r="L383" s="154"/>
      <c r="M383" s="376"/>
      <c r="N383" s="186"/>
    </row>
    <row r="384" spans="1:14" ht="36" hidden="1" customHeight="1" x14ac:dyDescent="0.25">
      <c r="A384" s="383"/>
      <c r="B384" s="176" t="s">
        <v>373</v>
      </c>
      <c r="C384" s="175" t="s">
        <v>372</v>
      </c>
      <c r="D384" s="170" t="s">
        <v>369</v>
      </c>
      <c r="E384" s="175"/>
      <c r="F384" s="175"/>
      <c r="G384" s="177"/>
      <c r="H384" s="154"/>
      <c r="I384" s="154"/>
      <c r="J384" s="154"/>
      <c r="K384" s="154"/>
      <c r="L384" s="154"/>
      <c r="M384" s="376"/>
      <c r="N384" s="186"/>
    </row>
    <row r="385" spans="1:14" ht="36" hidden="1" customHeight="1" x14ac:dyDescent="0.25">
      <c r="A385" s="383"/>
      <c r="B385" s="176" t="s">
        <v>373</v>
      </c>
      <c r="C385" s="175" t="s">
        <v>372</v>
      </c>
      <c r="D385" s="170" t="s">
        <v>369</v>
      </c>
      <c r="E385" s="175"/>
      <c r="F385" s="175"/>
      <c r="G385" s="177"/>
      <c r="H385" s="154"/>
      <c r="I385" s="154"/>
      <c r="J385" s="154"/>
      <c r="K385" s="154"/>
      <c r="L385" s="154"/>
      <c r="M385" s="376"/>
      <c r="N385" s="186"/>
    </row>
    <row r="386" spans="1:14" ht="36" hidden="1" customHeight="1" x14ac:dyDescent="0.25">
      <c r="A386" s="383"/>
      <c r="B386" s="176" t="s">
        <v>373</v>
      </c>
      <c r="C386" s="175" t="s">
        <v>372</v>
      </c>
      <c r="D386" s="170" t="s">
        <v>369</v>
      </c>
      <c r="E386" s="175"/>
      <c r="F386" s="175"/>
      <c r="G386" s="177"/>
      <c r="H386" s="154"/>
      <c r="I386" s="154"/>
      <c r="J386" s="154"/>
      <c r="K386" s="154"/>
      <c r="L386" s="154"/>
      <c r="M386" s="376"/>
      <c r="N386" s="186"/>
    </row>
    <row r="387" spans="1:14" ht="36" hidden="1" customHeight="1" x14ac:dyDescent="0.25">
      <c r="A387" s="383"/>
      <c r="B387" s="176" t="s">
        <v>373</v>
      </c>
      <c r="C387" s="175" t="s">
        <v>372</v>
      </c>
      <c r="D387" s="170" t="s">
        <v>369</v>
      </c>
      <c r="E387" s="175"/>
      <c r="F387" s="175"/>
      <c r="G387" s="177"/>
      <c r="H387" s="154"/>
      <c r="I387" s="154"/>
      <c r="J387" s="154"/>
      <c r="K387" s="154"/>
      <c r="L387" s="154"/>
      <c r="M387" s="376"/>
      <c r="N387" s="186"/>
    </row>
    <row r="388" spans="1:14" ht="36" hidden="1" customHeight="1" x14ac:dyDescent="0.25">
      <c r="A388" s="383"/>
      <c r="B388" s="176" t="s">
        <v>373</v>
      </c>
      <c r="C388" s="175" t="s">
        <v>372</v>
      </c>
      <c r="D388" s="170" t="s">
        <v>369</v>
      </c>
      <c r="E388" s="175"/>
      <c r="F388" s="175"/>
      <c r="G388" s="177"/>
      <c r="H388" s="154"/>
      <c r="I388" s="154"/>
      <c r="J388" s="154"/>
      <c r="K388" s="154"/>
      <c r="L388" s="154"/>
      <c r="M388" s="376"/>
      <c r="N388" s="186"/>
    </row>
    <row r="389" spans="1:14" ht="36" hidden="1" customHeight="1" x14ac:dyDescent="0.25">
      <c r="A389" s="383"/>
      <c r="B389" s="176" t="s">
        <v>373</v>
      </c>
      <c r="C389" s="175" t="s">
        <v>372</v>
      </c>
      <c r="D389" s="170" t="s">
        <v>369</v>
      </c>
      <c r="E389" s="175"/>
      <c r="F389" s="175"/>
      <c r="G389" s="177"/>
      <c r="H389" s="154"/>
      <c r="I389" s="154"/>
      <c r="J389" s="154"/>
      <c r="K389" s="154"/>
      <c r="L389" s="154"/>
      <c r="M389" s="376"/>
      <c r="N389" s="186"/>
    </row>
    <row r="390" spans="1:14" ht="36" hidden="1" customHeight="1" x14ac:dyDescent="0.25">
      <c r="A390" s="383"/>
      <c r="B390" s="176" t="s">
        <v>373</v>
      </c>
      <c r="C390" s="175" t="s">
        <v>372</v>
      </c>
      <c r="D390" s="170" t="s">
        <v>369</v>
      </c>
      <c r="E390" s="175"/>
      <c r="F390" s="175"/>
      <c r="G390" s="177"/>
      <c r="H390" s="154"/>
      <c r="I390" s="154"/>
      <c r="J390" s="154"/>
      <c r="K390" s="154"/>
      <c r="L390" s="154"/>
      <c r="M390" s="376"/>
      <c r="N390" s="186"/>
    </row>
    <row r="391" spans="1:14" ht="45" x14ac:dyDescent="0.25">
      <c r="A391" s="383"/>
      <c r="B391" s="176" t="s">
        <v>371</v>
      </c>
      <c r="C391" s="175" t="s">
        <v>370</v>
      </c>
      <c r="D391" s="170" t="s">
        <v>369</v>
      </c>
      <c r="E391" s="175"/>
      <c r="F391" s="175"/>
      <c r="G391" s="177"/>
      <c r="H391" s="154"/>
      <c r="I391" s="154"/>
      <c r="J391" s="154"/>
      <c r="K391" s="154"/>
      <c r="L391" s="154"/>
      <c r="M391" s="376"/>
      <c r="N391" s="186"/>
    </row>
    <row r="392" spans="1:14" ht="45" hidden="1" x14ac:dyDescent="0.25">
      <c r="A392" s="383"/>
      <c r="B392" s="176" t="s">
        <v>371</v>
      </c>
      <c r="C392" s="175" t="s">
        <v>370</v>
      </c>
      <c r="D392" s="170" t="s">
        <v>369</v>
      </c>
      <c r="E392" s="175"/>
      <c r="F392" s="175"/>
      <c r="G392" s="177"/>
      <c r="H392" s="154"/>
      <c r="I392" s="154"/>
      <c r="J392" s="154"/>
      <c r="K392" s="154"/>
      <c r="L392" s="154"/>
      <c r="M392" s="376"/>
      <c r="N392" s="186"/>
    </row>
    <row r="393" spans="1:14" ht="45" hidden="1" x14ac:dyDescent="0.25">
      <c r="A393" s="383"/>
      <c r="B393" s="176" t="s">
        <v>371</v>
      </c>
      <c r="C393" s="175" t="s">
        <v>370</v>
      </c>
      <c r="D393" s="170" t="s">
        <v>369</v>
      </c>
      <c r="E393" s="175"/>
      <c r="F393" s="175"/>
      <c r="G393" s="177"/>
      <c r="H393" s="154"/>
      <c r="I393" s="154"/>
      <c r="J393" s="154"/>
      <c r="K393" s="154"/>
      <c r="L393" s="154"/>
      <c r="M393" s="376"/>
      <c r="N393" s="186"/>
    </row>
    <row r="394" spans="1:14" ht="45" hidden="1" x14ac:dyDescent="0.25">
      <c r="A394" s="383"/>
      <c r="B394" s="176" t="s">
        <v>371</v>
      </c>
      <c r="C394" s="175" t="s">
        <v>370</v>
      </c>
      <c r="D394" s="170" t="s">
        <v>369</v>
      </c>
      <c r="E394" s="175"/>
      <c r="F394" s="175"/>
      <c r="G394" s="177"/>
      <c r="H394" s="154"/>
      <c r="I394" s="154"/>
      <c r="J394" s="154"/>
      <c r="K394" s="154"/>
      <c r="L394" s="154"/>
      <c r="M394" s="376"/>
      <c r="N394" s="186"/>
    </row>
    <row r="395" spans="1:14" ht="45" hidden="1" x14ac:dyDescent="0.25">
      <c r="A395" s="383"/>
      <c r="B395" s="176" t="s">
        <v>371</v>
      </c>
      <c r="C395" s="175" t="s">
        <v>370</v>
      </c>
      <c r="D395" s="170" t="s">
        <v>369</v>
      </c>
      <c r="E395" s="175"/>
      <c r="F395" s="175"/>
      <c r="G395" s="177"/>
      <c r="H395" s="154"/>
      <c r="I395" s="154"/>
      <c r="J395" s="154"/>
      <c r="K395" s="154"/>
      <c r="L395" s="154"/>
      <c r="M395" s="376"/>
      <c r="N395" s="186"/>
    </row>
    <row r="396" spans="1:14" ht="45" x14ac:dyDescent="0.25">
      <c r="A396" s="383"/>
      <c r="B396" s="176" t="s">
        <v>368</v>
      </c>
      <c r="C396" s="175" t="s">
        <v>367</v>
      </c>
      <c r="D396" s="170" t="s">
        <v>362</v>
      </c>
      <c r="E396" s="175"/>
      <c r="F396" s="175"/>
      <c r="G396" s="177"/>
      <c r="H396" s="154"/>
      <c r="I396" s="154"/>
      <c r="J396" s="154"/>
      <c r="K396" s="154"/>
      <c r="L396" s="154"/>
      <c r="M396" s="376"/>
      <c r="N396" s="186"/>
    </row>
    <row r="397" spans="1:14" ht="45" hidden="1" x14ac:dyDescent="0.25">
      <c r="A397" s="383"/>
      <c r="B397" s="176" t="s">
        <v>368</v>
      </c>
      <c r="C397" s="175" t="s">
        <v>367</v>
      </c>
      <c r="D397" s="170" t="s">
        <v>362</v>
      </c>
      <c r="E397" s="175"/>
      <c r="F397" s="175"/>
      <c r="G397" s="177"/>
      <c r="H397" s="154"/>
      <c r="I397" s="154"/>
      <c r="J397" s="154"/>
      <c r="K397" s="154"/>
      <c r="L397" s="154"/>
      <c r="M397" s="376"/>
      <c r="N397" s="186"/>
    </row>
    <row r="398" spans="1:14" ht="45" hidden="1" x14ac:dyDescent="0.25">
      <c r="A398" s="383"/>
      <c r="B398" s="176" t="s">
        <v>368</v>
      </c>
      <c r="C398" s="175" t="s">
        <v>367</v>
      </c>
      <c r="D398" s="170" t="s">
        <v>362</v>
      </c>
      <c r="E398" s="175"/>
      <c r="F398" s="175"/>
      <c r="G398" s="177"/>
      <c r="H398" s="154"/>
      <c r="I398" s="154"/>
      <c r="J398" s="154"/>
      <c r="K398" s="154"/>
      <c r="L398" s="154"/>
      <c r="M398" s="376"/>
      <c r="N398" s="186"/>
    </row>
    <row r="399" spans="1:14" ht="45" hidden="1" x14ac:dyDescent="0.25">
      <c r="A399" s="383"/>
      <c r="B399" s="176" t="s">
        <v>368</v>
      </c>
      <c r="C399" s="175" t="s">
        <v>367</v>
      </c>
      <c r="D399" s="170" t="s">
        <v>362</v>
      </c>
      <c r="E399" s="175"/>
      <c r="F399" s="175"/>
      <c r="G399" s="177"/>
      <c r="H399" s="154"/>
      <c r="I399" s="154"/>
      <c r="J399" s="154"/>
      <c r="K399" s="154"/>
      <c r="L399" s="154"/>
      <c r="M399" s="376"/>
      <c r="N399" s="186"/>
    </row>
    <row r="400" spans="1:14" ht="45" hidden="1" x14ac:dyDescent="0.25">
      <c r="A400" s="383"/>
      <c r="B400" s="176" t="s">
        <v>368</v>
      </c>
      <c r="C400" s="175" t="s">
        <v>367</v>
      </c>
      <c r="D400" s="170" t="s">
        <v>362</v>
      </c>
      <c r="E400" s="175"/>
      <c r="F400" s="175"/>
      <c r="G400" s="177"/>
      <c r="H400" s="154"/>
      <c r="I400" s="154"/>
      <c r="J400" s="154"/>
      <c r="K400" s="154"/>
      <c r="L400" s="154"/>
      <c r="M400" s="376"/>
      <c r="N400" s="186"/>
    </row>
    <row r="401" spans="1:14" ht="45" hidden="1" x14ac:dyDescent="0.25">
      <c r="A401" s="383"/>
      <c r="B401" s="176" t="s">
        <v>368</v>
      </c>
      <c r="C401" s="175" t="s">
        <v>367</v>
      </c>
      <c r="D401" s="170" t="s">
        <v>362</v>
      </c>
      <c r="E401" s="175"/>
      <c r="F401" s="175"/>
      <c r="G401" s="177"/>
      <c r="H401" s="154"/>
      <c r="I401" s="154"/>
      <c r="J401" s="154"/>
      <c r="K401" s="154"/>
      <c r="L401" s="154"/>
      <c r="M401" s="376"/>
      <c r="N401" s="186"/>
    </row>
    <row r="402" spans="1:14" ht="45" hidden="1" x14ac:dyDescent="0.25">
      <c r="A402" s="383"/>
      <c r="B402" s="176" t="s">
        <v>368</v>
      </c>
      <c r="C402" s="175" t="s">
        <v>367</v>
      </c>
      <c r="D402" s="170" t="s">
        <v>362</v>
      </c>
      <c r="E402" s="175"/>
      <c r="F402" s="175"/>
      <c r="G402" s="177"/>
      <c r="H402" s="154"/>
      <c r="I402" s="154"/>
      <c r="J402" s="154"/>
      <c r="K402" s="154"/>
      <c r="L402" s="154"/>
      <c r="M402" s="376"/>
      <c r="N402" s="186"/>
    </row>
    <row r="403" spans="1:14" ht="45" hidden="1" x14ac:dyDescent="0.25">
      <c r="A403" s="383"/>
      <c r="B403" s="176" t="s">
        <v>368</v>
      </c>
      <c r="C403" s="175" t="s">
        <v>367</v>
      </c>
      <c r="D403" s="170" t="s">
        <v>362</v>
      </c>
      <c r="E403" s="175"/>
      <c r="F403" s="175"/>
      <c r="G403" s="177"/>
      <c r="H403" s="154"/>
      <c r="I403" s="154"/>
      <c r="J403" s="154"/>
      <c r="K403" s="154"/>
      <c r="L403" s="154"/>
      <c r="M403" s="376"/>
      <c r="N403" s="186"/>
    </row>
    <row r="404" spans="1:14" ht="45" hidden="1" x14ac:dyDescent="0.25">
      <c r="A404" s="383"/>
      <c r="B404" s="176" t="s">
        <v>368</v>
      </c>
      <c r="C404" s="175" t="s">
        <v>367</v>
      </c>
      <c r="D404" s="170" t="s">
        <v>362</v>
      </c>
      <c r="E404" s="175"/>
      <c r="F404" s="175"/>
      <c r="G404" s="177"/>
      <c r="H404" s="154"/>
      <c r="I404" s="154"/>
      <c r="J404" s="154"/>
      <c r="K404" s="154"/>
      <c r="L404" s="154"/>
      <c r="M404" s="376"/>
      <c r="N404" s="186"/>
    </row>
    <row r="405" spans="1:14" ht="45" x14ac:dyDescent="0.25">
      <c r="A405" s="383"/>
      <c r="B405" s="176" t="s">
        <v>366</v>
      </c>
      <c r="C405" s="175" t="s">
        <v>365</v>
      </c>
      <c r="D405" s="170" t="s">
        <v>362</v>
      </c>
      <c r="E405" s="175"/>
      <c r="F405" s="175"/>
      <c r="G405" s="177"/>
      <c r="H405" s="154"/>
      <c r="I405" s="154"/>
      <c r="J405" s="154"/>
      <c r="K405" s="154"/>
      <c r="L405" s="154"/>
      <c r="M405" s="376"/>
      <c r="N405" s="186"/>
    </row>
    <row r="406" spans="1:14" ht="45" hidden="1" x14ac:dyDescent="0.25">
      <c r="A406" s="383"/>
      <c r="B406" s="176" t="s">
        <v>366</v>
      </c>
      <c r="C406" s="175" t="s">
        <v>365</v>
      </c>
      <c r="D406" s="170" t="s">
        <v>362</v>
      </c>
      <c r="E406" s="175"/>
      <c r="F406" s="175"/>
      <c r="G406" s="177"/>
      <c r="H406" s="154"/>
      <c r="I406" s="154"/>
      <c r="J406" s="154"/>
      <c r="K406" s="154"/>
      <c r="L406" s="154"/>
      <c r="M406" s="376"/>
      <c r="N406" s="186"/>
    </row>
    <row r="407" spans="1:14" ht="45" hidden="1" x14ac:dyDescent="0.25">
      <c r="A407" s="383"/>
      <c r="B407" s="176" t="s">
        <v>366</v>
      </c>
      <c r="C407" s="175" t="s">
        <v>365</v>
      </c>
      <c r="D407" s="170" t="s">
        <v>362</v>
      </c>
      <c r="E407" s="175"/>
      <c r="F407" s="175"/>
      <c r="G407" s="177"/>
      <c r="H407" s="154"/>
      <c r="I407" s="154"/>
      <c r="J407" s="154"/>
      <c r="K407" s="154"/>
      <c r="L407" s="154"/>
      <c r="M407" s="376"/>
      <c r="N407" s="186"/>
    </row>
    <row r="408" spans="1:14" ht="45" hidden="1" x14ac:dyDescent="0.25">
      <c r="A408" s="383"/>
      <c r="B408" s="176" t="s">
        <v>366</v>
      </c>
      <c r="C408" s="175" t="s">
        <v>365</v>
      </c>
      <c r="D408" s="170" t="s">
        <v>362</v>
      </c>
      <c r="E408" s="175"/>
      <c r="F408" s="175"/>
      <c r="G408" s="177"/>
      <c r="H408" s="154"/>
      <c r="I408" s="154"/>
      <c r="J408" s="154"/>
      <c r="K408" s="154"/>
      <c r="L408" s="154"/>
      <c r="M408" s="376"/>
      <c r="N408" s="186"/>
    </row>
    <row r="409" spans="1:14" ht="45" hidden="1" x14ac:dyDescent="0.25">
      <c r="A409" s="383"/>
      <c r="B409" s="176" t="s">
        <v>366</v>
      </c>
      <c r="C409" s="175" t="s">
        <v>365</v>
      </c>
      <c r="D409" s="170" t="s">
        <v>362</v>
      </c>
      <c r="E409" s="175"/>
      <c r="F409" s="175"/>
      <c r="G409" s="177"/>
      <c r="H409" s="154"/>
      <c r="I409" s="154"/>
      <c r="J409" s="154"/>
      <c r="K409" s="154"/>
      <c r="L409" s="154"/>
      <c r="M409" s="376"/>
      <c r="N409" s="186"/>
    </row>
    <row r="410" spans="1:14" ht="45" hidden="1" x14ac:dyDescent="0.25">
      <c r="A410" s="383"/>
      <c r="B410" s="176" t="s">
        <v>366</v>
      </c>
      <c r="C410" s="175" t="s">
        <v>365</v>
      </c>
      <c r="D410" s="170" t="s">
        <v>362</v>
      </c>
      <c r="E410" s="175"/>
      <c r="F410" s="175"/>
      <c r="G410" s="177"/>
      <c r="H410" s="154"/>
      <c r="I410" s="154"/>
      <c r="J410" s="154"/>
      <c r="K410" s="154"/>
      <c r="L410" s="154"/>
      <c r="M410" s="376"/>
      <c r="N410" s="186"/>
    </row>
    <row r="411" spans="1:14" ht="45" hidden="1" x14ac:dyDescent="0.25">
      <c r="A411" s="383"/>
      <c r="B411" s="176" t="s">
        <v>366</v>
      </c>
      <c r="C411" s="175" t="s">
        <v>365</v>
      </c>
      <c r="D411" s="170" t="s">
        <v>362</v>
      </c>
      <c r="E411" s="175"/>
      <c r="F411" s="175"/>
      <c r="G411" s="177"/>
      <c r="H411" s="154"/>
      <c r="I411" s="154"/>
      <c r="J411" s="154"/>
      <c r="K411" s="154"/>
      <c r="L411" s="154"/>
      <c r="M411" s="376"/>
      <c r="N411" s="186"/>
    </row>
    <row r="412" spans="1:14" ht="45" hidden="1" x14ac:dyDescent="0.25">
      <c r="A412" s="383"/>
      <c r="B412" s="176" t="s">
        <v>366</v>
      </c>
      <c r="C412" s="175" t="s">
        <v>365</v>
      </c>
      <c r="D412" s="170" t="s">
        <v>362</v>
      </c>
      <c r="E412" s="175"/>
      <c r="F412" s="175"/>
      <c r="G412" s="177"/>
      <c r="H412" s="154"/>
      <c r="I412" s="154"/>
      <c r="J412" s="154"/>
      <c r="K412" s="154"/>
      <c r="L412" s="154"/>
      <c r="M412" s="376"/>
      <c r="N412" s="186"/>
    </row>
    <row r="413" spans="1:14" ht="45" hidden="1" x14ac:dyDescent="0.25">
      <c r="A413" s="383"/>
      <c r="B413" s="176" t="s">
        <v>366</v>
      </c>
      <c r="C413" s="175" t="s">
        <v>365</v>
      </c>
      <c r="D413" s="170" t="s">
        <v>362</v>
      </c>
      <c r="E413" s="175"/>
      <c r="F413" s="175"/>
      <c r="G413" s="177"/>
      <c r="H413" s="154"/>
      <c r="I413" s="154"/>
      <c r="J413" s="154"/>
      <c r="K413" s="154"/>
      <c r="L413" s="154"/>
      <c r="M413" s="376"/>
      <c r="N413" s="186"/>
    </row>
    <row r="414" spans="1:14" ht="45" x14ac:dyDescent="0.25">
      <c r="A414" s="383"/>
      <c r="B414" s="176" t="s">
        <v>364</v>
      </c>
      <c r="C414" s="175" t="s">
        <v>363</v>
      </c>
      <c r="D414" s="170" t="s">
        <v>362</v>
      </c>
      <c r="E414" s="175"/>
      <c r="F414" s="175"/>
      <c r="G414" s="177"/>
      <c r="H414" s="154"/>
      <c r="I414" s="154"/>
      <c r="J414" s="154"/>
      <c r="K414" s="154"/>
      <c r="L414" s="154"/>
      <c r="M414" s="376"/>
      <c r="N414" s="186"/>
    </row>
    <row r="415" spans="1:14" ht="45" hidden="1" x14ac:dyDescent="0.25">
      <c r="A415" s="383"/>
      <c r="B415" s="176" t="s">
        <v>364</v>
      </c>
      <c r="C415" s="175" t="s">
        <v>363</v>
      </c>
      <c r="D415" s="170" t="s">
        <v>362</v>
      </c>
      <c r="E415" s="175"/>
      <c r="F415" s="175"/>
      <c r="G415" s="177"/>
      <c r="H415" s="154"/>
      <c r="I415" s="154"/>
      <c r="J415" s="154"/>
      <c r="K415" s="154"/>
      <c r="L415" s="154"/>
      <c r="M415" s="376"/>
      <c r="N415" s="186"/>
    </row>
    <row r="416" spans="1:14" ht="45" hidden="1" x14ac:dyDescent="0.25">
      <c r="A416" s="383"/>
      <c r="B416" s="176" t="s">
        <v>364</v>
      </c>
      <c r="C416" s="175" t="s">
        <v>363</v>
      </c>
      <c r="D416" s="170" t="s">
        <v>362</v>
      </c>
      <c r="E416" s="175"/>
      <c r="F416" s="175"/>
      <c r="G416" s="177"/>
      <c r="H416" s="154"/>
      <c r="I416" s="154"/>
      <c r="J416" s="154"/>
      <c r="K416" s="154"/>
      <c r="L416" s="154"/>
      <c r="M416" s="376"/>
      <c r="N416" s="186"/>
    </row>
    <row r="417" spans="1:17" ht="45" hidden="1" x14ac:dyDescent="0.25">
      <c r="A417" s="383"/>
      <c r="B417" s="176" t="s">
        <v>364</v>
      </c>
      <c r="C417" s="175" t="s">
        <v>363</v>
      </c>
      <c r="D417" s="170" t="s">
        <v>362</v>
      </c>
      <c r="E417" s="175"/>
      <c r="F417" s="175"/>
      <c r="G417" s="177"/>
      <c r="H417" s="154"/>
      <c r="I417" s="154"/>
      <c r="J417" s="154"/>
      <c r="K417" s="154"/>
      <c r="L417" s="154"/>
      <c r="M417" s="376"/>
      <c r="N417" s="162"/>
      <c r="O417" s="161"/>
      <c r="P417" s="161"/>
      <c r="Q417" s="161"/>
    </row>
    <row r="418" spans="1:17" ht="45" x14ac:dyDescent="0.25">
      <c r="A418" s="383"/>
      <c r="B418" s="176" t="s">
        <v>361</v>
      </c>
      <c r="C418" s="175" t="s">
        <v>360</v>
      </c>
      <c r="D418" s="170" t="s">
        <v>355</v>
      </c>
      <c r="E418" s="175"/>
      <c r="F418" s="175"/>
      <c r="G418" s="177"/>
      <c r="H418" s="154"/>
      <c r="I418" s="154"/>
      <c r="J418" s="154"/>
      <c r="K418" s="154"/>
      <c r="L418" s="154"/>
      <c r="M418" s="376"/>
      <c r="N418" s="333"/>
      <c r="O418" s="161"/>
      <c r="P418" s="161"/>
      <c r="Q418" s="161"/>
    </row>
    <row r="419" spans="1:17" ht="45" x14ac:dyDescent="0.25">
      <c r="A419" s="383"/>
      <c r="B419" s="176" t="s">
        <v>359</v>
      </c>
      <c r="C419" s="175" t="s">
        <v>358</v>
      </c>
      <c r="D419" s="170" t="s">
        <v>355</v>
      </c>
      <c r="E419" s="175"/>
      <c r="F419" s="175"/>
      <c r="G419" s="177"/>
      <c r="H419" s="154"/>
      <c r="I419" s="154"/>
      <c r="J419" s="154"/>
      <c r="K419" s="154"/>
      <c r="L419" s="154"/>
      <c r="M419" s="376"/>
      <c r="N419" s="21"/>
      <c r="O419" s="162"/>
      <c r="P419" s="161"/>
      <c r="Q419" s="161"/>
    </row>
    <row r="420" spans="1:17" ht="45" hidden="1" x14ac:dyDescent="0.25">
      <c r="A420" s="383"/>
      <c r="B420" s="176" t="s">
        <v>359</v>
      </c>
      <c r="C420" s="175" t="s">
        <v>358</v>
      </c>
      <c r="D420" s="170" t="s">
        <v>355</v>
      </c>
      <c r="E420" s="175"/>
      <c r="F420" s="169"/>
      <c r="G420" s="168"/>
      <c r="H420" s="154"/>
      <c r="I420" s="154"/>
      <c r="J420" s="154"/>
      <c r="K420" s="154"/>
      <c r="L420" s="154"/>
      <c r="M420" s="376"/>
      <c r="N420" s="21"/>
      <c r="O420" s="162"/>
      <c r="P420" s="161"/>
      <c r="Q420" s="161"/>
    </row>
    <row r="421" spans="1:17" ht="45" hidden="1" x14ac:dyDescent="0.25">
      <c r="A421" s="383"/>
      <c r="B421" s="176" t="s">
        <v>359</v>
      </c>
      <c r="C421" s="175" t="s">
        <v>358</v>
      </c>
      <c r="D421" s="170" t="s">
        <v>355</v>
      </c>
      <c r="E421" s="175"/>
      <c r="F421" s="169"/>
      <c r="G421" s="168"/>
      <c r="H421" s="154"/>
      <c r="I421" s="154"/>
      <c r="J421" s="154"/>
      <c r="K421" s="154"/>
      <c r="L421" s="154"/>
      <c r="M421" s="376"/>
      <c r="N421" s="21"/>
      <c r="O421" s="162"/>
      <c r="P421" s="161"/>
      <c r="Q421" s="161"/>
    </row>
    <row r="422" spans="1:17" ht="45" hidden="1" x14ac:dyDescent="0.25">
      <c r="A422" s="383"/>
      <c r="B422" s="176" t="s">
        <v>359</v>
      </c>
      <c r="C422" s="175" t="s">
        <v>358</v>
      </c>
      <c r="D422" s="170" t="s">
        <v>355</v>
      </c>
      <c r="E422" s="175"/>
      <c r="F422" s="169"/>
      <c r="G422" s="168"/>
      <c r="H422" s="154"/>
      <c r="I422" s="154"/>
      <c r="J422" s="154"/>
      <c r="K422" s="154"/>
      <c r="L422" s="154"/>
      <c r="M422" s="376"/>
      <c r="N422" s="21"/>
      <c r="O422" s="162"/>
      <c r="P422" s="161"/>
      <c r="Q422" s="161"/>
    </row>
    <row r="423" spans="1:17" ht="83.25" customHeight="1" thickBot="1" x14ac:dyDescent="0.3">
      <c r="A423" s="383"/>
      <c r="B423" s="167" t="s">
        <v>357</v>
      </c>
      <c r="C423" s="165" t="s">
        <v>356</v>
      </c>
      <c r="D423" s="166" t="s">
        <v>355</v>
      </c>
      <c r="E423" s="165"/>
      <c r="F423" s="165"/>
      <c r="G423" s="164"/>
      <c r="H423" s="154"/>
      <c r="I423" s="154"/>
      <c r="J423" s="154"/>
      <c r="K423" s="154"/>
      <c r="L423" s="154"/>
      <c r="M423" s="376"/>
      <c r="N423" s="21"/>
      <c r="O423" s="162"/>
      <c r="P423" s="161"/>
      <c r="Q423" s="161"/>
    </row>
    <row r="424" spans="1:17" ht="75.75" hidden="1" customHeight="1" thickBot="1" x14ac:dyDescent="0.3">
      <c r="A424" s="383"/>
      <c r="B424" s="174" t="s">
        <v>357</v>
      </c>
      <c r="C424" s="172" t="s">
        <v>356</v>
      </c>
      <c r="D424" s="173" t="s">
        <v>355</v>
      </c>
      <c r="E424" s="172"/>
      <c r="F424" s="172"/>
      <c r="G424" s="171"/>
      <c r="H424" s="154"/>
      <c r="I424" s="154"/>
      <c r="J424" s="154"/>
      <c r="K424" s="154"/>
      <c r="L424" s="154"/>
      <c r="M424" s="376"/>
      <c r="N424" s="21"/>
      <c r="O424" s="162"/>
      <c r="P424" s="161"/>
      <c r="Q424" s="161"/>
    </row>
    <row r="425" spans="1:17" ht="82.5" hidden="1" customHeight="1" thickBot="1" x14ac:dyDescent="0.3">
      <c r="A425" s="383"/>
      <c r="B425" s="167" t="s">
        <v>357</v>
      </c>
      <c r="C425" s="169" t="s">
        <v>356</v>
      </c>
      <c r="D425" s="170" t="s">
        <v>355</v>
      </c>
      <c r="E425" s="169"/>
      <c r="F425" s="169"/>
      <c r="G425" s="168"/>
      <c r="H425" s="154"/>
      <c r="I425" s="154"/>
      <c r="J425" s="154"/>
      <c r="K425" s="154"/>
      <c r="L425" s="154"/>
      <c r="M425" s="376"/>
      <c r="N425" s="21"/>
      <c r="O425" s="162"/>
      <c r="P425" s="161"/>
      <c r="Q425" s="161"/>
    </row>
    <row r="426" spans="1:17" ht="85.5" hidden="1" customHeight="1" thickBot="1" x14ac:dyDescent="0.3">
      <c r="A426" s="383"/>
      <c r="B426" s="167" t="s">
        <v>357</v>
      </c>
      <c r="C426" s="165" t="s">
        <v>356</v>
      </c>
      <c r="D426" s="166" t="s">
        <v>355</v>
      </c>
      <c r="E426" s="165"/>
      <c r="F426" s="165"/>
      <c r="G426" s="164"/>
      <c r="H426" s="154"/>
      <c r="I426" s="154"/>
      <c r="J426" s="154"/>
      <c r="K426" s="154"/>
      <c r="L426" s="154"/>
      <c r="M426" s="376"/>
      <c r="N426" s="163"/>
      <c r="O426" s="162"/>
      <c r="P426" s="161"/>
      <c r="Q426" s="161"/>
    </row>
    <row r="427" spans="1:17" x14ac:dyDescent="0.25">
      <c r="A427" s="383"/>
      <c r="B427" s="154"/>
      <c r="C427" s="154"/>
      <c r="D427" s="154"/>
      <c r="E427" s="154"/>
      <c r="F427" s="154"/>
      <c r="G427" s="154"/>
      <c r="H427" s="154"/>
      <c r="I427" s="154"/>
      <c r="J427" s="154"/>
      <c r="K427" s="154"/>
      <c r="L427" s="154"/>
      <c r="M427" s="376"/>
      <c r="N427" s="334"/>
    </row>
    <row r="428" spans="1:17" ht="18.75" x14ac:dyDescent="0.25">
      <c r="A428" s="373"/>
      <c r="B428" s="156" t="s">
        <v>354</v>
      </c>
      <c r="C428" s="156"/>
      <c r="D428" s="156"/>
      <c r="E428" s="156"/>
      <c r="F428" s="156"/>
      <c r="G428" s="156"/>
      <c r="H428" s="156"/>
      <c r="I428" s="156"/>
      <c r="J428" s="156"/>
      <c r="K428" s="156"/>
      <c r="L428" s="156"/>
      <c r="M428" s="379"/>
      <c r="N428" s="186"/>
    </row>
    <row r="429" spans="1:17" ht="24" customHeight="1" x14ac:dyDescent="0.25">
      <c r="A429" s="378" t="s">
        <v>353</v>
      </c>
      <c r="B429" s="159" t="s">
        <v>352</v>
      </c>
      <c r="C429" s="154"/>
      <c r="D429" s="154"/>
      <c r="E429" s="154"/>
      <c r="F429" s="154"/>
      <c r="G429" s="154"/>
      <c r="H429" s="154"/>
      <c r="I429" s="154"/>
      <c r="J429" s="154"/>
      <c r="K429" s="154"/>
      <c r="L429" s="154"/>
      <c r="M429" s="376"/>
      <c r="N429" s="186"/>
    </row>
    <row r="430" spans="1:17" ht="63.75" customHeight="1" thickBot="1" x14ac:dyDescent="0.3">
      <c r="A430" s="378"/>
      <c r="B430" s="473" t="s">
        <v>351</v>
      </c>
      <c r="C430" s="474"/>
      <c r="D430" s="474"/>
      <c r="E430" s="474"/>
      <c r="F430" s="154"/>
      <c r="G430" s="154"/>
      <c r="H430" s="154"/>
      <c r="I430" s="154"/>
      <c r="J430" s="154"/>
      <c r="K430" s="154"/>
      <c r="L430" s="154"/>
      <c r="M430" s="376"/>
      <c r="N430" s="186"/>
    </row>
    <row r="431" spans="1:17" ht="47.25" customHeight="1" thickBot="1" x14ac:dyDescent="0.3">
      <c r="A431" s="378"/>
      <c r="B431" s="456" t="s">
        <v>1059</v>
      </c>
      <c r="C431" s="469"/>
      <c r="D431" s="469"/>
      <c r="E431" s="470"/>
      <c r="F431" s="154"/>
      <c r="G431" s="154"/>
      <c r="H431" s="154"/>
      <c r="I431" s="154"/>
      <c r="J431" s="154"/>
      <c r="K431" s="154"/>
      <c r="L431" s="154"/>
      <c r="M431" s="376"/>
      <c r="N431" s="186"/>
    </row>
    <row r="432" spans="1:17" ht="24.75" customHeight="1" x14ac:dyDescent="0.25">
      <c r="A432" s="378" t="s">
        <v>350</v>
      </c>
      <c r="B432" s="158" t="s">
        <v>349</v>
      </c>
      <c r="C432" s="157"/>
      <c r="D432" s="157"/>
      <c r="E432" s="157"/>
      <c r="F432" s="154"/>
      <c r="G432" s="154"/>
      <c r="H432" s="154"/>
      <c r="I432" s="154"/>
      <c r="J432" s="154"/>
      <c r="K432" s="154"/>
      <c r="L432" s="154"/>
      <c r="M432" s="376"/>
      <c r="N432" s="186"/>
    </row>
    <row r="433" spans="1:14" ht="34.5" customHeight="1" thickBot="1" x14ac:dyDescent="0.3">
      <c r="A433" s="378"/>
      <c r="B433" s="471" t="s">
        <v>348</v>
      </c>
      <c r="C433" s="472"/>
      <c r="D433" s="472"/>
      <c r="E433" s="472"/>
      <c r="F433" s="154"/>
      <c r="G433" s="154"/>
      <c r="H433" s="154"/>
      <c r="I433" s="154"/>
      <c r="J433" s="154"/>
      <c r="K433" s="154"/>
      <c r="L433" s="154"/>
      <c r="M433" s="376"/>
      <c r="N433" s="186"/>
    </row>
    <row r="434" spans="1:14" ht="58.5" customHeight="1" thickBot="1" x14ac:dyDescent="0.3">
      <c r="A434" s="378"/>
      <c r="B434" s="456" t="s">
        <v>1060</v>
      </c>
      <c r="C434" s="469"/>
      <c r="D434" s="469"/>
      <c r="E434" s="470"/>
      <c r="F434" s="154"/>
      <c r="G434" s="154"/>
      <c r="H434" s="154"/>
      <c r="I434" s="154"/>
      <c r="J434" s="154"/>
      <c r="K434" s="154"/>
      <c r="L434" s="154"/>
      <c r="M434" s="376"/>
      <c r="N434" s="186"/>
    </row>
    <row r="435" spans="1:14" x14ac:dyDescent="0.25">
      <c r="A435" s="383"/>
      <c r="B435" s="154"/>
      <c r="C435" s="154"/>
      <c r="D435" s="154"/>
      <c r="E435" s="154"/>
      <c r="F435" s="154"/>
      <c r="G435" s="154"/>
      <c r="H435" s="154"/>
      <c r="I435" s="154"/>
      <c r="J435" s="154"/>
      <c r="K435" s="154"/>
      <c r="L435" s="154"/>
      <c r="M435" s="376"/>
      <c r="N435" s="186"/>
    </row>
    <row r="436" spans="1:14" ht="18.75" x14ac:dyDescent="0.25">
      <c r="A436" s="373"/>
      <c r="B436" s="156" t="s">
        <v>347</v>
      </c>
      <c r="C436" s="156"/>
      <c r="D436" s="156"/>
      <c r="E436" s="156"/>
      <c r="F436" s="156"/>
      <c r="G436" s="156"/>
      <c r="H436" s="156"/>
      <c r="I436" s="156"/>
      <c r="J436" s="156"/>
      <c r="K436" s="156"/>
      <c r="L436" s="156"/>
      <c r="M436" s="379"/>
      <c r="N436" s="186"/>
    </row>
    <row r="437" spans="1:14" ht="21.75" customHeight="1" x14ac:dyDescent="0.25">
      <c r="A437" s="378" t="s">
        <v>346</v>
      </c>
      <c r="B437" s="496" t="s">
        <v>345</v>
      </c>
      <c r="C437" s="497"/>
      <c r="D437" s="497"/>
      <c r="E437" s="497"/>
      <c r="F437" s="154"/>
      <c r="G437" s="154"/>
      <c r="H437" s="154"/>
      <c r="I437" s="154"/>
      <c r="J437" s="154"/>
      <c r="K437" s="154"/>
      <c r="L437" s="154"/>
      <c r="M437" s="376"/>
      <c r="N437" s="186"/>
    </row>
    <row r="438" spans="1:14" ht="20.25" customHeight="1" thickBot="1" x14ac:dyDescent="0.3">
      <c r="A438" s="378"/>
      <c r="B438" s="505" t="s">
        <v>344</v>
      </c>
      <c r="C438" s="506"/>
      <c r="D438" s="506"/>
      <c r="E438" s="506"/>
      <c r="F438" s="154"/>
      <c r="G438" s="154"/>
      <c r="H438" s="154"/>
      <c r="I438" s="154"/>
      <c r="J438" s="154"/>
      <c r="K438" s="154"/>
      <c r="L438" s="154"/>
      <c r="M438" s="376"/>
      <c r="N438" s="186"/>
    </row>
    <row r="439" spans="1:14" ht="61.5" customHeight="1" thickBot="1" x14ac:dyDescent="0.3">
      <c r="A439" s="378"/>
      <c r="B439" s="456" t="s">
        <v>1061</v>
      </c>
      <c r="C439" s="469"/>
      <c r="D439" s="469"/>
      <c r="E439" s="470"/>
      <c r="F439" s="154"/>
      <c r="G439" s="154"/>
      <c r="H439" s="154"/>
      <c r="I439" s="154"/>
      <c r="J439" s="154"/>
      <c r="K439" s="154"/>
      <c r="L439" s="154"/>
      <c r="M439" s="376"/>
      <c r="N439" s="186"/>
    </row>
    <row r="440" spans="1:14" ht="16.5" customHeight="1" x14ac:dyDescent="0.25">
      <c r="A440" s="383"/>
      <c r="B440" s="154"/>
      <c r="C440" s="154"/>
      <c r="D440" s="154"/>
      <c r="E440" s="154"/>
      <c r="F440" s="154"/>
      <c r="G440" s="154"/>
      <c r="H440" s="154"/>
      <c r="I440" s="154"/>
      <c r="J440" s="154"/>
      <c r="K440" s="154"/>
      <c r="L440" s="154"/>
      <c r="M440" s="376"/>
      <c r="N440" s="186"/>
    </row>
    <row r="441" spans="1:14" ht="18.75" x14ac:dyDescent="0.25">
      <c r="A441" s="373"/>
      <c r="B441" s="156" t="s">
        <v>335</v>
      </c>
      <c r="C441" s="156"/>
      <c r="D441" s="156"/>
      <c r="E441" s="156"/>
      <c r="F441" s="156"/>
      <c r="G441" s="156"/>
      <c r="H441" s="156"/>
      <c r="I441" s="156"/>
      <c r="J441" s="156"/>
      <c r="K441" s="156"/>
      <c r="L441" s="156"/>
      <c r="M441" s="379"/>
      <c r="N441" s="186"/>
    </row>
    <row r="442" spans="1:14" ht="24.75" customHeight="1" x14ac:dyDescent="0.25">
      <c r="A442" s="378" t="s">
        <v>343</v>
      </c>
      <c r="B442" s="496" t="s">
        <v>333</v>
      </c>
      <c r="C442" s="497"/>
      <c r="D442" s="497"/>
      <c r="E442" s="497"/>
      <c r="F442" s="154"/>
      <c r="G442" s="154"/>
      <c r="H442" s="154"/>
      <c r="I442" s="154"/>
      <c r="J442" s="154"/>
      <c r="K442" s="154"/>
      <c r="L442" s="154"/>
      <c r="M442" s="376"/>
      <c r="N442" s="186"/>
    </row>
    <row r="443" spans="1:14" ht="33" customHeight="1" thickBot="1" x14ac:dyDescent="0.3">
      <c r="A443" s="378"/>
      <c r="B443" s="476" t="s">
        <v>342</v>
      </c>
      <c r="C443" s="475"/>
      <c r="D443" s="475"/>
      <c r="E443" s="475"/>
      <c r="F443" s="154"/>
      <c r="G443" s="154"/>
      <c r="H443" s="154"/>
      <c r="I443" s="154"/>
      <c r="J443" s="154"/>
      <c r="K443" s="154"/>
      <c r="L443" s="154"/>
      <c r="M443" s="376"/>
      <c r="N443" s="186"/>
    </row>
    <row r="444" spans="1:14" ht="63" customHeight="1" thickBot="1" x14ac:dyDescent="0.3">
      <c r="A444" s="378"/>
      <c r="B444" s="443" t="s">
        <v>1062</v>
      </c>
      <c r="C444" s="444"/>
      <c r="D444" s="444"/>
      <c r="E444" s="445"/>
      <c r="F444" s="154"/>
      <c r="G444" s="154"/>
      <c r="H444" s="154"/>
      <c r="I444" s="154"/>
      <c r="J444" s="154"/>
      <c r="K444" s="154"/>
      <c r="L444" s="154"/>
      <c r="M444" s="376"/>
      <c r="N444" s="186"/>
    </row>
    <row r="445" spans="1:14" x14ac:dyDescent="0.25">
      <c r="A445" s="378"/>
      <c r="B445" s="155"/>
      <c r="C445" s="154"/>
      <c r="D445" s="154"/>
      <c r="E445" s="154"/>
      <c r="F445" s="154"/>
      <c r="G445" s="154"/>
      <c r="H445" s="154"/>
      <c r="I445" s="154"/>
      <c r="J445" s="154"/>
      <c r="K445" s="154"/>
      <c r="L445" s="154"/>
      <c r="M445" s="376"/>
      <c r="N445" s="186"/>
    </row>
    <row r="446" spans="1:14" ht="18.75" x14ac:dyDescent="0.25">
      <c r="A446" s="384">
        <v>5</v>
      </c>
      <c r="B446" s="153" t="s">
        <v>7</v>
      </c>
      <c r="C446" s="153"/>
      <c r="D446" s="152"/>
      <c r="E446" s="152"/>
      <c r="F446" s="152"/>
      <c r="G446" s="152"/>
      <c r="H446" s="152"/>
      <c r="I446" s="152"/>
      <c r="J446" s="152"/>
      <c r="K446" s="152"/>
      <c r="L446" s="152"/>
      <c r="M446" s="385"/>
      <c r="N446" s="186"/>
    </row>
    <row r="447" spans="1:14" ht="22.5" customHeight="1" x14ac:dyDescent="0.25">
      <c r="A447" s="386" t="s">
        <v>341</v>
      </c>
      <c r="B447" s="150" t="s">
        <v>340</v>
      </c>
      <c r="C447" s="147"/>
      <c r="D447" s="149"/>
      <c r="E447" s="149"/>
      <c r="F447" s="149"/>
      <c r="G447" s="149"/>
      <c r="H447" s="149"/>
      <c r="I447" s="149"/>
      <c r="J447" s="149"/>
      <c r="K447" s="149"/>
      <c r="L447" s="149"/>
      <c r="M447" s="387"/>
      <c r="N447" s="186"/>
    </row>
    <row r="448" spans="1:14" ht="15.75" thickBot="1" x14ac:dyDescent="0.3">
      <c r="A448" s="386"/>
      <c r="B448" s="500" t="s">
        <v>339</v>
      </c>
      <c r="C448" s="501"/>
      <c r="D448" s="501"/>
      <c r="E448" s="501"/>
      <c r="F448" s="149"/>
      <c r="G448" s="149"/>
      <c r="H448" s="149"/>
      <c r="I448" s="149"/>
      <c r="J448" s="149"/>
      <c r="K448" s="149"/>
      <c r="L448" s="149"/>
      <c r="M448" s="387"/>
      <c r="N448" s="186"/>
    </row>
    <row r="449" spans="1:14" ht="194.25" customHeight="1" thickBot="1" x14ac:dyDescent="0.3">
      <c r="A449" s="386"/>
      <c r="B449" s="502" t="s">
        <v>961</v>
      </c>
      <c r="C449" s="503"/>
      <c r="D449" s="503"/>
      <c r="E449" s="504"/>
      <c r="F449" s="149"/>
      <c r="G449" s="149"/>
      <c r="H449" s="149"/>
      <c r="I449" s="149"/>
      <c r="J449" s="149"/>
      <c r="K449" s="149"/>
      <c r="L449" s="149"/>
      <c r="M449" s="387"/>
      <c r="N449" s="186"/>
    </row>
    <row r="450" spans="1:14" ht="22.5" customHeight="1" x14ac:dyDescent="0.25">
      <c r="A450" s="386" t="s">
        <v>338</v>
      </c>
      <c r="B450" s="150" t="s">
        <v>337</v>
      </c>
      <c r="C450" s="147"/>
      <c r="D450" s="149"/>
      <c r="E450" s="149"/>
      <c r="F450" s="149"/>
      <c r="G450" s="149"/>
      <c r="H450" s="149"/>
      <c r="I450" s="149"/>
      <c r="J450" s="149"/>
      <c r="K450" s="149"/>
      <c r="L450" s="149"/>
      <c r="M450" s="387"/>
      <c r="N450" s="186"/>
    </row>
    <row r="451" spans="1:14" ht="23.25" customHeight="1" thickBot="1" x14ac:dyDescent="0.3">
      <c r="A451" s="386"/>
      <c r="B451" s="500" t="s">
        <v>336</v>
      </c>
      <c r="C451" s="501"/>
      <c r="D451" s="501"/>
      <c r="E451" s="501"/>
      <c r="F451" s="149"/>
      <c r="G451" s="149"/>
      <c r="H451" s="149"/>
      <c r="I451" s="149"/>
      <c r="J451" s="149"/>
      <c r="K451" s="149"/>
      <c r="L451" s="149"/>
      <c r="M451" s="387"/>
      <c r="N451" s="186"/>
    </row>
    <row r="452" spans="1:14" ht="178.5" customHeight="1" thickBot="1" x14ac:dyDescent="0.3">
      <c r="A452" s="570"/>
      <c r="B452" s="571" t="s">
        <v>962</v>
      </c>
      <c r="C452" s="572"/>
      <c r="D452" s="572"/>
      <c r="E452" s="573"/>
      <c r="F452" s="149"/>
      <c r="G452" s="149"/>
      <c r="H452" s="149"/>
      <c r="I452" s="149"/>
      <c r="J452" s="149"/>
      <c r="K452" s="149"/>
      <c r="L452" s="149"/>
      <c r="M452" s="387"/>
      <c r="N452" s="186"/>
    </row>
    <row r="453" spans="1:14" ht="18.75" customHeight="1" x14ac:dyDescent="0.25">
      <c r="A453" s="388"/>
      <c r="B453" s="149"/>
      <c r="C453" s="149"/>
      <c r="D453" s="149"/>
      <c r="E453" s="149"/>
      <c r="F453" s="149"/>
      <c r="G453" s="149"/>
      <c r="H453" s="149"/>
      <c r="I453" s="149"/>
      <c r="J453" s="149"/>
      <c r="K453" s="149"/>
      <c r="L453" s="149"/>
      <c r="M453" s="387"/>
      <c r="N453" s="186"/>
    </row>
    <row r="454" spans="1:14" ht="18.75" x14ac:dyDescent="0.25">
      <c r="A454" s="389"/>
      <c r="B454" s="151" t="s">
        <v>335</v>
      </c>
      <c r="C454" s="151"/>
      <c r="D454" s="151"/>
      <c r="E454" s="151"/>
      <c r="F454" s="151"/>
      <c r="G454" s="151"/>
      <c r="H454" s="151"/>
      <c r="I454" s="151"/>
      <c r="J454" s="151"/>
      <c r="K454" s="151"/>
      <c r="L454" s="151"/>
      <c r="M454" s="390"/>
      <c r="N454" s="186"/>
    </row>
    <row r="455" spans="1:14" ht="24.75" customHeight="1" x14ac:dyDescent="0.25">
      <c r="A455" s="388" t="s">
        <v>334</v>
      </c>
      <c r="B455" s="150" t="s">
        <v>333</v>
      </c>
      <c r="C455" s="150"/>
      <c r="D455" s="150"/>
      <c r="E455" s="150"/>
      <c r="F455" s="149"/>
      <c r="G455" s="149"/>
      <c r="H455" s="149"/>
      <c r="I455" s="149"/>
      <c r="J455" s="149"/>
      <c r="K455" s="149"/>
      <c r="L455" s="149"/>
      <c r="M455" s="387"/>
      <c r="N455" s="186"/>
    </row>
    <row r="456" spans="1:14" ht="33.75" customHeight="1" thickBot="1" x14ac:dyDescent="0.3">
      <c r="A456" s="388"/>
      <c r="B456" s="498" t="s">
        <v>332</v>
      </c>
      <c r="C456" s="499"/>
      <c r="D456" s="499"/>
      <c r="E456" s="499"/>
      <c r="F456" s="149"/>
      <c r="G456" s="149"/>
      <c r="H456" s="149"/>
      <c r="I456" s="149"/>
      <c r="J456" s="149"/>
      <c r="K456" s="149"/>
      <c r="L456" s="149"/>
      <c r="M456" s="387"/>
      <c r="N456" s="186"/>
    </row>
    <row r="457" spans="1:14" ht="80.25" customHeight="1" thickBot="1" x14ac:dyDescent="0.3">
      <c r="A457" s="388"/>
      <c r="B457" s="456" t="s">
        <v>963</v>
      </c>
      <c r="C457" s="469"/>
      <c r="D457" s="469"/>
      <c r="E457" s="470"/>
      <c r="F457" s="149"/>
      <c r="G457" s="149"/>
      <c r="H457" s="149"/>
      <c r="I457" s="149"/>
      <c r="J457" s="149"/>
      <c r="K457" s="149"/>
      <c r="L457" s="149"/>
      <c r="M457" s="387"/>
      <c r="N457" s="186"/>
    </row>
    <row r="458" spans="1:14" x14ac:dyDescent="0.25">
      <c r="A458" s="386"/>
      <c r="B458" s="148"/>
      <c r="C458" s="147"/>
      <c r="D458" s="147"/>
      <c r="E458" s="147"/>
      <c r="F458" s="146"/>
      <c r="G458" s="146"/>
      <c r="H458" s="146"/>
      <c r="I458" s="146"/>
      <c r="J458" s="146"/>
      <c r="K458" s="146"/>
      <c r="L458" s="146"/>
      <c r="M458" s="391"/>
      <c r="N458" s="186"/>
    </row>
    <row r="459" spans="1:14" ht="18.75" x14ac:dyDescent="0.25">
      <c r="A459" s="392">
        <v>6</v>
      </c>
      <c r="B459" s="145" t="s">
        <v>331</v>
      </c>
      <c r="C459" s="145"/>
      <c r="D459" s="145"/>
      <c r="E459" s="145"/>
      <c r="F459" s="145"/>
      <c r="G459" s="145"/>
      <c r="H459" s="145"/>
      <c r="I459" s="145"/>
      <c r="J459" s="145"/>
      <c r="K459" s="145"/>
      <c r="L459" s="145"/>
      <c r="M459" s="393"/>
      <c r="N459" s="186"/>
    </row>
    <row r="460" spans="1:14" ht="25.5" customHeight="1" x14ac:dyDescent="0.25">
      <c r="A460" s="344" t="s">
        <v>330</v>
      </c>
      <c r="B460" s="144" t="s">
        <v>329</v>
      </c>
      <c r="C460" s="133"/>
      <c r="D460" s="126"/>
      <c r="E460" s="126"/>
      <c r="F460" s="126"/>
      <c r="G460" s="126"/>
      <c r="H460" s="126"/>
      <c r="I460" s="126"/>
      <c r="J460" s="126"/>
      <c r="K460" s="126"/>
      <c r="L460" s="126"/>
      <c r="M460" s="342"/>
      <c r="N460" s="186"/>
    </row>
    <row r="461" spans="1:14" ht="18.75" customHeight="1" thickBot="1" x14ac:dyDescent="0.3">
      <c r="A461" s="344"/>
      <c r="B461" s="143" t="s">
        <v>328</v>
      </c>
      <c r="C461" s="142"/>
      <c r="D461" s="126"/>
      <c r="E461" s="126"/>
      <c r="F461" s="126"/>
      <c r="G461" s="126"/>
      <c r="H461" s="126"/>
      <c r="I461" s="126"/>
      <c r="J461" s="126"/>
      <c r="K461" s="126"/>
      <c r="L461" s="126"/>
      <c r="M461" s="342"/>
      <c r="N461" s="186"/>
    </row>
    <row r="462" spans="1:14" ht="60.75" customHeight="1" thickBot="1" x14ac:dyDescent="0.3">
      <c r="A462" s="343"/>
      <c r="B462" s="456" t="s">
        <v>1050</v>
      </c>
      <c r="C462" s="469"/>
      <c r="D462" s="469"/>
      <c r="E462" s="470"/>
      <c r="F462" s="126"/>
      <c r="G462" s="126"/>
      <c r="H462" s="126"/>
      <c r="I462" s="126"/>
      <c r="J462" s="126"/>
      <c r="K462" s="126"/>
      <c r="L462" s="126"/>
      <c r="M462" s="342"/>
      <c r="N462" s="186"/>
    </row>
    <row r="463" spans="1:14" ht="25.5" customHeight="1" x14ac:dyDescent="0.25">
      <c r="A463" s="344" t="s">
        <v>327</v>
      </c>
      <c r="B463" s="144" t="s">
        <v>326</v>
      </c>
      <c r="C463" s="133"/>
      <c r="D463" s="126"/>
      <c r="E463" s="126"/>
      <c r="F463" s="126"/>
      <c r="G463" s="126"/>
      <c r="H463" s="126"/>
      <c r="I463" s="126"/>
      <c r="J463" s="126"/>
      <c r="K463" s="126"/>
      <c r="L463" s="126"/>
      <c r="M463" s="342"/>
      <c r="N463" s="186"/>
    </row>
    <row r="464" spans="1:14" ht="18.75" customHeight="1" thickBot="1" x14ac:dyDescent="0.3">
      <c r="A464" s="344"/>
      <c r="B464" s="143" t="s">
        <v>325</v>
      </c>
      <c r="C464" s="142"/>
      <c r="D464" s="126"/>
      <c r="E464" s="126"/>
      <c r="F464" s="126"/>
      <c r="G464" s="126"/>
      <c r="H464" s="126"/>
      <c r="I464" s="126"/>
      <c r="J464" s="126"/>
      <c r="K464" s="126"/>
      <c r="L464" s="126"/>
      <c r="M464" s="342"/>
      <c r="N464" s="186"/>
    </row>
    <row r="465" spans="1:14" ht="33" customHeight="1" thickBot="1" x14ac:dyDescent="0.3">
      <c r="A465" s="343"/>
      <c r="B465" s="443"/>
      <c r="C465" s="444"/>
      <c r="D465" s="444"/>
      <c r="E465" s="445"/>
      <c r="F465" s="126"/>
      <c r="G465" s="126"/>
      <c r="H465" s="126"/>
      <c r="I465" s="126"/>
      <c r="J465" s="126"/>
      <c r="K465" s="126"/>
      <c r="L465" s="126"/>
      <c r="M465" s="342"/>
      <c r="N465" s="186"/>
    </row>
    <row r="466" spans="1:14" ht="26.25" customHeight="1" x14ac:dyDescent="0.25">
      <c r="A466" s="344" t="s">
        <v>324</v>
      </c>
      <c r="B466" s="141" t="s">
        <v>323</v>
      </c>
      <c r="C466" s="133"/>
      <c r="D466" s="126"/>
      <c r="E466" s="126"/>
      <c r="F466" s="126"/>
      <c r="G466" s="126"/>
      <c r="H466" s="126"/>
      <c r="I466" s="126"/>
      <c r="J466" s="126"/>
      <c r="K466" s="126"/>
      <c r="L466" s="126"/>
      <c r="M466" s="342"/>
      <c r="N466" s="186"/>
    </row>
    <row r="467" spans="1:14" ht="21.75" customHeight="1" thickBot="1" x14ac:dyDescent="0.3">
      <c r="A467" s="343"/>
      <c r="B467" s="140" t="s">
        <v>322</v>
      </c>
      <c r="C467" s="139"/>
      <c r="D467" s="126"/>
      <c r="E467" s="126"/>
      <c r="F467" s="126"/>
      <c r="G467" s="126"/>
      <c r="H467" s="126"/>
      <c r="I467" s="126"/>
      <c r="J467" s="126"/>
      <c r="K467" s="126"/>
      <c r="L467" s="126"/>
      <c r="M467" s="342"/>
      <c r="N467" s="186"/>
    </row>
    <row r="468" spans="1:14" ht="30.75" customHeight="1" thickBot="1" x14ac:dyDescent="0.3">
      <c r="A468" s="343"/>
      <c r="B468" s="443" t="s">
        <v>1047</v>
      </c>
      <c r="C468" s="444"/>
      <c r="D468" s="444"/>
      <c r="E468" s="445"/>
      <c r="F468" s="126"/>
      <c r="G468" s="126"/>
      <c r="H468" s="126"/>
      <c r="I468" s="126"/>
      <c r="J468" s="126"/>
      <c r="K468" s="126"/>
      <c r="L468" s="126"/>
      <c r="M468" s="342"/>
      <c r="N468" s="186"/>
    </row>
    <row r="469" spans="1:14" ht="30.75" customHeight="1" x14ac:dyDescent="0.25">
      <c r="A469" s="343" t="s">
        <v>321</v>
      </c>
      <c r="B469" s="138" t="s">
        <v>320</v>
      </c>
      <c r="C469" s="126"/>
      <c r="D469" s="126"/>
      <c r="E469" s="126"/>
      <c r="F469" s="126"/>
      <c r="G469" s="126"/>
      <c r="H469" s="126"/>
      <c r="I469" s="126"/>
      <c r="J469" s="126"/>
      <c r="K469" s="126"/>
      <c r="L469" s="126"/>
      <c r="M469" s="342"/>
      <c r="N469" s="186"/>
    </row>
    <row r="470" spans="1:14" ht="24" customHeight="1" thickBot="1" x14ac:dyDescent="0.3">
      <c r="A470" s="343"/>
      <c r="B470" s="137" t="s">
        <v>319</v>
      </c>
      <c r="C470" s="136"/>
      <c r="D470" s="136"/>
      <c r="E470" s="136"/>
      <c r="F470" s="135"/>
      <c r="G470" s="135"/>
      <c r="H470" s="135"/>
      <c r="I470" s="135"/>
      <c r="J470" s="135"/>
      <c r="K470" s="126"/>
      <c r="L470" s="126"/>
      <c r="M470" s="342"/>
      <c r="N470" s="186"/>
    </row>
    <row r="471" spans="1:14" ht="38.25" customHeight="1" thickBot="1" x14ac:dyDescent="0.3">
      <c r="A471" s="343"/>
      <c r="B471" s="443"/>
      <c r="C471" s="444"/>
      <c r="D471" s="444"/>
      <c r="E471" s="445"/>
      <c r="F471" s="135"/>
      <c r="G471" s="135"/>
      <c r="H471" s="135"/>
      <c r="I471" s="135"/>
      <c r="J471" s="135"/>
      <c r="K471" s="126"/>
      <c r="L471" s="126"/>
      <c r="M471" s="342"/>
      <c r="N471" s="186"/>
    </row>
    <row r="472" spans="1:14" ht="24" customHeight="1" x14ac:dyDescent="0.25">
      <c r="A472" s="344" t="s">
        <v>318</v>
      </c>
      <c r="B472" s="134" t="s">
        <v>317</v>
      </c>
      <c r="C472" s="133"/>
      <c r="D472" s="126"/>
      <c r="E472" s="126"/>
      <c r="F472" s="126"/>
      <c r="G472" s="126"/>
      <c r="H472" s="126"/>
      <c r="I472" s="126"/>
      <c r="J472" s="126"/>
      <c r="K472" s="126"/>
      <c r="L472" s="126"/>
      <c r="M472" s="342"/>
      <c r="N472" s="186"/>
    </row>
    <row r="473" spans="1:14" ht="39.75" customHeight="1" thickBot="1" x14ac:dyDescent="0.3">
      <c r="A473" s="344"/>
      <c r="B473" s="494" t="s">
        <v>316</v>
      </c>
      <c r="C473" s="495"/>
      <c r="D473" s="495"/>
      <c r="E473" s="495"/>
      <c r="F473" s="126"/>
      <c r="G473" s="126"/>
      <c r="H473" s="126"/>
      <c r="I473" s="126"/>
      <c r="J473" s="126"/>
      <c r="K473" s="126"/>
      <c r="L473" s="126"/>
      <c r="M473" s="342"/>
      <c r="N473" s="186"/>
    </row>
    <row r="474" spans="1:14" x14ac:dyDescent="0.25">
      <c r="A474" s="343"/>
      <c r="B474" s="132" t="s">
        <v>315</v>
      </c>
      <c r="C474" s="131" t="s">
        <v>1063</v>
      </c>
      <c r="D474" s="126"/>
      <c r="E474" s="126"/>
      <c r="F474" s="126"/>
      <c r="G474" s="126"/>
      <c r="H474" s="126"/>
      <c r="I474" s="126"/>
      <c r="J474" s="126"/>
      <c r="K474" s="126"/>
      <c r="L474" s="126"/>
      <c r="M474" s="342"/>
      <c r="N474" s="186"/>
    </row>
    <row r="475" spans="1:14" x14ac:dyDescent="0.25">
      <c r="A475" s="343"/>
      <c r="B475" s="130" t="s">
        <v>314</v>
      </c>
      <c r="C475" s="129" t="s">
        <v>1064</v>
      </c>
      <c r="D475" s="126"/>
      <c r="E475" s="126"/>
      <c r="F475" s="126"/>
      <c r="G475" s="126"/>
      <c r="H475" s="126"/>
      <c r="I475" s="126"/>
      <c r="J475" s="126"/>
      <c r="K475" s="126"/>
      <c r="L475" s="126"/>
      <c r="M475" s="342"/>
      <c r="N475" s="186"/>
    </row>
    <row r="476" spans="1:14" ht="15.75" thickBot="1" x14ac:dyDescent="0.3">
      <c r="A476" s="344"/>
      <c r="B476" s="127" t="s">
        <v>313</v>
      </c>
      <c r="C476" s="429">
        <v>42416</v>
      </c>
      <c r="D476" s="126"/>
      <c r="E476" s="126"/>
      <c r="F476" s="126"/>
      <c r="G476" s="126"/>
      <c r="H476" s="126"/>
      <c r="I476" s="126"/>
      <c r="J476" s="126"/>
      <c r="K476" s="126"/>
      <c r="L476" s="126"/>
      <c r="M476" s="342"/>
      <c r="N476" s="186"/>
    </row>
    <row r="477" spans="1:14" ht="67.5" customHeight="1" thickBot="1" x14ac:dyDescent="0.3">
      <c r="A477" s="394"/>
      <c r="B477" s="395"/>
      <c r="C477" s="395"/>
      <c r="D477" s="395"/>
      <c r="E477" s="395"/>
      <c r="F477" s="395"/>
      <c r="G477" s="395"/>
      <c r="H477" s="395"/>
      <c r="I477" s="395"/>
      <c r="J477" s="395"/>
      <c r="K477" s="395"/>
      <c r="L477" s="395"/>
      <c r="M477" s="396"/>
      <c r="N477" s="186"/>
    </row>
    <row r="478" spans="1:14" x14ac:dyDescent="0.25">
      <c r="A478" s="160"/>
      <c r="B478" s="160"/>
      <c r="C478" s="160"/>
      <c r="D478" s="160"/>
      <c r="E478" s="160"/>
      <c r="F478" s="160"/>
      <c r="G478" s="160"/>
      <c r="H478" s="160"/>
      <c r="I478" s="160"/>
      <c r="J478" s="160"/>
      <c r="K478" s="160"/>
      <c r="L478" s="160"/>
      <c r="M478" s="160"/>
    </row>
  </sheetData>
  <sheetProtection password="FE59" sheet="1" objects="1" scenarios="1"/>
  <dataConsolidate/>
  <mergeCells count="84">
    <mergeCell ref="B352:M352"/>
    <mergeCell ref="B351:M351"/>
    <mergeCell ref="B346:M348"/>
    <mergeCell ref="B349:M349"/>
    <mergeCell ref="B471:E471"/>
    <mergeCell ref="B439:E439"/>
    <mergeCell ref="B437:E437"/>
    <mergeCell ref="B438:E438"/>
    <mergeCell ref="B361:E361"/>
    <mergeCell ref="B367:E367"/>
    <mergeCell ref="B366:E366"/>
    <mergeCell ref="B365:E365"/>
    <mergeCell ref="B473:E473"/>
    <mergeCell ref="B465:E465"/>
    <mergeCell ref="B442:E442"/>
    <mergeCell ref="B443:E443"/>
    <mergeCell ref="B444:E444"/>
    <mergeCell ref="B462:E462"/>
    <mergeCell ref="B468:E468"/>
    <mergeCell ref="B456:E456"/>
    <mergeCell ref="B457:E457"/>
    <mergeCell ref="B448:E448"/>
    <mergeCell ref="B449:E449"/>
    <mergeCell ref="B451:E451"/>
    <mergeCell ref="B452:E452"/>
    <mergeCell ref="C51:E51"/>
    <mergeCell ref="C49:E49"/>
    <mergeCell ref="C52:E52"/>
    <mergeCell ref="B89:E89"/>
    <mergeCell ref="B56:E56"/>
    <mergeCell ref="B55:E55"/>
    <mergeCell ref="B54:E54"/>
    <mergeCell ref="B74:E74"/>
    <mergeCell ref="B78:E78"/>
    <mergeCell ref="B53:E53"/>
    <mergeCell ref="B88:E88"/>
    <mergeCell ref="B44:E44"/>
    <mergeCell ref="C48:E48"/>
    <mergeCell ref="C46:E46"/>
    <mergeCell ref="C50:E50"/>
    <mergeCell ref="C47:E47"/>
    <mergeCell ref="B287:E287"/>
    <mergeCell ref="B288:E288"/>
    <mergeCell ref="B273:E273"/>
    <mergeCell ref="B434:E434"/>
    <mergeCell ref="B433:E433"/>
    <mergeCell ref="B431:E431"/>
    <mergeCell ref="B430:E430"/>
    <mergeCell ref="B369:E369"/>
    <mergeCell ref="B368:E368"/>
    <mergeCell ref="B327:E327"/>
    <mergeCell ref="B358:E358"/>
    <mergeCell ref="B313:E313"/>
    <mergeCell ref="B357:E357"/>
    <mergeCell ref="B338:E338"/>
    <mergeCell ref="B339:E339"/>
    <mergeCell ref="B350:M350"/>
    <mergeCell ref="B41:E41"/>
    <mergeCell ref="B40:E40"/>
    <mergeCell ref="B359:E359"/>
    <mergeCell ref="B360:E360"/>
    <mergeCell ref="B73:E73"/>
    <mergeCell ref="B82:E82"/>
    <mergeCell ref="B83:E83"/>
    <mergeCell ref="B344:E344"/>
    <mergeCell ref="B345:E345"/>
    <mergeCell ref="B328:E328"/>
    <mergeCell ref="B90:E90"/>
    <mergeCell ref="B111:E111"/>
    <mergeCell ref="B272:E272"/>
    <mergeCell ref="B301:E301"/>
    <mergeCell ref="B302:E302"/>
    <mergeCell ref="B110:E110"/>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414:E417">
      <formula1>ObjectiveB3</formula1>
    </dataValidation>
    <dataValidation type="list" allowBlank="1" showInputMessage="1" showErrorMessage="1" sqref="E376:E390">
      <formula1>ObjectiveN2</formula1>
    </dataValidation>
    <dataValidation type="list" allowBlank="1" showInputMessage="1" showErrorMessage="1" sqref="E405:E41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423:E426">
      <formula1>ObjectiveS3</formula1>
    </dataValidation>
    <dataValidation type="list" allowBlank="1" showInputMessage="1" showErrorMessage="1" sqref="E418">
      <formula1>ObjectiveS1</formula1>
    </dataValidation>
    <dataValidation type="list" allowBlank="1" showInputMessage="1" showErrorMessage="1" sqref="E396:E404">
      <formula1>ObjectiveB1</formula1>
    </dataValidation>
    <dataValidation type="list" allowBlank="1" showInputMessage="1" showErrorMessage="1" sqref="E391:E395">
      <formula1>ObjectiveN3</formula1>
    </dataValidation>
    <dataValidation type="list" allowBlank="1" showInputMessage="1" showErrorMessage="1" sqref="E371:E375">
      <formula1>ObjectiveN1</formula1>
    </dataValidation>
    <dataValidation type="list" allowBlank="1" showInputMessage="1" showErrorMessage="1" sqref="D304:D309 D330:D335">
      <formula1>direction</formula1>
    </dataValidation>
    <dataValidation type="decimal" allowBlank="1" showInputMessage="1" showErrorMessage="1" sqref="C212:C214 D114:D123 D126:D128 D133:D211">
      <formula1>0</formula1>
      <formula2>100000000000</formula2>
    </dataValidation>
    <dataValidation type="list" allowBlank="1" showInputMessage="1" showErrorMessage="1" sqref="D92:D107">
      <formula1>yeartype</formula1>
    </dataValidation>
    <dataValidation type="list" allowBlank="1" showInputMessage="1" showErrorMessage="1" sqref="K290:K299">
      <formula1>Estimated</formula1>
    </dataValidation>
    <dataValidation type="date" allowBlank="1" showInputMessage="1" showErrorMessage="1" sqref="C476">
      <formula1>1</formula1>
      <formula2>73051</formula2>
    </dataValidation>
    <dataValidation type="list" allowBlank="1" showInputMessage="1" showErrorMessage="1" sqref="F261:F269">
      <formula1>targetboundary</formula1>
    </dataValidation>
    <dataValidation type="list" allowBlank="1" showInputMessage="1" showErrorMessage="1" sqref="C261:C269">
      <formula1>targettype</formula1>
    </dataValidation>
    <dataValidation type="list" allowBlank="1" showInputMessage="1" showErrorMessage="1" sqref="E261:E269">
      <formula1>unitCO2C</formula1>
    </dataValidation>
    <dataValidation type="decimal" allowBlank="1" showInputMessage="1" showErrorMessage="1" sqref="D261:D269 E290:G299 I290:J299">
      <formula1>0.1</formula1>
      <formula2>100000000</formula2>
    </dataValidation>
    <dataValidation type="decimal" allowBlank="1" showInputMessage="1" showErrorMessage="1" sqref="H261:H269">
      <formula1>0</formula1>
      <formula2>10000000000000</formula2>
    </dataValidation>
    <dataValidation type="list" allowBlank="1" showInputMessage="1" showErrorMessage="1" sqref="I261:I269">
      <formula1>unitCO2D</formula1>
    </dataValidation>
    <dataValidation type="decimal" allowBlank="1" showInputMessage="1" showErrorMessage="1" sqref="E213:E214">
      <formula1>0.000000001</formula1>
      <formula2>1000000000</formula2>
    </dataValidation>
    <dataValidation type="list" allowBlank="1" showInputMessage="1" showErrorMessage="1" sqref="F213:F214">
      <formula1>unitCO2E</formula1>
    </dataValidation>
    <dataValidation type="whole" allowBlank="1" showInputMessage="1" showErrorMessage="1" sqref="H92:H107">
      <formula1>0</formula1>
      <formula2>100000000000</formula2>
    </dataValidation>
    <dataValidation type="list" allowBlank="1" showInputMessage="1" showErrorMessage="1" sqref="G261:G269 C92 J261:J269 D290:D299">
      <formula1>year</formula1>
    </dataValidation>
    <dataValidation type="whole" allowBlank="1" showInputMessage="1" showErrorMessage="1" sqref="B84 B432 B435 B458 B429 B427 B445 B300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11">
      <formula1>Scope</formula1>
    </dataValidation>
    <dataValidation type="decimal" allowBlank="1" showInputMessage="1" showErrorMessage="1" sqref="H113:H210">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8" scale="61" fitToHeight="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[1]ListsReq!#REF!</xm:f>
          </x14:formula1>
          <xm:sqref>B113:B123</xm:sqref>
        </x14:dataValidation>
        <x14:dataValidation type="list" allowBlank="1" showInputMessage="1" showErrorMessage="1">
          <x14:formula1>
            <xm:f>[2]ListsReq!#REF!</xm:f>
          </x14:formula1>
          <xm:sqref>B124:B138</xm:sqref>
        </x14:dataValidation>
        <x14:dataValidation type="list" allowBlank="1" showInputMessage="1" showErrorMessage="1">
          <x14:formula1>
            <xm:f>ListsReq!$AC$3:$AC$69</xm:f>
          </x14:formula1>
          <xm:sqref>B139:B210</xm:sqref>
        </x14:dataValidation>
        <x14:dataValidation type="list" allowBlank="1" showInputMessage="1" showErrorMessage="1">
          <x14:formula1>
            <xm:f>[2]ListsReq!#REF!</xm:f>
          </x14:formula1>
          <xm:sqref>H290:H299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949</v>
      </c>
      <c r="C2" s="24" t="s">
        <v>0</v>
      </c>
      <c r="D2" s="24"/>
      <c r="E2" s="24"/>
      <c r="F2" s="24"/>
      <c r="G2" s="24"/>
      <c r="H2" s="24"/>
      <c r="I2" s="24"/>
      <c r="J2" s="24"/>
      <c r="K2" s="24"/>
      <c r="L2" s="24"/>
      <c r="M2" s="24"/>
      <c r="N2" s="24"/>
      <c r="O2" s="24"/>
      <c r="P2" s="24"/>
      <c r="Q2" s="24"/>
      <c r="R2" s="24"/>
      <c r="S2" s="24" t="s">
        <v>948</v>
      </c>
      <c r="T2" s="24"/>
      <c r="U2" s="24" t="s">
        <v>947</v>
      </c>
      <c r="V2" s="24" t="s">
        <v>946</v>
      </c>
      <c r="W2" s="24" t="s">
        <v>945</v>
      </c>
      <c r="X2" s="24"/>
      <c r="Y2" s="24" t="s">
        <v>944</v>
      </c>
      <c r="Z2" s="24"/>
      <c r="AA2" s="24" t="s">
        <v>943</v>
      </c>
      <c r="AB2" s="24"/>
      <c r="AC2" s="294" t="s">
        <v>942</v>
      </c>
      <c r="AD2" s="294" t="s">
        <v>9</v>
      </c>
      <c r="AE2" s="294" t="s">
        <v>467</v>
      </c>
      <c r="AF2" s="294" t="s">
        <v>9</v>
      </c>
      <c r="AG2" s="24" t="s">
        <v>941</v>
      </c>
      <c r="AH2" s="24" t="s">
        <v>940</v>
      </c>
      <c r="AI2" s="24" t="s">
        <v>939</v>
      </c>
      <c r="AJ2" s="24" t="s">
        <v>938</v>
      </c>
      <c r="AK2" s="24"/>
      <c r="AL2" s="24" t="s">
        <v>937</v>
      </c>
      <c r="AM2" s="24"/>
      <c r="AN2" s="24" t="s">
        <v>936</v>
      </c>
      <c r="AO2" s="24" t="s">
        <v>912</v>
      </c>
      <c r="AP2" s="24" t="s">
        <v>935</v>
      </c>
      <c r="AQ2" s="24" t="s">
        <v>469</v>
      </c>
      <c r="AR2" s="24" t="s">
        <v>934</v>
      </c>
      <c r="AS2" s="24" t="s">
        <v>933</v>
      </c>
      <c r="AT2" s="24" t="s">
        <v>932</v>
      </c>
      <c r="AU2" s="24" t="s">
        <v>931</v>
      </c>
      <c r="AV2" s="24" t="s">
        <v>930</v>
      </c>
      <c r="AW2" s="24" t="s">
        <v>929</v>
      </c>
      <c r="AX2" s="24" t="s">
        <v>928</v>
      </c>
      <c r="AY2" s="24" t="s">
        <v>927</v>
      </c>
      <c r="AZ2" s="24" t="s">
        <v>926</v>
      </c>
      <c r="BA2" s="24" t="s">
        <v>925</v>
      </c>
      <c r="BB2" s="24" t="s">
        <v>924</v>
      </c>
      <c r="BC2" s="24" t="s">
        <v>923</v>
      </c>
      <c r="BD2" s="24" t="s">
        <v>922</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921</v>
      </c>
      <c r="U3" t="s">
        <v>1</v>
      </c>
      <c r="V3" t="s">
        <v>920</v>
      </c>
      <c r="W3" t="s">
        <v>919</v>
      </c>
      <c r="Y3" t="s">
        <v>918</v>
      </c>
      <c r="AA3" t="s">
        <v>917</v>
      </c>
      <c r="AC3" s="285" t="s">
        <v>916</v>
      </c>
      <c r="AD3" s="285" t="s">
        <v>621</v>
      </c>
      <c r="AE3" s="286">
        <v>0.49425999999999998</v>
      </c>
      <c r="AF3" s="286" t="s">
        <v>568</v>
      </c>
      <c r="AG3" t="s">
        <v>915</v>
      </c>
      <c r="AH3" t="s">
        <v>621</v>
      </c>
      <c r="AI3" t="s">
        <v>639</v>
      </c>
      <c r="AJ3" t="s">
        <v>914</v>
      </c>
      <c r="AL3" t="s">
        <v>913</v>
      </c>
      <c r="AN3" t="s">
        <v>911</v>
      </c>
      <c r="AO3" t="s">
        <v>912</v>
      </c>
      <c r="AP3" t="s">
        <v>911</v>
      </c>
      <c r="AQ3" t="s">
        <v>493</v>
      </c>
      <c r="AR3" t="s">
        <v>910</v>
      </c>
      <c r="AS3" t="s">
        <v>909</v>
      </c>
      <c r="AT3" t="s">
        <v>908</v>
      </c>
      <c r="AU3" t="s">
        <v>907</v>
      </c>
      <c r="AV3" t="s">
        <v>906</v>
      </c>
      <c r="AW3" t="s">
        <v>905</v>
      </c>
      <c r="AX3" t="s">
        <v>904</v>
      </c>
      <c r="AY3" t="s">
        <v>903</v>
      </c>
      <c r="AZ3" t="s">
        <v>902</v>
      </c>
      <c r="BA3" t="s">
        <v>901</v>
      </c>
      <c r="BB3" t="s">
        <v>900</v>
      </c>
      <c r="BC3" t="s">
        <v>899</v>
      </c>
      <c r="BD3" t="s">
        <v>898</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897</v>
      </c>
      <c r="U4" t="s">
        <v>702</v>
      </c>
      <c r="V4" t="s">
        <v>896</v>
      </c>
      <c r="W4" t="s">
        <v>895</v>
      </c>
      <c r="Y4" t="s">
        <v>894</v>
      </c>
      <c r="AA4" t="s">
        <v>893</v>
      </c>
      <c r="AC4" s="285" t="s">
        <v>892</v>
      </c>
      <c r="AD4" s="285" t="s">
        <v>621</v>
      </c>
      <c r="AE4" s="286">
        <v>4.3220000000000001E-2</v>
      </c>
      <c r="AF4" s="286" t="s">
        <v>568</v>
      </c>
      <c r="AG4" t="s">
        <v>421</v>
      </c>
      <c r="AH4" t="s">
        <v>891</v>
      </c>
      <c r="AI4" t="s">
        <v>890</v>
      </c>
      <c r="AJ4" t="s">
        <v>889</v>
      </c>
      <c r="AL4" t="s">
        <v>888</v>
      </c>
      <c r="AN4" t="s">
        <v>887</v>
      </c>
      <c r="AO4" t="s">
        <v>886</v>
      </c>
      <c r="AP4" t="s">
        <v>13</v>
      </c>
      <c r="AQ4" t="s">
        <v>492</v>
      </c>
      <c r="AR4" t="s">
        <v>885</v>
      </c>
      <c r="AS4" t="s">
        <v>884</v>
      </c>
      <c r="AT4" t="s">
        <v>883</v>
      </c>
      <c r="AU4" t="s">
        <v>882</v>
      </c>
      <c r="AV4" t="s">
        <v>881</v>
      </c>
      <c r="AW4" t="s">
        <v>880</v>
      </c>
      <c r="AX4" t="s">
        <v>879</v>
      </c>
      <c r="AY4" t="s">
        <v>878</v>
      </c>
      <c r="AZ4" t="s">
        <v>877</v>
      </c>
      <c r="BA4" t="s">
        <v>876</v>
      </c>
      <c r="BB4" t="s">
        <v>875</v>
      </c>
      <c r="BC4" t="s">
        <v>813</v>
      </c>
      <c r="BD4" t="s">
        <v>874</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873</v>
      </c>
      <c r="U5" t="s">
        <v>872</v>
      </c>
      <c r="V5" t="s">
        <v>871</v>
      </c>
      <c r="W5" t="s">
        <v>870</v>
      </c>
      <c r="Y5" t="s">
        <v>869</v>
      </c>
      <c r="AA5" t="s">
        <v>868</v>
      </c>
      <c r="AC5" s="285" t="s">
        <v>867</v>
      </c>
      <c r="AD5" s="285" t="s">
        <v>621</v>
      </c>
      <c r="AE5" s="285">
        <v>0.18497</v>
      </c>
      <c r="AF5" s="285" t="s">
        <v>568</v>
      </c>
      <c r="AG5" t="s">
        <v>866</v>
      </c>
      <c r="AH5" t="s">
        <v>865</v>
      </c>
      <c r="AI5" t="s">
        <v>864</v>
      </c>
      <c r="AJ5" t="s">
        <v>863</v>
      </c>
      <c r="AL5" t="s">
        <v>862</v>
      </c>
      <c r="AN5" t="s">
        <v>861</v>
      </c>
      <c r="AP5" t="s">
        <v>860</v>
      </c>
      <c r="AQ5" t="s">
        <v>491</v>
      </c>
      <c r="AS5" t="s">
        <v>859</v>
      </c>
      <c r="AT5" t="s">
        <v>858</v>
      </c>
      <c r="AU5" t="s">
        <v>857</v>
      </c>
      <c r="AV5" t="s">
        <v>856</v>
      </c>
      <c r="AW5" t="s">
        <v>855</v>
      </c>
      <c r="AX5" t="s">
        <v>854</v>
      </c>
      <c r="AY5" t="s">
        <v>853</v>
      </c>
      <c r="AZ5" t="s">
        <v>852</v>
      </c>
      <c r="BA5" t="s">
        <v>851</v>
      </c>
      <c r="BB5" t="s">
        <v>850</v>
      </c>
      <c r="BC5" t="s">
        <v>798</v>
      </c>
      <c r="BD5" t="s">
        <v>849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763</v>
      </c>
      <c r="V6" t="s">
        <v>848</v>
      </c>
      <c r="Y6" t="s">
        <v>715</v>
      </c>
      <c r="AA6" t="s">
        <v>847</v>
      </c>
      <c r="AC6" s="285" t="s">
        <v>846</v>
      </c>
      <c r="AD6" s="285" t="s">
        <v>621</v>
      </c>
      <c r="AE6" s="285">
        <v>0.27211999999999997</v>
      </c>
      <c r="AF6" s="285" t="s">
        <v>568</v>
      </c>
      <c r="AG6" t="s">
        <v>845</v>
      </c>
      <c r="AH6" t="s">
        <v>844</v>
      </c>
      <c r="AI6" t="s">
        <v>597</v>
      </c>
      <c r="AJ6" t="s">
        <v>843</v>
      </c>
      <c r="AL6" t="s">
        <v>842</v>
      </c>
      <c r="AN6" t="s">
        <v>841</v>
      </c>
      <c r="AS6" t="s">
        <v>840</v>
      </c>
      <c r="AT6" t="s">
        <v>839</v>
      </c>
      <c r="AU6" t="s">
        <v>838</v>
      </c>
      <c r="AV6" t="s">
        <v>837</v>
      </c>
      <c r="AW6" t="s">
        <v>836</v>
      </c>
      <c r="AX6" t="s">
        <v>835</v>
      </c>
      <c r="AY6" t="s">
        <v>834</v>
      </c>
      <c r="AZ6" t="s">
        <v>833</v>
      </c>
      <c r="BA6" t="s">
        <v>832</v>
      </c>
      <c r="BB6" t="s">
        <v>831</v>
      </c>
      <c r="BC6" t="s">
        <v>732</v>
      </c>
      <c r="BD6" t="s">
        <v>830</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829</v>
      </c>
      <c r="Y7" t="s">
        <v>2</v>
      </c>
      <c r="AC7" s="285" t="s">
        <v>828</v>
      </c>
      <c r="AD7" s="285" t="s">
        <v>621</v>
      </c>
      <c r="AE7" s="293">
        <v>0.26950000000000002</v>
      </c>
      <c r="AF7" s="285" t="s">
        <v>568</v>
      </c>
      <c r="AG7" t="s">
        <v>827</v>
      </c>
      <c r="AH7" t="s">
        <v>595</v>
      </c>
      <c r="AI7" t="s">
        <v>826</v>
      </c>
      <c r="AJ7" t="s">
        <v>825</v>
      </c>
      <c r="AL7" t="s">
        <v>824</v>
      </c>
      <c r="AS7" t="s">
        <v>823</v>
      </c>
      <c r="AT7" t="s">
        <v>822</v>
      </c>
      <c r="AU7" t="s">
        <v>821</v>
      </c>
      <c r="AV7" t="s">
        <v>820</v>
      </c>
      <c r="AW7" t="s">
        <v>819</v>
      </c>
      <c r="AX7" t="s">
        <v>818</v>
      </c>
      <c r="AY7" t="s">
        <v>817</v>
      </c>
      <c r="AZ7" t="s">
        <v>816</v>
      </c>
      <c r="BA7" t="s">
        <v>815</v>
      </c>
      <c r="BB7" t="s">
        <v>814</v>
      </c>
      <c r="BC7" t="s">
        <v>813</v>
      </c>
      <c r="BD7" t="s">
        <v>812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811</v>
      </c>
      <c r="Y8" t="s">
        <v>3</v>
      </c>
      <c r="AC8" s="289" t="s">
        <v>810</v>
      </c>
      <c r="AD8" s="289" t="s">
        <v>670</v>
      </c>
      <c r="AE8" s="332">
        <v>2.5379710000000002</v>
      </c>
      <c r="AF8" s="285" t="s">
        <v>669</v>
      </c>
      <c r="AG8" t="s">
        <v>704</v>
      </c>
      <c r="AH8" t="s">
        <v>670</v>
      </c>
      <c r="AI8" t="s">
        <v>577</v>
      </c>
      <c r="AJ8" t="s">
        <v>809</v>
      </c>
      <c r="AS8" t="s">
        <v>808</v>
      </c>
      <c r="AT8" t="s">
        <v>807</v>
      </c>
      <c r="AU8" t="s">
        <v>806</v>
      </c>
      <c r="AV8" t="s">
        <v>805</v>
      </c>
      <c r="AW8" t="s">
        <v>804</v>
      </c>
      <c r="AX8" t="s">
        <v>803</v>
      </c>
      <c r="AY8" t="s">
        <v>802</v>
      </c>
      <c r="AZ8" t="s">
        <v>801</v>
      </c>
      <c r="BA8" t="s">
        <v>800</v>
      </c>
      <c r="BB8" t="s">
        <v>799</v>
      </c>
      <c r="BC8" t="s">
        <v>798</v>
      </c>
      <c r="BD8" t="s">
        <v>797</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796</v>
      </c>
      <c r="Y9" t="s">
        <v>419</v>
      </c>
      <c r="AC9" s="219" t="s">
        <v>795</v>
      </c>
      <c r="AD9" s="219" t="s">
        <v>621</v>
      </c>
      <c r="AE9" s="244">
        <v>0.24667</v>
      </c>
      <c r="AF9" s="285" t="s">
        <v>568</v>
      </c>
      <c r="AG9" t="s">
        <v>4</v>
      </c>
      <c r="AH9" t="s">
        <v>794</v>
      </c>
      <c r="AI9" t="s">
        <v>793</v>
      </c>
      <c r="AJ9" t="s">
        <v>792</v>
      </c>
      <c r="AS9" t="s">
        <v>791</v>
      </c>
      <c r="AT9" t="s">
        <v>790</v>
      </c>
      <c r="AU9" t="s">
        <v>789</v>
      </c>
      <c r="AV9" t="s">
        <v>788</v>
      </c>
      <c r="AW9" t="s">
        <v>787</v>
      </c>
      <c r="AX9" t="s">
        <v>786</v>
      </c>
      <c r="AY9" t="s">
        <v>785</v>
      </c>
      <c r="AZ9" t="s">
        <v>784</v>
      </c>
      <c r="BA9" t="s">
        <v>783</v>
      </c>
      <c r="BB9" t="s">
        <v>782</v>
      </c>
      <c r="BC9" t="s">
        <v>732</v>
      </c>
      <c r="BD9" t="s">
        <v>781</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780</v>
      </c>
      <c r="Y10" t="s">
        <v>779</v>
      </c>
      <c r="AC10" s="285" t="s">
        <v>778</v>
      </c>
      <c r="AD10" s="285" t="s">
        <v>621</v>
      </c>
      <c r="AE10" s="292">
        <v>0.315905361</v>
      </c>
      <c r="AF10" s="285" t="s">
        <v>568</v>
      </c>
      <c r="AG10" t="s">
        <v>729</v>
      </c>
      <c r="AH10" t="s">
        <v>578</v>
      </c>
      <c r="AI10" t="s">
        <v>777</v>
      </c>
      <c r="AJ10" t="s">
        <v>776</v>
      </c>
      <c r="AS10" t="s">
        <v>775</v>
      </c>
      <c r="AT10" t="s">
        <v>774</v>
      </c>
      <c r="AU10" t="s">
        <v>773</v>
      </c>
      <c r="AV10" t="s">
        <v>772</v>
      </c>
      <c r="AW10" t="s">
        <v>771</v>
      </c>
      <c r="AX10" t="s">
        <v>770</v>
      </c>
      <c r="AZ10" t="s">
        <v>769</v>
      </c>
      <c r="BA10" t="s">
        <v>768</v>
      </c>
      <c r="BB10" t="s">
        <v>767</v>
      </c>
      <c r="BC10" t="s">
        <v>766</v>
      </c>
      <c r="BD10" t="s">
        <v>765</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764</v>
      </c>
      <c r="Y11" t="s">
        <v>763</v>
      </c>
      <c r="AC11" s="285" t="s">
        <v>762</v>
      </c>
      <c r="AD11" s="285" t="s">
        <v>745</v>
      </c>
      <c r="AE11" s="285">
        <v>0.34410000000000002</v>
      </c>
      <c r="AF11" s="285" t="s">
        <v>744</v>
      </c>
      <c r="AG11" t="s">
        <v>716</v>
      </c>
      <c r="AH11" t="s">
        <v>761</v>
      </c>
      <c r="AI11" t="s">
        <v>760</v>
      </c>
      <c r="AJ11" t="s">
        <v>759</v>
      </c>
      <c r="AS11" t="s">
        <v>758</v>
      </c>
      <c r="AT11" t="s">
        <v>757</v>
      </c>
      <c r="AU11" t="s">
        <v>756</v>
      </c>
      <c r="AV11" t="s">
        <v>755</v>
      </c>
      <c r="AW11" t="s">
        <v>754</v>
      </c>
      <c r="AX11" t="s">
        <v>753</v>
      </c>
      <c r="AZ11" t="s">
        <v>752</v>
      </c>
      <c r="BA11" t="s">
        <v>751</v>
      </c>
      <c r="BB11" t="s">
        <v>750</v>
      </c>
      <c r="BC11" t="s">
        <v>749</v>
      </c>
      <c r="BD11" t="s">
        <v>748</v>
      </c>
    </row>
    <row r="12" spans="1:56" x14ac:dyDescent="0.25">
      <c r="C12">
        <v>2014</v>
      </c>
      <c r="D12">
        <f t="shared" ref="D12:I12" si="8">E11</f>
        <v>2015</v>
      </c>
      <c r="E12">
        <f t="shared" si="8"/>
        <v>2016</v>
      </c>
      <c r="F12">
        <f t="shared" si="8"/>
        <v>2017</v>
      </c>
      <c r="G12">
        <f t="shared" si="8"/>
        <v>2018</v>
      </c>
      <c r="H12">
        <f t="shared" si="8"/>
        <v>2019</v>
      </c>
      <c r="I12">
        <f t="shared" si="8"/>
        <v>2020</v>
      </c>
      <c r="V12" t="s">
        <v>747</v>
      </c>
      <c r="AC12" s="285" t="s">
        <v>746</v>
      </c>
      <c r="AD12" s="285" t="s">
        <v>745</v>
      </c>
      <c r="AE12" s="286">
        <v>0.70850000000000002</v>
      </c>
      <c r="AF12" s="286" t="s">
        <v>744</v>
      </c>
      <c r="AG12" t="s">
        <v>743</v>
      </c>
      <c r="AH12" t="s">
        <v>572</v>
      </c>
      <c r="AJ12" t="s">
        <v>742</v>
      </c>
      <c r="AS12" t="s">
        <v>741</v>
      </c>
      <c r="AT12" t="s">
        <v>740</v>
      </c>
      <c r="AU12" t="s">
        <v>739</v>
      </c>
      <c r="AV12" t="s">
        <v>738</v>
      </c>
      <c r="AW12" t="s">
        <v>737</v>
      </c>
      <c r="AX12" t="s">
        <v>736</v>
      </c>
      <c r="AZ12" t="s">
        <v>735</v>
      </c>
      <c r="BA12" t="s">
        <v>734</v>
      </c>
      <c r="BB12" t="s">
        <v>733</v>
      </c>
      <c r="BC12" t="s">
        <v>732</v>
      </c>
      <c r="BD12" t="s">
        <v>731</v>
      </c>
    </row>
    <row r="13" spans="1:56" x14ac:dyDescent="0.25">
      <c r="C13">
        <v>2015</v>
      </c>
      <c r="D13">
        <f>E12</f>
        <v>2016</v>
      </c>
      <c r="E13">
        <f>F12</f>
        <v>2017</v>
      </c>
      <c r="F13">
        <f>G12</f>
        <v>2018</v>
      </c>
      <c r="G13">
        <f>H12</f>
        <v>2019</v>
      </c>
      <c r="H13">
        <f>I12</f>
        <v>2020</v>
      </c>
      <c r="V13" t="s">
        <v>730</v>
      </c>
      <c r="AC13" s="285" t="s">
        <v>729</v>
      </c>
      <c r="AD13" s="285" t="s">
        <v>670</v>
      </c>
      <c r="AE13" s="285">
        <v>2.6023999999999998</v>
      </c>
      <c r="AF13" s="285" t="s">
        <v>669</v>
      </c>
      <c r="AG13" t="s">
        <v>728</v>
      </c>
      <c r="AH13" t="s">
        <v>727</v>
      </c>
      <c r="AJ13" t="s">
        <v>726</v>
      </c>
      <c r="AS13" t="s">
        <v>725</v>
      </c>
      <c r="AT13" t="s">
        <v>724</v>
      </c>
      <c r="AU13" t="s">
        <v>723</v>
      </c>
      <c r="AV13" t="s">
        <v>722</v>
      </c>
      <c r="AW13" t="s">
        <v>721</v>
      </c>
      <c r="AX13" t="s">
        <v>720</v>
      </c>
      <c r="AZ13" t="s">
        <v>719</v>
      </c>
      <c r="BA13" t="s">
        <v>718</v>
      </c>
      <c r="BD13" t="s">
        <v>717</v>
      </c>
    </row>
    <row r="14" spans="1:56" x14ac:dyDescent="0.25">
      <c r="C14">
        <v>2016</v>
      </c>
      <c r="D14">
        <f>E13</f>
        <v>2017</v>
      </c>
      <c r="E14">
        <f>F13</f>
        <v>2018</v>
      </c>
      <c r="F14">
        <f>G13</f>
        <v>2019</v>
      </c>
      <c r="G14">
        <f>H13</f>
        <v>2020</v>
      </c>
      <c r="V14" t="s">
        <v>547</v>
      </c>
      <c r="AC14" s="285" t="s">
        <v>716</v>
      </c>
      <c r="AD14" s="285" t="s">
        <v>670</v>
      </c>
      <c r="AE14" s="285">
        <v>2.1913999999999998</v>
      </c>
      <c r="AF14" s="285" t="s">
        <v>669</v>
      </c>
      <c r="AG14" t="s">
        <v>715</v>
      </c>
      <c r="AH14" t="s">
        <v>1</v>
      </c>
      <c r="AJ14" t="s">
        <v>714</v>
      </c>
      <c r="AS14" t="s">
        <v>713</v>
      </c>
      <c r="AT14" t="s">
        <v>712</v>
      </c>
      <c r="AU14" t="s">
        <v>711</v>
      </c>
      <c r="AV14" t="s">
        <v>710</v>
      </c>
      <c r="AW14" t="s">
        <v>709</v>
      </c>
      <c r="AX14" t="s">
        <v>708</v>
      </c>
      <c r="AZ14" t="s">
        <v>707</v>
      </c>
      <c r="BA14" t="s">
        <v>706</v>
      </c>
      <c r="BD14" t="s">
        <v>705</v>
      </c>
    </row>
    <row r="15" spans="1:56" x14ac:dyDescent="0.25">
      <c r="C15">
        <v>2017</v>
      </c>
      <c r="D15">
        <f>E14</f>
        <v>2018</v>
      </c>
      <c r="E15">
        <f>F14</f>
        <v>2019</v>
      </c>
      <c r="F15">
        <f>G14</f>
        <v>2020</v>
      </c>
      <c r="AC15" s="285" t="s">
        <v>704</v>
      </c>
      <c r="AD15" s="285" t="s">
        <v>621</v>
      </c>
      <c r="AE15" s="285">
        <v>1.1838E-2</v>
      </c>
      <c r="AF15" s="285" t="s">
        <v>568</v>
      </c>
      <c r="AG15" t="s">
        <v>703</v>
      </c>
      <c r="AH15" t="s">
        <v>702</v>
      </c>
      <c r="AJ15" t="s">
        <v>5</v>
      </c>
      <c r="AS15" t="s">
        <v>701</v>
      </c>
      <c r="AT15" t="s">
        <v>700</v>
      </c>
      <c r="AU15" t="s">
        <v>699</v>
      </c>
      <c r="AV15" t="s">
        <v>698</v>
      </c>
      <c r="AW15" t="s">
        <v>697</v>
      </c>
      <c r="AX15" t="s">
        <v>696</v>
      </c>
      <c r="AZ15" t="s">
        <v>695</v>
      </c>
      <c r="BA15" t="s">
        <v>694</v>
      </c>
      <c r="BD15" t="s">
        <v>693</v>
      </c>
    </row>
    <row r="16" spans="1:56" x14ac:dyDescent="0.25">
      <c r="C16">
        <v>2018</v>
      </c>
      <c r="D16">
        <f>E15</f>
        <v>2019</v>
      </c>
      <c r="E16">
        <f>F15</f>
        <v>2020</v>
      </c>
      <c r="AC16" s="285" t="s">
        <v>692</v>
      </c>
      <c r="AD16" s="285" t="s">
        <v>621</v>
      </c>
      <c r="AE16" s="285">
        <v>2.0799999999999999E-4</v>
      </c>
      <c r="AF16" s="285" t="s">
        <v>568</v>
      </c>
      <c r="AG16" t="s">
        <v>691</v>
      </c>
      <c r="AH16" t="s">
        <v>690</v>
      </c>
      <c r="AS16" t="s">
        <v>689</v>
      </c>
      <c r="AT16" t="s">
        <v>688</v>
      </c>
      <c r="AU16" t="s">
        <v>687</v>
      </c>
      <c r="AV16" t="s">
        <v>686</v>
      </c>
      <c r="AW16" t="s">
        <v>685</v>
      </c>
      <c r="AX16" t="s">
        <v>684</v>
      </c>
      <c r="AZ16" t="s">
        <v>683</v>
      </c>
      <c r="BA16" t="s">
        <v>682</v>
      </c>
      <c r="BD16" t="s">
        <v>681</v>
      </c>
    </row>
    <row r="17" spans="3:56" x14ac:dyDescent="0.25">
      <c r="C17">
        <v>2019</v>
      </c>
      <c r="D17">
        <f>E16</f>
        <v>2020</v>
      </c>
      <c r="AC17" s="285" t="s">
        <v>680</v>
      </c>
      <c r="AD17" s="285" t="s">
        <v>621</v>
      </c>
      <c r="AE17" s="285">
        <v>0.214508</v>
      </c>
      <c r="AF17" s="285" t="s">
        <v>568</v>
      </c>
      <c r="AG17" t="s">
        <v>5</v>
      </c>
      <c r="AH17" t="s">
        <v>547</v>
      </c>
      <c r="AT17" t="s">
        <v>679</v>
      </c>
      <c r="AU17" t="s">
        <v>678</v>
      </c>
      <c r="AV17" t="s">
        <v>677</v>
      </c>
      <c r="AW17" t="s">
        <v>676</v>
      </c>
      <c r="AX17" t="s">
        <v>675</v>
      </c>
      <c r="AZ17" t="s">
        <v>674</v>
      </c>
      <c r="BA17" t="s">
        <v>673</v>
      </c>
      <c r="BD17" t="s">
        <v>672</v>
      </c>
    </row>
    <row r="18" spans="3:56" x14ac:dyDescent="0.25">
      <c r="C18">
        <v>2020</v>
      </c>
      <c r="AC18" s="285" t="s">
        <v>671</v>
      </c>
      <c r="AD18" s="285" t="s">
        <v>670</v>
      </c>
      <c r="AE18" s="286">
        <v>1.5022500000000001</v>
      </c>
      <c r="AF18" s="286" t="s">
        <v>669</v>
      </c>
      <c r="AT18" t="s">
        <v>668</v>
      </c>
      <c r="AU18" t="s">
        <v>667</v>
      </c>
      <c r="AV18" t="s">
        <v>666</v>
      </c>
      <c r="AW18" t="s">
        <v>665</v>
      </c>
      <c r="AX18" t="s">
        <v>664</v>
      </c>
      <c r="AZ18" t="s">
        <v>663</v>
      </c>
      <c r="BD18" t="s">
        <v>662</v>
      </c>
    </row>
    <row r="19" spans="3:56" x14ac:dyDescent="0.25">
      <c r="C19" t="s">
        <v>661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653</v>
      </c>
      <c r="AC19" s="219" t="s">
        <v>660</v>
      </c>
      <c r="AD19" s="285" t="s">
        <v>621</v>
      </c>
      <c r="AE19" s="286">
        <v>0.21676999999999999</v>
      </c>
      <c r="AF19" s="286" t="s">
        <v>568</v>
      </c>
      <c r="AT19" t="s">
        <v>659</v>
      </c>
      <c r="AU19" t="s">
        <v>658</v>
      </c>
      <c r="AV19" t="s">
        <v>657</v>
      </c>
      <c r="AW19" t="s">
        <v>656</v>
      </c>
      <c r="BD19" t="s">
        <v>655</v>
      </c>
    </row>
    <row r="20" spans="3:56" x14ac:dyDescent="0.25">
      <c r="C20" t="s">
        <v>654</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653</v>
      </c>
      <c r="AC20" s="285" t="s">
        <v>652</v>
      </c>
      <c r="AD20" s="285" t="s">
        <v>621</v>
      </c>
      <c r="AE20" s="288" t="s">
        <v>598</v>
      </c>
      <c r="AF20" s="286" t="s">
        <v>568</v>
      </c>
      <c r="AT20" t="s">
        <v>651</v>
      </c>
      <c r="AV20" t="s">
        <v>650</v>
      </c>
      <c r="AW20" t="s">
        <v>649</v>
      </c>
      <c r="BD20" t="s">
        <v>648</v>
      </c>
    </row>
    <row r="21" spans="3:56" x14ac:dyDescent="0.25">
      <c r="C21" t="s">
        <v>647</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646</v>
      </c>
      <c r="AD21" s="219" t="s">
        <v>621</v>
      </c>
      <c r="AE21" s="291">
        <v>0</v>
      </c>
      <c r="AF21" s="219" t="s">
        <v>568</v>
      </c>
      <c r="AT21" t="s">
        <v>645</v>
      </c>
      <c r="AV21" t="s">
        <v>644</v>
      </c>
      <c r="AW21" t="s">
        <v>643</v>
      </c>
      <c r="BD21" t="s">
        <v>642</v>
      </c>
    </row>
    <row r="22" spans="3:56" x14ac:dyDescent="0.25">
      <c r="C22" t="s">
        <v>641</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640</v>
      </c>
      <c r="AD22" s="219" t="s">
        <v>621</v>
      </c>
      <c r="AE22" s="291">
        <v>0</v>
      </c>
      <c r="AF22" s="219" t="s">
        <v>639</v>
      </c>
      <c r="AT22" t="s">
        <v>638</v>
      </c>
      <c r="AW22" t="s">
        <v>637</v>
      </c>
      <c r="BD22" t="s">
        <v>636</v>
      </c>
    </row>
    <row r="23" spans="3:56" x14ac:dyDescent="0.25">
      <c r="C23" t="s">
        <v>635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634</v>
      </c>
      <c r="AD23" s="289" t="s">
        <v>621</v>
      </c>
      <c r="AE23" s="290">
        <v>0</v>
      </c>
      <c r="AF23" s="289" t="s">
        <v>568</v>
      </c>
      <c r="AT23" t="s">
        <v>633</v>
      </c>
      <c r="AW23" t="s">
        <v>632</v>
      </c>
      <c r="BD23" t="s">
        <v>631</v>
      </c>
    </row>
    <row r="24" spans="3:56" x14ac:dyDescent="0.25">
      <c r="C24" t="s">
        <v>630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629</v>
      </c>
      <c r="AD24" s="289" t="s">
        <v>621</v>
      </c>
      <c r="AE24" s="290">
        <v>0</v>
      </c>
      <c r="AF24" s="289" t="s">
        <v>568</v>
      </c>
      <c r="AT24" t="s">
        <v>628</v>
      </c>
      <c r="AW24" t="s">
        <v>627</v>
      </c>
    </row>
    <row r="25" spans="3:56" x14ac:dyDescent="0.25">
      <c r="C25" t="s">
        <v>626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625</v>
      </c>
      <c r="AD25" s="289" t="s">
        <v>621</v>
      </c>
      <c r="AE25" s="290">
        <v>0</v>
      </c>
      <c r="AF25" s="289" t="s">
        <v>568</v>
      </c>
      <c r="AT25" t="s">
        <v>624</v>
      </c>
    </row>
    <row r="26" spans="3:56" x14ac:dyDescent="0.25">
      <c r="C26" t="s">
        <v>623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622</v>
      </c>
      <c r="AD26" s="289" t="s">
        <v>621</v>
      </c>
      <c r="AE26" s="290">
        <v>0</v>
      </c>
      <c r="AF26" s="289" t="s">
        <v>568</v>
      </c>
    </row>
    <row r="27" spans="3:56" x14ac:dyDescent="0.25">
      <c r="C27" t="s">
        <v>620</v>
      </c>
      <c r="D27" t="str">
        <f t="shared" ref="D27:I27" si="16">E26</f>
        <v>2014/15</v>
      </c>
      <c r="E27" t="str">
        <f t="shared" si="16"/>
        <v>2015/16</v>
      </c>
      <c r="F27" t="str">
        <f t="shared" si="16"/>
        <v>2016/17</v>
      </c>
      <c r="G27" t="str">
        <f t="shared" si="16"/>
        <v>2017/18</v>
      </c>
      <c r="H27" t="str">
        <f t="shared" si="16"/>
        <v>2018/19</v>
      </c>
      <c r="I27" t="str">
        <f t="shared" si="16"/>
        <v>2019/20</v>
      </c>
      <c r="AC27" s="285" t="s">
        <v>619</v>
      </c>
      <c r="AD27" s="285" t="s">
        <v>595</v>
      </c>
      <c r="AE27" s="287">
        <v>289.83554099999998</v>
      </c>
      <c r="AF27" s="285" t="s">
        <v>597</v>
      </c>
    </row>
    <row r="28" spans="3:56" x14ac:dyDescent="0.25">
      <c r="C28" t="s">
        <v>618</v>
      </c>
      <c r="D28" t="str">
        <f>E27</f>
        <v>2015/16</v>
      </c>
      <c r="E28" t="str">
        <f>F27</f>
        <v>2016/17</v>
      </c>
      <c r="F28" t="str">
        <f>G27</f>
        <v>2017/18</v>
      </c>
      <c r="G28" t="str">
        <f>H27</f>
        <v>2018/19</v>
      </c>
      <c r="H28" t="str">
        <f>I27</f>
        <v>2019/20</v>
      </c>
      <c r="AC28" s="285" t="s">
        <v>617</v>
      </c>
      <c r="AD28" s="285" t="s">
        <v>595</v>
      </c>
      <c r="AE28" s="287">
        <v>199</v>
      </c>
      <c r="AF28" s="285" t="s">
        <v>597</v>
      </c>
    </row>
    <row r="29" spans="3:56" x14ac:dyDescent="0.25">
      <c r="C29" t="s">
        <v>616</v>
      </c>
      <c r="D29" t="str">
        <f>E28</f>
        <v>2016/17</v>
      </c>
      <c r="E29" t="str">
        <f>F28</f>
        <v>2017/18</v>
      </c>
      <c r="F29" t="str">
        <f>G28</f>
        <v>2018/19</v>
      </c>
      <c r="G29" t="str">
        <f>H28</f>
        <v>2019/20</v>
      </c>
      <c r="AC29" s="285" t="s">
        <v>615</v>
      </c>
      <c r="AD29" s="285" t="s">
        <v>595</v>
      </c>
      <c r="AE29" s="287">
        <v>6</v>
      </c>
      <c r="AF29" s="285" t="s">
        <v>597</v>
      </c>
    </row>
    <row r="30" spans="3:56" x14ac:dyDescent="0.25">
      <c r="C30" t="s">
        <v>614</v>
      </c>
      <c r="D30" t="str">
        <f>E29</f>
        <v>2017/18</v>
      </c>
      <c r="E30" t="str">
        <f>F29</f>
        <v>2018/19</v>
      </c>
      <c r="F30" t="str">
        <f>G29</f>
        <v>2019/20</v>
      </c>
      <c r="AC30" s="285" t="s">
        <v>613</v>
      </c>
      <c r="AD30" s="285" t="s">
        <v>595</v>
      </c>
      <c r="AE30" s="287">
        <v>21</v>
      </c>
      <c r="AF30" s="285" t="s">
        <v>597</v>
      </c>
    </row>
    <row r="31" spans="3:56" x14ac:dyDescent="0.25">
      <c r="C31" t="s">
        <v>612</v>
      </c>
      <c r="D31" t="str">
        <f>E30</f>
        <v>2018/19</v>
      </c>
      <c r="E31" t="str">
        <f>F30</f>
        <v>2019/20</v>
      </c>
      <c r="AC31" s="285" t="s">
        <v>611</v>
      </c>
      <c r="AD31" s="285" t="s">
        <v>595</v>
      </c>
      <c r="AE31" s="287">
        <v>6</v>
      </c>
      <c r="AF31" s="285" t="s">
        <v>597</v>
      </c>
    </row>
    <row r="32" spans="3:56" x14ac:dyDescent="0.25">
      <c r="C32" t="s">
        <v>610</v>
      </c>
      <c r="D32" t="str">
        <f>E31</f>
        <v>2019/20</v>
      </c>
      <c r="AC32" s="285" t="s">
        <v>609</v>
      </c>
      <c r="AD32" s="285" t="s">
        <v>595</v>
      </c>
      <c r="AE32" s="287">
        <v>21</v>
      </c>
      <c r="AF32" s="285" t="s">
        <v>597</v>
      </c>
    </row>
    <row r="33" spans="3:32" x14ac:dyDescent="0.25">
      <c r="C33" t="s">
        <v>608</v>
      </c>
      <c r="AC33" s="285" t="s">
        <v>607</v>
      </c>
      <c r="AD33" s="285" t="s">
        <v>595</v>
      </c>
      <c r="AE33" s="287">
        <v>21</v>
      </c>
      <c r="AF33" s="285" t="s">
        <v>597</v>
      </c>
    </row>
    <row r="34" spans="3:32" x14ac:dyDescent="0.25">
      <c r="AC34" s="285" t="s">
        <v>606</v>
      </c>
      <c r="AD34" s="285" t="s">
        <v>595</v>
      </c>
      <c r="AE34" s="287">
        <v>21</v>
      </c>
      <c r="AF34" s="285" t="s">
        <v>597</v>
      </c>
    </row>
    <row r="35" spans="3:32" x14ac:dyDescent="0.25">
      <c r="AC35" s="285" t="s">
        <v>605</v>
      </c>
      <c r="AD35" s="285" t="s">
        <v>595</v>
      </c>
      <c r="AE35" s="287">
        <v>21</v>
      </c>
      <c r="AF35" s="285" t="s">
        <v>597</v>
      </c>
    </row>
    <row r="36" spans="3:32" x14ac:dyDescent="0.25">
      <c r="AC36" s="285" t="s">
        <v>604</v>
      </c>
      <c r="AD36" s="285" t="s">
        <v>595</v>
      </c>
      <c r="AE36" s="287">
        <v>21</v>
      </c>
      <c r="AF36" s="285" t="s">
        <v>597</v>
      </c>
    </row>
    <row r="37" spans="3:32" x14ac:dyDescent="0.25">
      <c r="AC37" s="285" t="s">
        <v>603</v>
      </c>
      <c r="AD37" s="285" t="s">
        <v>595</v>
      </c>
      <c r="AE37" s="287">
        <v>21</v>
      </c>
      <c r="AF37" s="285" t="s">
        <v>597</v>
      </c>
    </row>
    <row r="38" spans="3:32" x14ac:dyDescent="0.25">
      <c r="AC38" s="285" t="s">
        <v>602</v>
      </c>
      <c r="AD38" s="285" t="s">
        <v>595</v>
      </c>
      <c r="AE38" s="287">
        <v>1.37</v>
      </c>
      <c r="AF38" s="285" t="s">
        <v>597</v>
      </c>
    </row>
    <row r="39" spans="3:32" x14ac:dyDescent="0.25">
      <c r="AC39" s="285" t="s">
        <v>601</v>
      </c>
      <c r="AD39" s="285" t="s">
        <v>595</v>
      </c>
      <c r="AE39" s="288" t="s">
        <v>598</v>
      </c>
      <c r="AF39" s="285" t="s">
        <v>597</v>
      </c>
    </row>
    <row r="40" spans="3:32" x14ac:dyDescent="0.25">
      <c r="AC40" s="285" t="s">
        <v>600</v>
      </c>
      <c r="AD40" s="285" t="s">
        <v>595</v>
      </c>
      <c r="AE40" s="288" t="s">
        <v>598</v>
      </c>
      <c r="AF40" s="285" t="s">
        <v>597</v>
      </c>
    </row>
    <row r="41" spans="3:32" x14ac:dyDescent="0.25">
      <c r="AC41" s="285" t="s">
        <v>599</v>
      </c>
      <c r="AD41" s="285" t="s">
        <v>595</v>
      </c>
      <c r="AE41" s="288" t="s">
        <v>598</v>
      </c>
      <c r="AF41" s="285" t="s">
        <v>597</v>
      </c>
    </row>
    <row r="42" spans="3:32" x14ac:dyDescent="0.25">
      <c r="AC42" s="285" t="s">
        <v>596</v>
      </c>
      <c r="AD42" s="285" t="s">
        <v>595</v>
      </c>
      <c r="AE42" s="287">
        <v>21</v>
      </c>
      <c r="AF42" s="219" t="s">
        <v>594</v>
      </c>
    </row>
    <row r="43" spans="3:32" x14ac:dyDescent="0.25">
      <c r="AC43" s="289" t="s">
        <v>593</v>
      </c>
      <c r="AD43" s="289" t="s">
        <v>572</v>
      </c>
      <c r="AE43" s="284" t="s">
        <v>563</v>
      </c>
      <c r="AF43" s="284"/>
    </row>
    <row r="44" spans="3:32" x14ac:dyDescent="0.25">
      <c r="AC44" s="289" t="s">
        <v>592</v>
      </c>
      <c r="AD44" s="289" t="s">
        <v>572</v>
      </c>
      <c r="AE44" s="289">
        <v>0.29315999999999998</v>
      </c>
      <c r="AF44" s="289" t="s">
        <v>571</v>
      </c>
    </row>
    <row r="45" spans="3:32" x14ac:dyDescent="0.25">
      <c r="AC45" s="289" t="s">
        <v>591</v>
      </c>
      <c r="AD45" s="289" t="s">
        <v>572</v>
      </c>
      <c r="AE45" s="289">
        <v>0.16625000000000001</v>
      </c>
      <c r="AF45" s="289" t="s">
        <v>571</v>
      </c>
    </row>
    <row r="46" spans="3:32" x14ac:dyDescent="0.25">
      <c r="AC46" s="289" t="s">
        <v>590</v>
      </c>
      <c r="AD46" s="289" t="s">
        <v>572</v>
      </c>
      <c r="AE46" s="289">
        <v>0.21021999999999999</v>
      </c>
      <c r="AF46" s="289" t="s">
        <v>571</v>
      </c>
    </row>
    <row r="47" spans="3:32" x14ac:dyDescent="0.25">
      <c r="AC47" s="285" t="s">
        <v>589</v>
      </c>
      <c r="AD47" s="285" t="s">
        <v>572</v>
      </c>
      <c r="AE47" s="285">
        <v>4.7379999999999999E-2</v>
      </c>
      <c r="AF47" s="285" t="s">
        <v>571</v>
      </c>
    </row>
    <row r="48" spans="3:32" x14ac:dyDescent="0.25">
      <c r="AC48" s="285" t="s">
        <v>588</v>
      </c>
      <c r="AD48" s="285" t="s">
        <v>572</v>
      </c>
      <c r="AE48" s="285">
        <v>0.18546000000000001</v>
      </c>
      <c r="AF48" s="285" t="s">
        <v>571</v>
      </c>
    </row>
    <row r="49" spans="29:32" x14ac:dyDescent="0.25">
      <c r="AC49" s="285" t="s">
        <v>587</v>
      </c>
      <c r="AD49" s="285" t="s">
        <v>572</v>
      </c>
      <c r="AE49" s="285">
        <v>0.19388</v>
      </c>
      <c r="AF49" s="285" t="s">
        <v>571</v>
      </c>
    </row>
    <row r="50" spans="29:32" x14ac:dyDescent="0.25">
      <c r="AC50" s="289" t="s">
        <v>586</v>
      </c>
      <c r="AD50" s="289" t="s">
        <v>584</v>
      </c>
      <c r="AE50" s="289">
        <v>0.21634400000000001</v>
      </c>
      <c r="AF50" s="289" t="s">
        <v>583</v>
      </c>
    </row>
    <row r="51" spans="29:32" x14ac:dyDescent="0.25">
      <c r="AC51" s="289" t="s">
        <v>585</v>
      </c>
      <c r="AD51" s="289" t="s">
        <v>584</v>
      </c>
      <c r="AE51" s="289">
        <v>0.33604699999999998</v>
      </c>
      <c r="AF51" s="289" t="s">
        <v>583</v>
      </c>
    </row>
    <row r="52" spans="29:32" x14ac:dyDescent="0.25">
      <c r="AC52" s="285" t="s">
        <v>582</v>
      </c>
      <c r="AD52" s="285" t="s">
        <v>578</v>
      </c>
      <c r="AE52" s="286">
        <v>0.25092300000000001</v>
      </c>
      <c r="AF52" s="286" t="s">
        <v>577</v>
      </c>
    </row>
    <row r="53" spans="29:32" x14ac:dyDescent="0.25">
      <c r="AC53" s="285" t="s">
        <v>581</v>
      </c>
      <c r="AD53" s="285" t="s">
        <v>578</v>
      </c>
      <c r="AE53" s="286">
        <v>0.82374999999999998</v>
      </c>
      <c r="AF53" s="286" t="s">
        <v>577</v>
      </c>
    </row>
    <row r="54" spans="29:32" x14ac:dyDescent="0.25">
      <c r="AC54" s="285" t="s">
        <v>580</v>
      </c>
      <c r="AD54" s="285" t="s">
        <v>578</v>
      </c>
      <c r="AE54" s="286">
        <v>0.94411</v>
      </c>
      <c r="AF54" s="286" t="s">
        <v>577</v>
      </c>
    </row>
    <row r="55" spans="29:32" x14ac:dyDescent="0.25">
      <c r="AC55" s="285" t="s">
        <v>579</v>
      </c>
      <c r="AD55" s="285" t="s">
        <v>578</v>
      </c>
      <c r="AE55" s="286">
        <v>0.88483999999999996</v>
      </c>
      <c r="AF55" s="286" t="s">
        <v>577</v>
      </c>
    </row>
    <row r="56" spans="29:32" x14ac:dyDescent="0.25">
      <c r="AC56" s="285" t="s">
        <v>576</v>
      </c>
      <c r="AD56" s="285" t="s">
        <v>572</v>
      </c>
      <c r="AE56" s="285">
        <v>0.10946</v>
      </c>
      <c r="AF56" s="285" t="s">
        <v>571</v>
      </c>
    </row>
    <row r="57" spans="29:32" x14ac:dyDescent="0.25">
      <c r="AC57" s="285" t="s">
        <v>575</v>
      </c>
      <c r="AD57" s="285" t="s">
        <v>572</v>
      </c>
      <c r="AE57" s="285">
        <v>0.21876999999999999</v>
      </c>
      <c r="AF57" s="285" t="s">
        <v>571</v>
      </c>
    </row>
    <row r="58" spans="29:32" x14ac:dyDescent="0.25">
      <c r="AC58" s="285" t="s">
        <v>574</v>
      </c>
      <c r="AD58" s="285" t="s">
        <v>572</v>
      </c>
      <c r="AE58" s="285">
        <v>0.17755000000000001</v>
      </c>
      <c r="AF58" s="285" t="s">
        <v>571</v>
      </c>
    </row>
    <row r="59" spans="29:32" x14ac:dyDescent="0.25">
      <c r="AC59" s="285" t="s">
        <v>573</v>
      </c>
      <c r="AD59" s="285" t="s">
        <v>572</v>
      </c>
      <c r="AE59" s="285">
        <v>0.116082</v>
      </c>
      <c r="AF59" s="285" t="s">
        <v>571</v>
      </c>
    </row>
    <row r="60" spans="29:32" x14ac:dyDescent="0.25">
      <c r="AC60" s="285" t="s">
        <v>570</v>
      </c>
      <c r="AD60" s="284" t="s">
        <v>564</v>
      </c>
      <c r="AE60" s="284" t="s">
        <v>563</v>
      </c>
      <c r="AF60" s="284"/>
    </row>
    <row r="61" spans="29:32" x14ac:dyDescent="0.25">
      <c r="AC61" s="285" t="s">
        <v>569</v>
      </c>
      <c r="AD61" s="284" t="s">
        <v>564</v>
      </c>
      <c r="AE61" s="284" t="s">
        <v>563</v>
      </c>
      <c r="AF61" s="284"/>
    </row>
    <row r="62" spans="29:32" x14ac:dyDescent="0.25">
      <c r="AC62" s="284" t="s">
        <v>567</v>
      </c>
      <c r="AD62" s="284" t="s">
        <v>564</v>
      </c>
      <c r="AE62" s="284" t="s">
        <v>563</v>
      </c>
      <c r="AF62" s="284"/>
    </row>
    <row r="63" spans="29:32" x14ac:dyDescent="0.25">
      <c r="AC63" s="284" t="s">
        <v>566</v>
      </c>
      <c r="AD63" s="284" t="s">
        <v>564</v>
      </c>
      <c r="AE63" s="284" t="s">
        <v>563</v>
      </c>
      <c r="AF63" s="284"/>
    </row>
    <row r="64" spans="29:32" x14ac:dyDescent="0.25">
      <c r="AC64" s="284" t="s">
        <v>565</v>
      </c>
      <c r="AD64" s="284" t="s">
        <v>564</v>
      </c>
      <c r="AE64" s="284" t="s">
        <v>563</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959</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5"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956</v>
      </c>
      <c r="J38" s="45"/>
      <c r="K38" s="45"/>
      <c r="L38" s="45"/>
      <c r="M38" s="45"/>
      <c r="N38" s="45"/>
      <c r="O38" s="46"/>
    </row>
    <row r="39" spans="2:15" x14ac:dyDescent="0.25">
      <c r="B39" s="44"/>
      <c r="C39" s="47" t="s">
        <v>97</v>
      </c>
      <c r="D39" s="45"/>
      <c r="E39" s="45">
        <v>1991</v>
      </c>
      <c r="F39" s="45"/>
      <c r="G39" s="45"/>
      <c r="H39" s="45"/>
      <c r="I39" s="45" t="s">
        <v>957</v>
      </c>
      <c r="J39" s="45"/>
      <c r="K39" s="45"/>
      <c r="L39" s="45"/>
      <c r="M39" s="45"/>
      <c r="N39" s="45"/>
      <c r="O39" s="46"/>
    </row>
    <row r="40" spans="2:15" x14ac:dyDescent="0.25">
      <c r="B40" s="44"/>
      <c r="C40" s="47" t="s">
        <v>99</v>
      </c>
      <c r="D40" s="45"/>
      <c r="E40" s="45">
        <v>1992</v>
      </c>
      <c r="F40" s="45"/>
      <c r="G40" s="45"/>
      <c r="H40" s="45"/>
      <c r="I40" s="45" t="s">
        <v>958</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B160" zoomScale="80" zoomScaleNormal="80" workbookViewId="0">
      <selection activeCell="D13" sqref="D1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0"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41"/>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41"/>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41"/>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42"/>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43"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4"/>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45"/>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953</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50" t="s">
        <v>129</v>
      </c>
      <c r="F29" s="551"/>
      <c r="G29" s="547"/>
      <c r="H29" s="120" t="s">
        <v>138</v>
      </c>
      <c r="I29" s="72" t="s">
        <v>137</v>
      </c>
      <c r="J29" s="72" t="s">
        <v>10</v>
      </c>
      <c r="K29" s="72" t="s">
        <v>133</v>
      </c>
      <c r="L29" s="72" t="s">
        <v>136</v>
      </c>
      <c r="M29" s="72" t="s">
        <v>153</v>
      </c>
      <c r="N29" s="72" t="s">
        <v>151</v>
      </c>
      <c r="O29" s="546" t="s">
        <v>8</v>
      </c>
      <c r="P29" s="547"/>
      <c r="Q29" s="18"/>
      <c r="R29" s="18"/>
      <c r="S29" s="18"/>
      <c r="T29" s="18"/>
      <c r="U29" s="18"/>
      <c r="V29" s="18"/>
      <c r="W29" s="18"/>
      <c r="X29" s="94"/>
      <c r="Y29" s="23"/>
    </row>
    <row r="30" spans="1:25" s="3" customFormat="1" ht="46.5" customHeight="1" x14ac:dyDescent="0.25">
      <c r="A30" s="13"/>
      <c r="B30" s="14"/>
      <c r="C30" s="317"/>
      <c r="D30" s="312"/>
      <c r="E30" s="552"/>
      <c r="F30" s="552"/>
      <c r="G30" s="552"/>
      <c r="H30" s="313"/>
      <c r="I30" s="314"/>
      <c r="J30" s="315"/>
      <c r="K30" s="316"/>
      <c r="L30" s="315"/>
      <c r="M30" s="316"/>
      <c r="N30" s="315"/>
      <c r="O30" s="548"/>
      <c r="P30" s="549"/>
      <c r="Q30" s="18"/>
      <c r="R30" s="18"/>
      <c r="S30" s="18"/>
      <c r="T30" s="18"/>
      <c r="U30" s="18"/>
      <c r="V30" s="18"/>
      <c r="W30" s="18"/>
      <c r="X30" s="94"/>
      <c r="Y30" s="23"/>
    </row>
    <row r="31" spans="1:25" s="3" customFormat="1" ht="46.5" customHeight="1" x14ac:dyDescent="0.25">
      <c r="A31" s="13"/>
      <c r="B31" s="14"/>
      <c r="C31" s="302"/>
      <c r="D31" s="318"/>
      <c r="E31" s="521"/>
      <c r="F31" s="521"/>
      <c r="G31" s="521"/>
      <c r="H31" s="319"/>
      <c r="I31" s="320"/>
      <c r="J31" s="321"/>
      <c r="K31" s="322"/>
      <c r="L31" s="321"/>
      <c r="M31" s="322"/>
      <c r="N31" s="321"/>
      <c r="O31" s="521"/>
      <c r="P31" s="536"/>
      <c r="Q31" s="18"/>
      <c r="R31" s="18"/>
      <c r="S31" s="18"/>
      <c r="T31" s="18"/>
      <c r="U31" s="18"/>
      <c r="V31" s="18"/>
      <c r="W31" s="18"/>
      <c r="X31" s="94"/>
      <c r="Y31" s="23"/>
    </row>
    <row r="32" spans="1:25" s="3" customFormat="1" ht="46.5" customHeight="1" x14ac:dyDescent="0.25">
      <c r="A32" s="13"/>
      <c r="B32" s="14"/>
      <c r="C32" s="302"/>
      <c r="D32" s="318"/>
      <c r="E32" s="521"/>
      <c r="F32" s="521"/>
      <c r="G32" s="521"/>
      <c r="H32" s="319"/>
      <c r="I32" s="320"/>
      <c r="J32" s="321"/>
      <c r="K32" s="322"/>
      <c r="L32" s="321"/>
      <c r="M32" s="322"/>
      <c r="N32" s="321"/>
      <c r="O32" s="521"/>
      <c r="P32" s="536"/>
      <c r="Q32" s="18"/>
      <c r="R32" s="18"/>
      <c r="S32" s="18"/>
      <c r="T32" s="18"/>
      <c r="U32" s="18"/>
      <c r="V32" s="18"/>
      <c r="W32" s="18"/>
      <c r="X32" s="94"/>
      <c r="Y32" s="23"/>
    </row>
    <row r="33" spans="1:25" s="3" customFormat="1" ht="46.5" customHeight="1" x14ac:dyDescent="0.25">
      <c r="A33" s="13"/>
      <c r="B33" s="14"/>
      <c r="C33" s="302"/>
      <c r="D33" s="318"/>
      <c r="E33" s="521"/>
      <c r="F33" s="521"/>
      <c r="G33" s="521"/>
      <c r="H33" s="319"/>
      <c r="I33" s="320"/>
      <c r="J33" s="321"/>
      <c r="K33" s="321"/>
      <c r="L33" s="321"/>
      <c r="M33" s="322"/>
      <c r="N33" s="321"/>
      <c r="O33" s="521"/>
      <c r="P33" s="536"/>
      <c r="Q33" s="18"/>
      <c r="R33" s="18"/>
      <c r="S33" s="18"/>
      <c r="T33" s="18"/>
      <c r="U33" s="18"/>
      <c r="V33" s="18"/>
      <c r="W33" s="18"/>
      <c r="X33" s="94"/>
      <c r="Y33" s="23"/>
    </row>
    <row r="34" spans="1:25" s="3" customFormat="1" ht="46.5" customHeight="1" x14ac:dyDescent="0.25">
      <c r="A34" s="13"/>
      <c r="B34" s="14"/>
      <c r="C34" s="302"/>
      <c r="D34" s="318"/>
      <c r="E34" s="521"/>
      <c r="F34" s="521"/>
      <c r="G34" s="521"/>
      <c r="H34" s="319"/>
      <c r="I34" s="320"/>
      <c r="J34" s="321"/>
      <c r="K34" s="321"/>
      <c r="L34" s="321"/>
      <c r="M34" s="322"/>
      <c r="N34" s="321"/>
      <c r="O34" s="521"/>
      <c r="P34" s="536"/>
      <c r="Q34" s="18"/>
      <c r="R34" s="18"/>
      <c r="S34" s="18"/>
      <c r="T34" s="18"/>
      <c r="U34" s="18"/>
      <c r="V34" s="18"/>
      <c r="W34" s="18"/>
      <c r="X34" s="94"/>
      <c r="Y34" s="23"/>
    </row>
    <row r="35" spans="1:25" s="3" customFormat="1" ht="46.5" customHeight="1" x14ac:dyDescent="0.25">
      <c r="A35" s="13"/>
      <c r="B35" s="14"/>
      <c r="C35" s="302"/>
      <c r="D35" s="318"/>
      <c r="E35" s="521"/>
      <c r="F35" s="521"/>
      <c r="G35" s="521"/>
      <c r="H35" s="319"/>
      <c r="I35" s="320"/>
      <c r="J35" s="321"/>
      <c r="K35" s="321"/>
      <c r="L35" s="321"/>
      <c r="M35" s="322"/>
      <c r="N35" s="321"/>
      <c r="O35" s="521"/>
      <c r="P35" s="536"/>
      <c r="Q35" s="18"/>
      <c r="R35" s="18"/>
      <c r="S35" s="18"/>
      <c r="T35" s="18"/>
      <c r="U35" s="18"/>
      <c r="V35" s="18"/>
      <c r="W35" s="18"/>
      <c r="X35" s="94"/>
      <c r="Y35" s="23"/>
    </row>
    <row r="36" spans="1:25" s="3" customFormat="1" ht="46.5" customHeight="1" x14ac:dyDescent="0.25">
      <c r="A36" s="13"/>
      <c r="B36" s="14"/>
      <c r="C36" s="302"/>
      <c r="D36" s="318"/>
      <c r="E36" s="521"/>
      <c r="F36" s="521"/>
      <c r="G36" s="521"/>
      <c r="H36" s="319"/>
      <c r="I36" s="320"/>
      <c r="J36" s="321"/>
      <c r="K36" s="321"/>
      <c r="L36" s="321"/>
      <c r="M36" s="322"/>
      <c r="N36" s="321"/>
      <c r="O36" s="521"/>
      <c r="P36" s="536"/>
      <c r="Q36" s="18"/>
      <c r="R36" s="18"/>
      <c r="S36" s="18"/>
      <c r="T36" s="18"/>
      <c r="U36" s="18"/>
      <c r="V36" s="18"/>
      <c r="W36" s="18"/>
      <c r="X36" s="94"/>
      <c r="Y36" s="23"/>
    </row>
    <row r="37" spans="1:25" s="3" customFormat="1" ht="46.5" customHeight="1" x14ac:dyDescent="0.25">
      <c r="A37" s="13"/>
      <c r="B37" s="14"/>
      <c r="C37" s="302"/>
      <c r="D37" s="318"/>
      <c r="E37" s="521"/>
      <c r="F37" s="521"/>
      <c r="G37" s="521"/>
      <c r="H37" s="319"/>
      <c r="I37" s="320"/>
      <c r="J37" s="321"/>
      <c r="K37" s="321"/>
      <c r="L37" s="321"/>
      <c r="M37" s="322"/>
      <c r="N37" s="321"/>
      <c r="O37" s="521"/>
      <c r="P37" s="536"/>
      <c r="Q37" s="18"/>
      <c r="R37" s="18"/>
      <c r="S37" s="18"/>
      <c r="T37" s="18"/>
      <c r="U37" s="18"/>
      <c r="V37" s="18"/>
      <c r="W37" s="18"/>
      <c r="X37" s="94"/>
      <c r="Y37" s="23"/>
    </row>
    <row r="38" spans="1:25" s="3" customFormat="1" ht="46.5" customHeight="1" x14ac:dyDescent="0.25">
      <c r="A38" s="13"/>
      <c r="B38" s="14"/>
      <c r="C38" s="302"/>
      <c r="D38" s="318"/>
      <c r="E38" s="521"/>
      <c r="F38" s="521"/>
      <c r="G38" s="521"/>
      <c r="H38" s="319"/>
      <c r="I38" s="320"/>
      <c r="J38" s="321"/>
      <c r="K38" s="321"/>
      <c r="L38" s="321"/>
      <c r="M38" s="322"/>
      <c r="N38" s="321"/>
      <c r="O38" s="521"/>
      <c r="P38" s="536"/>
      <c r="Q38" s="18"/>
      <c r="R38" s="18"/>
      <c r="S38" s="18"/>
      <c r="T38" s="18"/>
      <c r="U38" s="18"/>
      <c r="V38" s="18"/>
      <c r="W38" s="18"/>
      <c r="X38" s="94"/>
      <c r="Y38" s="23"/>
    </row>
    <row r="39" spans="1:25" s="3" customFormat="1" ht="46.5" customHeight="1" x14ac:dyDescent="0.25">
      <c r="A39" s="13"/>
      <c r="B39" s="14"/>
      <c r="C39" s="302"/>
      <c r="D39" s="318"/>
      <c r="E39" s="521"/>
      <c r="F39" s="521"/>
      <c r="G39" s="521"/>
      <c r="H39" s="319"/>
      <c r="I39" s="320"/>
      <c r="J39" s="321"/>
      <c r="K39" s="321"/>
      <c r="L39" s="321"/>
      <c r="M39" s="322"/>
      <c r="N39" s="321"/>
      <c r="O39" s="521"/>
      <c r="P39" s="536"/>
      <c r="Q39" s="18"/>
      <c r="R39" s="18"/>
      <c r="S39" s="18"/>
      <c r="T39" s="18"/>
      <c r="U39" s="18"/>
      <c r="V39" s="18"/>
      <c r="W39" s="18"/>
      <c r="X39" s="94"/>
      <c r="Y39" s="23"/>
    </row>
    <row r="40" spans="1:25" s="3" customFormat="1" ht="46.5" customHeight="1" x14ac:dyDescent="0.25">
      <c r="A40" s="13"/>
      <c r="B40" s="14"/>
      <c r="C40" s="302"/>
      <c r="D40" s="318"/>
      <c r="E40" s="521"/>
      <c r="F40" s="521"/>
      <c r="G40" s="521"/>
      <c r="H40" s="319"/>
      <c r="I40" s="320"/>
      <c r="J40" s="321"/>
      <c r="K40" s="321"/>
      <c r="L40" s="321"/>
      <c r="M40" s="322"/>
      <c r="N40" s="321"/>
      <c r="O40" s="521"/>
      <c r="P40" s="536"/>
      <c r="Q40" s="18"/>
      <c r="R40" s="18"/>
      <c r="S40" s="18"/>
      <c r="T40" s="18"/>
      <c r="U40" s="18"/>
      <c r="V40" s="18"/>
      <c r="W40" s="18"/>
      <c r="X40" s="94"/>
      <c r="Y40" s="23"/>
    </row>
    <row r="41" spans="1:25" s="3" customFormat="1" ht="46.5" customHeight="1" x14ac:dyDescent="0.25">
      <c r="A41" s="13"/>
      <c r="B41" s="14"/>
      <c r="C41" s="302"/>
      <c r="D41" s="318"/>
      <c r="E41" s="521"/>
      <c r="F41" s="521"/>
      <c r="G41" s="521"/>
      <c r="H41" s="319"/>
      <c r="I41" s="320"/>
      <c r="J41" s="321"/>
      <c r="K41" s="321"/>
      <c r="L41" s="321"/>
      <c r="M41" s="322"/>
      <c r="N41" s="321"/>
      <c r="O41" s="521"/>
      <c r="P41" s="536"/>
      <c r="Q41" s="18"/>
      <c r="R41" s="18"/>
      <c r="S41" s="18"/>
      <c r="T41" s="18"/>
      <c r="U41" s="18"/>
      <c r="V41" s="18"/>
      <c r="W41" s="18"/>
      <c r="X41" s="94"/>
      <c r="Y41" s="23"/>
    </row>
    <row r="42" spans="1:25" s="3" customFormat="1" ht="46.5" customHeight="1" x14ac:dyDescent="0.25">
      <c r="A42" s="13"/>
      <c r="B42" s="14"/>
      <c r="C42" s="302"/>
      <c r="D42" s="318"/>
      <c r="E42" s="521"/>
      <c r="F42" s="521"/>
      <c r="G42" s="521"/>
      <c r="H42" s="319"/>
      <c r="I42" s="320"/>
      <c r="J42" s="321"/>
      <c r="K42" s="321"/>
      <c r="L42" s="321"/>
      <c r="M42" s="322"/>
      <c r="N42" s="321"/>
      <c r="O42" s="521"/>
      <c r="P42" s="536"/>
      <c r="Q42" s="18"/>
      <c r="R42" s="18"/>
      <c r="S42" s="18"/>
      <c r="T42" s="18"/>
      <c r="U42" s="18"/>
      <c r="V42" s="18"/>
      <c r="W42" s="18"/>
      <c r="X42" s="94"/>
      <c r="Y42" s="23"/>
    </row>
    <row r="43" spans="1:25" s="3" customFormat="1" ht="46.5" customHeight="1" x14ac:dyDescent="0.25">
      <c r="A43" s="13"/>
      <c r="B43" s="14"/>
      <c r="C43" s="302"/>
      <c r="D43" s="318"/>
      <c r="E43" s="521"/>
      <c r="F43" s="521"/>
      <c r="G43" s="521"/>
      <c r="H43" s="319"/>
      <c r="I43" s="320"/>
      <c r="J43" s="321"/>
      <c r="K43" s="321"/>
      <c r="L43" s="321"/>
      <c r="M43" s="322"/>
      <c r="N43" s="321"/>
      <c r="O43" s="521"/>
      <c r="P43" s="536"/>
      <c r="Q43" s="18"/>
      <c r="R43" s="18"/>
      <c r="S43" s="18"/>
      <c r="T43" s="18"/>
      <c r="U43" s="18"/>
      <c r="V43" s="18"/>
      <c r="W43" s="18"/>
      <c r="X43" s="94"/>
      <c r="Y43" s="23"/>
    </row>
    <row r="44" spans="1:25" s="3" customFormat="1" ht="46.5" customHeight="1" x14ac:dyDescent="0.25">
      <c r="A44" s="13"/>
      <c r="B44" s="14"/>
      <c r="C44" s="302"/>
      <c r="D44" s="318"/>
      <c r="E44" s="521"/>
      <c r="F44" s="521"/>
      <c r="G44" s="521"/>
      <c r="H44" s="319"/>
      <c r="I44" s="320"/>
      <c r="J44" s="321"/>
      <c r="K44" s="321"/>
      <c r="L44" s="321"/>
      <c r="M44" s="322"/>
      <c r="N44" s="321"/>
      <c r="O44" s="521"/>
      <c r="P44" s="536"/>
      <c r="Q44" s="18"/>
      <c r="R44" s="18"/>
      <c r="S44" s="18"/>
      <c r="T44" s="18"/>
      <c r="U44" s="18"/>
      <c r="V44" s="18"/>
      <c r="W44" s="18"/>
      <c r="X44" s="94"/>
      <c r="Y44" s="23"/>
    </row>
    <row r="45" spans="1:25" s="3" customFormat="1" ht="46.5" customHeight="1" x14ac:dyDescent="0.25">
      <c r="A45" s="13"/>
      <c r="B45" s="14"/>
      <c r="C45" s="302"/>
      <c r="D45" s="318"/>
      <c r="E45" s="521"/>
      <c r="F45" s="521"/>
      <c r="G45" s="521"/>
      <c r="H45" s="319"/>
      <c r="I45" s="320"/>
      <c r="J45" s="321"/>
      <c r="K45" s="321"/>
      <c r="L45" s="321"/>
      <c r="M45" s="322"/>
      <c r="N45" s="321"/>
      <c r="O45" s="521"/>
      <c r="P45" s="536"/>
      <c r="Q45" s="18"/>
      <c r="R45" s="18"/>
      <c r="S45" s="18"/>
      <c r="T45" s="18"/>
      <c r="U45" s="18"/>
      <c r="V45" s="18"/>
      <c r="W45" s="18"/>
      <c r="X45" s="94"/>
      <c r="Y45" s="23"/>
    </row>
    <row r="46" spans="1:25" s="3" customFormat="1" ht="46.5" customHeight="1" x14ac:dyDescent="0.25">
      <c r="A46" s="13"/>
      <c r="B46" s="14"/>
      <c r="C46" s="302"/>
      <c r="D46" s="318"/>
      <c r="E46" s="521"/>
      <c r="F46" s="521"/>
      <c r="G46" s="521"/>
      <c r="H46" s="319"/>
      <c r="I46" s="320"/>
      <c r="J46" s="321"/>
      <c r="K46" s="321"/>
      <c r="L46" s="321"/>
      <c r="M46" s="322"/>
      <c r="N46" s="321"/>
      <c r="O46" s="521"/>
      <c r="P46" s="536"/>
      <c r="Q46" s="18"/>
      <c r="R46" s="18"/>
      <c r="S46" s="18"/>
      <c r="T46" s="18"/>
      <c r="U46" s="18"/>
      <c r="V46" s="18"/>
      <c r="W46" s="18"/>
      <c r="X46" s="94"/>
      <c r="Y46" s="23"/>
    </row>
    <row r="47" spans="1:25" s="3" customFormat="1" ht="46.5" customHeight="1" x14ac:dyDescent="0.25">
      <c r="A47" s="13"/>
      <c r="B47" s="14"/>
      <c r="C47" s="302"/>
      <c r="D47" s="318"/>
      <c r="E47" s="521"/>
      <c r="F47" s="521"/>
      <c r="G47" s="521"/>
      <c r="H47" s="319"/>
      <c r="I47" s="320"/>
      <c r="J47" s="321"/>
      <c r="K47" s="321"/>
      <c r="L47" s="321"/>
      <c r="M47" s="322"/>
      <c r="N47" s="321"/>
      <c r="O47" s="521"/>
      <c r="P47" s="536"/>
      <c r="Q47" s="18"/>
      <c r="R47" s="18"/>
      <c r="S47" s="18"/>
      <c r="T47" s="18"/>
      <c r="U47" s="18"/>
      <c r="V47" s="18"/>
      <c r="W47" s="18"/>
      <c r="X47" s="94"/>
      <c r="Y47" s="23"/>
    </row>
    <row r="48" spans="1:25" s="3" customFormat="1" ht="46.5" customHeight="1" x14ac:dyDescent="0.25">
      <c r="A48" s="13"/>
      <c r="B48" s="14"/>
      <c r="C48" s="302"/>
      <c r="D48" s="318"/>
      <c r="E48" s="521"/>
      <c r="F48" s="521"/>
      <c r="G48" s="521"/>
      <c r="H48" s="319"/>
      <c r="I48" s="320"/>
      <c r="J48" s="321"/>
      <c r="K48" s="321"/>
      <c r="L48" s="321"/>
      <c r="M48" s="322"/>
      <c r="N48" s="321"/>
      <c r="O48" s="521"/>
      <c r="P48" s="536"/>
      <c r="Q48" s="18"/>
      <c r="R48" s="18"/>
      <c r="S48" s="18"/>
      <c r="T48" s="18"/>
      <c r="U48" s="18"/>
      <c r="V48" s="18"/>
      <c r="W48" s="18"/>
      <c r="X48" s="94"/>
      <c r="Y48" s="23"/>
    </row>
    <row r="49" spans="1:25" s="38" customFormat="1" ht="46.5" customHeight="1" thickBot="1" x14ac:dyDescent="0.3">
      <c r="A49" s="37"/>
      <c r="B49" s="14"/>
      <c r="C49" s="307"/>
      <c r="D49" s="324"/>
      <c r="E49" s="522"/>
      <c r="F49" s="522"/>
      <c r="G49" s="522"/>
      <c r="H49" s="325"/>
      <c r="I49" s="326"/>
      <c r="J49" s="327"/>
      <c r="K49" s="327"/>
      <c r="L49" s="327"/>
      <c r="M49" s="328"/>
      <c r="N49" s="327"/>
      <c r="O49" s="522"/>
      <c r="P49" s="55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952</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0"/>
      <c r="D53" s="561"/>
      <c r="E53" s="561"/>
      <c r="F53" s="561"/>
      <c r="G53" s="561"/>
      <c r="H53" s="561"/>
      <c r="I53" s="56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3"/>
      <c r="D54" s="564"/>
      <c r="E54" s="564"/>
      <c r="F54" s="564"/>
      <c r="G54" s="564"/>
      <c r="H54" s="564"/>
      <c r="I54" s="56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3"/>
      <c r="D55" s="564"/>
      <c r="E55" s="564"/>
      <c r="F55" s="564"/>
      <c r="G55" s="564"/>
      <c r="H55" s="564"/>
      <c r="I55" s="56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3"/>
      <c r="D56" s="564"/>
      <c r="E56" s="564"/>
      <c r="F56" s="564"/>
      <c r="G56" s="564"/>
      <c r="H56" s="564"/>
      <c r="I56" s="56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6"/>
      <c r="D57" s="567"/>
      <c r="E57" s="567"/>
      <c r="F57" s="567"/>
      <c r="G57" s="567"/>
      <c r="H57" s="567"/>
      <c r="I57" s="56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59" t="s">
        <v>129</v>
      </c>
      <c r="F62" s="559"/>
      <c r="G62" s="412" t="s">
        <v>147</v>
      </c>
      <c r="H62" s="412" t="s">
        <v>146</v>
      </c>
      <c r="I62" s="412" t="s">
        <v>145</v>
      </c>
      <c r="J62" s="412" t="s">
        <v>155</v>
      </c>
      <c r="K62" s="412" t="s">
        <v>954</v>
      </c>
      <c r="L62" s="554" t="s">
        <v>144</v>
      </c>
      <c r="M62" s="555"/>
      <c r="N62" s="554" t="s">
        <v>161</v>
      </c>
      <c r="O62" s="555"/>
      <c r="P62" s="412" t="s">
        <v>84</v>
      </c>
      <c r="Q62" s="412" t="s">
        <v>89</v>
      </c>
      <c r="R62" s="412" t="s">
        <v>86</v>
      </c>
      <c r="S62" s="412" t="s">
        <v>62</v>
      </c>
      <c r="T62" s="412" t="s">
        <v>154</v>
      </c>
      <c r="U62" s="412" t="s">
        <v>179</v>
      </c>
      <c r="V62" s="412" t="s">
        <v>148</v>
      </c>
      <c r="W62" s="80" t="s">
        <v>8</v>
      </c>
      <c r="X62" s="29"/>
      <c r="Y62" s="23"/>
    </row>
    <row r="63" spans="1:25" s="3" customFormat="1" ht="47.25" customHeight="1" x14ac:dyDescent="0.25">
      <c r="A63" s="13"/>
      <c r="B63" s="14"/>
      <c r="C63" s="317"/>
      <c r="D63" s="411"/>
      <c r="E63" s="556"/>
      <c r="F63" s="556"/>
      <c r="G63" s="410"/>
      <c r="H63" s="410"/>
      <c r="I63" s="299"/>
      <c r="J63" s="410"/>
      <c r="K63" s="299"/>
      <c r="L63" s="556"/>
      <c r="M63" s="556"/>
      <c r="N63" s="557"/>
      <c r="O63" s="558"/>
      <c r="P63" s="410"/>
      <c r="Q63" s="410"/>
      <c r="R63" s="410"/>
      <c r="S63" s="300"/>
      <c r="T63" s="300"/>
      <c r="U63" s="410"/>
      <c r="V63" s="410"/>
      <c r="W63" s="301"/>
      <c r="X63" s="29"/>
      <c r="Y63" s="23"/>
    </row>
    <row r="64" spans="1:25" s="3" customFormat="1" ht="47.25" customHeight="1" x14ac:dyDescent="0.25">
      <c r="A64" s="13"/>
      <c r="B64" s="14"/>
      <c r="C64" s="317"/>
      <c r="D64" s="406"/>
      <c r="E64" s="535"/>
      <c r="F64" s="535"/>
      <c r="G64" s="405"/>
      <c r="H64" s="405"/>
      <c r="I64" s="303"/>
      <c r="J64" s="405"/>
      <c r="K64" s="303"/>
      <c r="L64" s="535"/>
      <c r="M64" s="535"/>
      <c r="N64" s="538"/>
      <c r="O64" s="538"/>
      <c r="P64" s="405"/>
      <c r="Q64" s="405"/>
      <c r="R64" s="405"/>
      <c r="S64" s="304"/>
      <c r="T64" s="304"/>
      <c r="U64" s="405"/>
      <c r="V64" s="305"/>
      <c r="W64" s="306"/>
      <c r="X64" s="29"/>
      <c r="Y64" s="23"/>
    </row>
    <row r="65" spans="1:25" s="3" customFormat="1" ht="47.25" customHeight="1" x14ac:dyDescent="0.25">
      <c r="A65" s="13"/>
      <c r="B65" s="14"/>
      <c r="C65" s="317"/>
      <c r="D65" s="406"/>
      <c r="E65" s="535"/>
      <c r="F65" s="535"/>
      <c r="G65" s="405"/>
      <c r="H65" s="405"/>
      <c r="I65" s="303"/>
      <c r="J65" s="405"/>
      <c r="K65" s="303"/>
      <c r="L65" s="535"/>
      <c r="M65" s="535"/>
      <c r="N65" s="538"/>
      <c r="O65" s="538"/>
      <c r="P65" s="405"/>
      <c r="Q65" s="405"/>
      <c r="R65" s="405"/>
      <c r="S65" s="304"/>
      <c r="T65" s="304"/>
      <c r="U65" s="405"/>
      <c r="V65" s="305"/>
      <c r="W65" s="306"/>
      <c r="X65" s="29"/>
      <c r="Y65" s="23"/>
    </row>
    <row r="66" spans="1:25" s="3" customFormat="1" ht="47.25" customHeight="1" x14ac:dyDescent="0.25">
      <c r="A66" s="13"/>
      <c r="B66" s="14"/>
      <c r="C66" s="317"/>
      <c r="D66" s="406"/>
      <c r="E66" s="535"/>
      <c r="F66" s="535"/>
      <c r="G66" s="405"/>
      <c r="H66" s="405"/>
      <c r="I66" s="303"/>
      <c r="J66" s="405"/>
      <c r="K66" s="303"/>
      <c r="L66" s="535"/>
      <c r="M66" s="535"/>
      <c r="N66" s="538"/>
      <c r="O66" s="538"/>
      <c r="P66" s="405"/>
      <c r="Q66" s="405"/>
      <c r="R66" s="405"/>
      <c r="S66" s="304"/>
      <c r="T66" s="304"/>
      <c r="U66" s="405"/>
      <c r="V66" s="305"/>
      <c r="W66" s="306"/>
      <c r="X66" s="29"/>
      <c r="Y66" s="23"/>
    </row>
    <row r="67" spans="1:25" s="3" customFormat="1" ht="47.25" customHeight="1" x14ac:dyDescent="0.25">
      <c r="A67" s="13"/>
      <c r="B67" s="14"/>
      <c r="C67" s="317"/>
      <c r="D67" s="406"/>
      <c r="E67" s="535"/>
      <c r="F67" s="535"/>
      <c r="G67" s="405"/>
      <c r="H67" s="405"/>
      <c r="I67" s="303"/>
      <c r="J67" s="405"/>
      <c r="K67" s="303"/>
      <c r="L67" s="535"/>
      <c r="M67" s="535"/>
      <c r="N67" s="538"/>
      <c r="O67" s="538"/>
      <c r="P67" s="405"/>
      <c r="Q67" s="405"/>
      <c r="R67" s="405"/>
      <c r="S67" s="304"/>
      <c r="T67" s="304"/>
      <c r="U67" s="405"/>
      <c r="V67" s="305"/>
      <c r="W67" s="306"/>
      <c r="X67" s="29"/>
      <c r="Y67" s="23"/>
    </row>
    <row r="68" spans="1:25" s="3" customFormat="1" ht="47.25" customHeight="1" x14ac:dyDescent="0.25">
      <c r="A68" s="13"/>
      <c r="B68" s="14"/>
      <c r="C68" s="317"/>
      <c r="D68" s="406"/>
      <c r="E68" s="535"/>
      <c r="F68" s="535"/>
      <c r="G68" s="405"/>
      <c r="H68" s="405"/>
      <c r="I68" s="303"/>
      <c r="J68" s="405"/>
      <c r="K68" s="303"/>
      <c r="L68" s="535"/>
      <c r="M68" s="535"/>
      <c r="N68" s="538"/>
      <c r="O68" s="538"/>
      <c r="P68" s="405"/>
      <c r="Q68" s="405"/>
      <c r="R68" s="405"/>
      <c r="S68" s="304"/>
      <c r="T68" s="304"/>
      <c r="U68" s="405"/>
      <c r="V68" s="305"/>
      <c r="W68" s="306"/>
      <c r="X68" s="29"/>
      <c r="Y68" s="23"/>
    </row>
    <row r="69" spans="1:25" s="3" customFormat="1" ht="47.25" customHeight="1" x14ac:dyDescent="0.25">
      <c r="A69" s="13"/>
      <c r="B69" s="14"/>
      <c r="C69" s="317"/>
      <c r="D69" s="406"/>
      <c r="E69" s="535"/>
      <c r="F69" s="535"/>
      <c r="G69" s="405"/>
      <c r="H69" s="405"/>
      <c r="I69" s="303"/>
      <c r="J69" s="405"/>
      <c r="K69" s="303"/>
      <c r="L69" s="535"/>
      <c r="M69" s="535"/>
      <c r="N69" s="538"/>
      <c r="O69" s="538"/>
      <c r="P69" s="405"/>
      <c r="Q69" s="405"/>
      <c r="R69" s="405"/>
      <c r="S69" s="304"/>
      <c r="T69" s="304"/>
      <c r="U69" s="405"/>
      <c r="V69" s="305"/>
      <c r="W69" s="306"/>
      <c r="X69" s="29"/>
      <c r="Y69" s="23"/>
    </row>
    <row r="70" spans="1:25" s="3" customFormat="1" ht="47.25" customHeight="1" x14ac:dyDescent="0.25">
      <c r="A70" s="13"/>
      <c r="B70" s="14"/>
      <c r="C70" s="317"/>
      <c r="D70" s="406"/>
      <c r="E70" s="535"/>
      <c r="F70" s="535"/>
      <c r="G70" s="405"/>
      <c r="H70" s="405"/>
      <c r="I70" s="303"/>
      <c r="J70" s="405"/>
      <c r="K70" s="303"/>
      <c r="L70" s="535"/>
      <c r="M70" s="535"/>
      <c r="N70" s="538"/>
      <c r="O70" s="538"/>
      <c r="P70" s="405"/>
      <c r="Q70" s="405"/>
      <c r="R70" s="405"/>
      <c r="S70" s="304"/>
      <c r="T70" s="304"/>
      <c r="U70" s="405"/>
      <c r="V70" s="305"/>
      <c r="W70" s="306"/>
      <c r="X70" s="29"/>
      <c r="Y70" s="23"/>
    </row>
    <row r="71" spans="1:25" s="3" customFormat="1" ht="47.25" customHeight="1" x14ac:dyDescent="0.25">
      <c r="A71" s="13"/>
      <c r="B71" s="14"/>
      <c r="C71" s="317"/>
      <c r="D71" s="406"/>
      <c r="E71" s="535"/>
      <c r="F71" s="535"/>
      <c r="G71" s="405"/>
      <c r="H71" s="405"/>
      <c r="I71" s="303"/>
      <c r="J71" s="405"/>
      <c r="K71" s="303"/>
      <c r="L71" s="535"/>
      <c r="M71" s="535"/>
      <c r="N71" s="538"/>
      <c r="O71" s="538"/>
      <c r="P71" s="405"/>
      <c r="Q71" s="405"/>
      <c r="R71" s="405"/>
      <c r="S71" s="304"/>
      <c r="T71" s="304"/>
      <c r="U71" s="405"/>
      <c r="V71" s="305"/>
      <c r="W71" s="306"/>
      <c r="X71" s="29"/>
      <c r="Y71" s="23"/>
    </row>
    <row r="72" spans="1:25" s="3" customFormat="1" ht="47.25" customHeight="1" x14ac:dyDescent="0.25">
      <c r="A72" s="13"/>
      <c r="B72" s="14"/>
      <c r="C72" s="317"/>
      <c r="D72" s="406"/>
      <c r="E72" s="535"/>
      <c r="F72" s="535"/>
      <c r="G72" s="405"/>
      <c r="H72" s="405"/>
      <c r="I72" s="303"/>
      <c r="J72" s="405"/>
      <c r="K72" s="303"/>
      <c r="L72" s="535"/>
      <c r="M72" s="535"/>
      <c r="N72" s="538"/>
      <c r="O72" s="538"/>
      <c r="P72" s="405"/>
      <c r="Q72" s="405"/>
      <c r="R72" s="405"/>
      <c r="S72" s="304"/>
      <c r="T72" s="304"/>
      <c r="U72" s="405"/>
      <c r="V72" s="305"/>
      <c r="W72" s="306"/>
      <c r="X72" s="29"/>
      <c r="Y72" s="23"/>
    </row>
    <row r="73" spans="1:25" s="3" customFormat="1" ht="47.25" customHeight="1" x14ac:dyDescent="0.25">
      <c r="A73" s="13"/>
      <c r="B73" s="14"/>
      <c r="C73" s="317"/>
      <c r="D73" s="406"/>
      <c r="E73" s="535"/>
      <c r="F73" s="535"/>
      <c r="G73" s="405"/>
      <c r="H73" s="405"/>
      <c r="I73" s="303"/>
      <c r="J73" s="405"/>
      <c r="K73" s="303"/>
      <c r="L73" s="535"/>
      <c r="M73" s="535"/>
      <c r="N73" s="538"/>
      <c r="O73" s="538"/>
      <c r="P73" s="405"/>
      <c r="Q73" s="405"/>
      <c r="R73" s="405"/>
      <c r="S73" s="304"/>
      <c r="T73" s="304"/>
      <c r="U73" s="405"/>
      <c r="V73" s="305"/>
      <c r="W73" s="306"/>
      <c r="X73" s="29"/>
      <c r="Y73" s="23"/>
    </row>
    <row r="74" spans="1:25" s="3" customFormat="1" ht="45.75" customHeight="1" x14ac:dyDescent="0.25">
      <c r="A74" s="13"/>
      <c r="B74" s="14"/>
      <c r="C74" s="317"/>
      <c r="D74" s="406"/>
      <c r="E74" s="535"/>
      <c r="F74" s="535"/>
      <c r="G74" s="405"/>
      <c r="H74" s="405"/>
      <c r="I74" s="303"/>
      <c r="J74" s="405"/>
      <c r="K74" s="303"/>
      <c r="L74" s="535"/>
      <c r="M74" s="535"/>
      <c r="N74" s="538"/>
      <c r="O74" s="538"/>
      <c r="P74" s="405"/>
      <c r="Q74" s="405"/>
      <c r="R74" s="405"/>
      <c r="S74" s="304"/>
      <c r="T74" s="304"/>
      <c r="U74" s="405"/>
      <c r="V74" s="305"/>
      <c r="W74" s="306"/>
      <c r="X74" s="29"/>
      <c r="Y74" s="23"/>
    </row>
    <row r="75" spans="1:25" s="3" customFormat="1" ht="51.75" customHeight="1" x14ac:dyDescent="0.25">
      <c r="A75" s="13"/>
      <c r="B75" s="14"/>
      <c r="C75" s="317"/>
      <c r="D75" s="406"/>
      <c r="E75" s="535"/>
      <c r="F75" s="535"/>
      <c r="G75" s="405"/>
      <c r="H75" s="405"/>
      <c r="I75" s="303"/>
      <c r="J75" s="405"/>
      <c r="K75" s="303"/>
      <c r="L75" s="535"/>
      <c r="M75" s="535"/>
      <c r="N75" s="538"/>
      <c r="O75" s="538"/>
      <c r="P75" s="405"/>
      <c r="Q75" s="405"/>
      <c r="R75" s="405"/>
      <c r="S75" s="304"/>
      <c r="T75" s="304"/>
      <c r="U75" s="405"/>
      <c r="V75" s="305"/>
      <c r="W75" s="306"/>
      <c r="X75" s="29"/>
      <c r="Y75" s="23"/>
    </row>
    <row r="76" spans="1:25" s="3" customFormat="1" ht="51.75" customHeight="1" x14ac:dyDescent="0.25">
      <c r="A76" s="13"/>
      <c r="B76" s="14"/>
      <c r="C76" s="317"/>
      <c r="D76" s="406"/>
      <c r="E76" s="535"/>
      <c r="F76" s="535"/>
      <c r="G76" s="405"/>
      <c r="H76" s="405"/>
      <c r="I76" s="303"/>
      <c r="J76" s="405"/>
      <c r="K76" s="303"/>
      <c r="L76" s="535"/>
      <c r="M76" s="535"/>
      <c r="N76" s="538"/>
      <c r="O76" s="538"/>
      <c r="P76" s="405"/>
      <c r="Q76" s="405"/>
      <c r="R76" s="405"/>
      <c r="S76" s="304"/>
      <c r="T76" s="304"/>
      <c r="U76" s="405"/>
      <c r="V76" s="305"/>
      <c r="W76" s="306"/>
      <c r="X76" s="29"/>
      <c r="Y76" s="23"/>
    </row>
    <row r="77" spans="1:25" s="3" customFormat="1" ht="51.75" customHeight="1" x14ac:dyDescent="0.25">
      <c r="A77" s="13"/>
      <c r="B77" s="14"/>
      <c r="C77" s="317"/>
      <c r="D77" s="406"/>
      <c r="E77" s="535"/>
      <c r="F77" s="535"/>
      <c r="G77" s="405"/>
      <c r="H77" s="405"/>
      <c r="I77" s="303"/>
      <c r="J77" s="405"/>
      <c r="K77" s="303"/>
      <c r="L77" s="535"/>
      <c r="M77" s="535"/>
      <c r="N77" s="538"/>
      <c r="O77" s="538"/>
      <c r="P77" s="405"/>
      <c r="Q77" s="405"/>
      <c r="R77" s="405"/>
      <c r="S77" s="304"/>
      <c r="T77" s="304"/>
      <c r="U77" s="405"/>
      <c r="V77" s="305"/>
      <c r="W77" s="306"/>
      <c r="X77" s="29"/>
      <c r="Y77" s="23"/>
    </row>
    <row r="78" spans="1:25" s="3" customFormat="1" ht="51.75" customHeight="1" x14ac:dyDescent="0.25">
      <c r="A78" s="13"/>
      <c r="B78" s="14"/>
      <c r="C78" s="317"/>
      <c r="D78" s="406"/>
      <c r="E78" s="535"/>
      <c r="F78" s="535"/>
      <c r="G78" s="405"/>
      <c r="H78" s="405"/>
      <c r="I78" s="303"/>
      <c r="J78" s="405"/>
      <c r="K78" s="303"/>
      <c r="L78" s="535"/>
      <c r="M78" s="535"/>
      <c r="N78" s="538"/>
      <c r="O78" s="538"/>
      <c r="P78" s="405"/>
      <c r="Q78" s="405"/>
      <c r="R78" s="405"/>
      <c r="S78" s="304"/>
      <c r="T78" s="304"/>
      <c r="U78" s="405"/>
      <c r="V78" s="305"/>
      <c r="W78" s="306"/>
      <c r="X78" s="29"/>
      <c r="Y78" s="23"/>
    </row>
    <row r="79" spans="1:25" s="3" customFormat="1" ht="51.75" customHeight="1" x14ac:dyDescent="0.25">
      <c r="A79" s="13"/>
      <c r="B79" s="14"/>
      <c r="C79" s="317"/>
      <c r="D79" s="406"/>
      <c r="E79" s="535"/>
      <c r="F79" s="535"/>
      <c r="G79" s="405"/>
      <c r="H79" s="405"/>
      <c r="I79" s="303"/>
      <c r="J79" s="405"/>
      <c r="K79" s="303"/>
      <c r="L79" s="535"/>
      <c r="M79" s="535"/>
      <c r="N79" s="538"/>
      <c r="O79" s="538"/>
      <c r="P79" s="405"/>
      <c r="Q79" s="405"/>
      <c r="R79" s="405"/>
      <c r="S79" s="304"/>
      <c r="T79" s="304"/>
      <c r="U79" s="405"/>
      <c r="V79" s="305"/>
      <c r="W79" s="306"/>
      <c r="X79" s="29"/>
      <c r="Y79" s="23"/>
    </row>
    <row r="80" spans="1:25" s="3" customFormat="1" ht="47.25" customHeight="1" x14ac:dyDescent="0.25">
      <c r="A80" s="13"/>
      <c r="B80" s="14"/>
      <c r="C80" s="317"/>
      <c r="D80" s="406"/>
      <c r="E80" s="535"/>
      <c r="F80" s="535"/>
      <c r="G80" s="405"/>
      <c r="H80" s="405"/>
      <c r="I80" s="303"/>
      <c r="J80" s="405"/>
      <c r="K80" s="303"/>
      <c r="L80" s="535"/>
      <c r="M80" s="535"/>
      <c r="N80" s="538"/>
      <c r="O80" s="538"/>
      <c r="P80" s="405"/>
      <c r="Q80" s="405"/>
      <c r="R80" s="405"/>
      <c r="S80" s="304"/>
      <c r="T80" s="304"/>
      <c r="U80" s="405"/>
      <c r="V80" s="305"/>
      <c r="W80" s="306"/>
      <c r="X80" s="29"/>
      <c r="Y80" s="23"/>
    </row>
    <row r="81" spans="1:25" s="3" customFormat="1" ht="47.25" customHeight="1" x14ac:dyDescent="0.25">
      <c r="A81" s="13"/>
      <c r="B81" s="14"/>
      <c r="C81" s="317"/>
      <c r="D81" s="406"/>
      <c r="E81" s="535"/>
      <c r="F81" s="535"/>
      <c r="G81" s="405"/>
      <c r="H81" s="405"/>
      <c r="I81" s="303"/>
      <c r="J81" s="405"/>
      <c r="K81" s="303"/>
      <c r="L81" s="535"/>
      <c r="M81" s="535"/>
      <c r="N81" s="538"/>
      <c r="O81" s="538"/>
      <c r="P81" s="405"/>
      <c r="Q81" s="405"/>
      <c r="R81" s="405"/>
      <c r="S81" s="304"/>
      <c r="T81" s="304"/>
      <c r="U81" s="405"/>
      <c r="V81" s="305"/>
      <c r="W81" s="306"/>
      <c r="X81" s="29"/>
      <c r="Y81" s="23"/>
    </row>
    <row r="82" spans="1:25" s="3" customFormat="1" ht="47.25" customHeight="1" x14ac:dyDescent="0.25">
      <c r="A82" s="13"/>
      <c r="B82" s="14"/>
      <c r="C82" s="317"/>
      <c r="D82" s="406"/>
      <c r="E82" s="535"/>
      <c r="F82" s="535"/>
      <c r="G82" s="405"/>
      <c r="H82" s="405"/>
      <c r="I82" s="303"/>
      <c r="J82" s="405"/>
      <c r="K82" s="303"/>
      <c r="L82" s="535"/>
      <c r="M82" s="535"/>
      <c r="N82" s="538"/>
      <c r="O82" s="538"/>
      <c r="P82" s="405"/>
      <c r="Q82" s="405"/>
      <c r="R82" s="405"/>
      <c r="S82" s="304"/>
      <c r="T82" s="304"/>
      <c r="U82" s="405"/>
      <c r="V82" s="305"/>
      <c r="W82" s="306"/>
      <c r="X82" s="29"/>
      <c r="Y82" s="23"/>
    </row>
    <row r="83" spans="1:25" s="3" customFormat="1" ht="47.25" customHeight="1" x14ac:dyDescent="0.25">
      <c r="A83" s="13"/>
      <c r="B83" s="14"/>
      <c r="C83" s="317"/>
      <c r="D83" s="406"/>
      <c r="E83" s="535"/>
      <c r="F83" s="535"/>
      <c r="G83" s="405"/>
      <c r="H83" s="405"/>
      <c r="I83" s="303"/>
      <c r="J83" s="405"/>
      <c r="K83" s="303"/>
      <c r="L83" s="535"/>
      <c r="M83" s="535"/>
      <c r="N83" s="538"/>
      <c r="O83" s="538"/>
      <c r="P83" s="405"/>
      <c r="Q83" s="405"/>
      <c r="R83" s="405"/>
      <c r="S83" s="304"/>
      <c r="T83" s="304"/>
      <c r="U83" s="405"/>
      <c r="V83" s="305"/>
      <c r="W83" s="306"/>
      <c r="X83" s="29"/>
      <c r="Y83" s="23"/>
    </row>
    <row r="84" spans="1:25" s="3" customFormat="1" ht="47.25" customHeight="1" x14ac:dyDescent="0.25">
      <c r="A84" s="13"/>
      <c r="B84" s="14"/>
      <c r="C84" s="317"/>
      <c r="D84" s="406"/>
      <c r="E84" s="535"/>
      <c r="F84" s="535"/>
      <c r="G84" s="405"/>
      <c r="H84" s="405"/>
      <c r="I84" s="303"/>
      <c r="J84" s="405"/>
      <c r="K84" s="303"/>
      <c r="L84" s="535"/>
      <c r="M84" s="535"/>
      <c r="N84" s="538"/>
      <c r="O84" s="538"/>
      <c r="P84" s="405"/>
      <c r="Q84" s="405"/>
      <c r="R84" s="405"/>
      <c r="S84" s="304"/>
      <c r="T84" s="304"/>
      <c r="U84" s="405"/>
      <c r="V84" s="305"/>
      <c r="W84" s="306"/>
      <c r="X84" s="29"/>
      <c r="Y84" s="23"/>
    </row>
    <row r="85" spans="1:25" s="3" customFormat="1" ht="47.25" customHeight="1" x14ac:dyDescent="0.25">
      <c r="A85" s="13"/>
      <c r="B85" s="14"/>
      <c r="C85" s="317"/>
      <c r="D85" s="406"/>
      <c r="E85" s="535"/>
      <c r="F85" s="535"/>
      <c r="G85" s="405"/>
      <c r="H85" s="405"/>
      <c r="I85" s="303"/>
      <c r="J85" s="405"/>
      <c r="K85" s="303"/>
      <c r="L85" s="535"/>
      <c r="M85" s="535"/>
      <c r="N85" s="538"/>
      <c r="O85" s="538"/>
      <c r="P85" s="405"/>
      <c r="Q85" s="405"/>
      <c r="R85" s="405"/>
      <c r="S85" s="304"/>
      <c r="T85" s="304"/>
      <c r="U85" s="405"/>
      <c r="V85" s="305"/>
      <c r="W85" s="306"/>
      <c r="X85" s="29"/>
      <c r="Y85" s="23"/>
    </row>
    <row r="86" spans="1:25" s="3" customFormat="1" ht="47.25" customHeight="1" x14ac:dyDescent="0.25">
      <c r="A86" s="13"/>
      <c r="B86" s="14"/>
      <c r="C86" s="317"/>
      <c r="D86" s="406"/>
      <c r="E86" s="535"/>
      <c r="F86" s="535"/>
      <c r="G86" s="405"/>
      <c r="H86" s="405"/>
      <c r="I86" s="303"/>
      <c r="J86" s="405"/>
      <c r="K86" s="303"/>
      <c r="L86" s="535"/>
      <c r="M86" s="535"/>
      <c r="N86" s="538"/>
      <c r="O86" s="538"/>
      <c r="P86" s="405"/>
      <c r="Q86" s="405"/>
      <c r="R86" s="405"/>
      <c r="S86" s="304"/>
      <c r="T86" s="304"/>
      <c r="U86" s="405"/>
      <c r="V86" s="305"/>
      <c r="W86" s="306"/>
      <c r="X86" s="29"/>
      <c r="Y86" s="23"/>
    </row>
    <row r="87" spans="1:25" s="3" customFormat="1" ht="51.75" customHeight="1" x14ac:dyDescent="0.25">
      <c r="A87" s="13"/>
      <c r="B87" s="14"/>
      <c r="C87" s="317"/>
      <c r="D87" s="406"/>
      <c r="E87" s="535"/>
      <c r="F87" s="535"/>
      <c r="G87" s="405"/>
      <c r="H87" s="405"/>
      <c r="I87" s="303"/>
      <c r="J87" s="405"/>
      <c r="K87" s="303"/>
      <c r="L87" s="535"/>
      <c r="M87" s="535"/>
      <c r="N87" s="538"/>
      <c r="O87" s="538"/>
      <c r="P87" s="405"/>
      <c r="Q87" s="405"/>
      <c r="R87" s="405"/>
      <c r="S87" s="304"/>
      <c r="T87" s="304"/>
      <c r="U87" s="405"/>
      <c r="V87" s="305"/>
      <c r="W87" s="306"/>
      <c r="X87" s="29"/>
      <c r="Y87" s="23"/>
    </row>
    <row r="88" spans="1:25" s="3" customFormat="1" ht="51.75" customHeight="1" x14ac:dyDescent="0.25">
      <c r="A88" s="13"/>
      <c r="B88" s="14"/>
      <c r="C88" s="317"/>
      <c r="D88" s="406"/>
      <c r="E88" s="535"/>
      <c r="F88" s="535"/>
      <c r="G88" s="405"/>
      <c r="H88" s="405"/>
      <c r="I88" s="303"/>
      <c r="J88" s="405"/>
      <c r="K88" s="303"/>
      <c r="L88" s="535"/>
      <c r="M88" s="535"/>
      <c r="N88" s="538"/>
      <c r="O88" s="538"/>
      <c r="P88" s="405"/>
      <c r="Q88" s="405"/>
      <c r="R88" s="405"/>
      <c r="S88" s="304"/>
      <c r="T88" s="304"/>
      <c r="U88" s="405"/>
      <c r="V88" s="305"/>
      <c r="W88" s="306"/>
      <c r="X88" s="29"/>
      <c r="Y88" s="23"/>
    </row>
    <row r="89" spans="1:25" s="3" customFormat="1" ht="47.25" customHeight="1" x14ac:dyDescent="0.25">
      <c r="A89" s="13"/>
      <c r="B89" s="14"/>
      <c r="C89" s="317"/>
      <c r="D89" s="406"/>
      <c r="E89" s="535"/>
      <c r="F89" s="535"/>
      <c r="G89" s="405"/>
      <c r="H89" s="405"/>
      <c r="I89" s="303"/>
      <c r="J89" s="405"/>
      <c r="K89" s="303"/>
      <c r="L89" s="535"/>
      <c r="M89" s="535"/>
      <c r="N89" s="538"/>
      <c r="O89" s="538"/>
      <c r="P89" s="405"/>
      <c r="Q89" s="405"/>
      <c r="R89" s="405"/>
      <c r="S89" s="304"/>
      <c r="T89" s="304"/>
      <c r="U89" s="405"/>
      <c r="V89" s="305"/>
      <c r="W89" s="306"/>
      <c r="X89" s="29"/>
      <c r="Y89" s="23"/>
    </row>
    <row r="90" spans="1:25" s="3" customFormat="1" ht="51.75" customHeight="1" x14ac:dyDescent="0.25">
      <c r="A90" s="13"/>
      <c r="B90" s="14"/>
      <c r="C90" s="317"/>
      <c r="D90" s="406"/>
      <c r="E90" s="535"/>
      <c r="F90" s="535"/>
      <c r="G90" s="405"/>
      <c r="H90" s="405"/>
      <c r="I90" s="303"/>
      <c r="J90" s="405"/>
      <c r="K90" s="303"/>
      <c r="L90" s="535"/>
      <c r="M90" s="535"/>
      <c r="N90" s="538"/>
      <c r="O90" s="538"/>
      <c r="P90" s="405"/>
      <c r="Q90" s="405"/>
      <c r="R90" s="405"/>
      <c r="S90" s="304"/>
      <c r="T90" s="304"/>
      <c r="U90" s="405"/>
      <c r="V90" s="305"/>
      <c r="W90" s="306"/>
      <c r="X90" s="29"/>
      <c r="Y90" s="23"/>
    </row>
    <row r="91" spans="1:25" s="3" customFormat="1" ht="47.25" customHeight="1" x14ac:dyDescent="0.25">
      <c r="A91" s="13"/>
      <c r="B91" s="14"/>
      <c r="C91" s="317"/>
      <c r="D91" s="406"/>
      <c r="E91" s="535"/>
      <c r="F91" s="535"/>
      <c r="G91" s="405"/>
      <c r="H91" s="405"/>
      <c r="I91" s="303"/>
      <c r="J91" s="405"/>
      <c r="K91" s="303"/>
      <c r="L91" s="535"/>
      <c r="M91" s="535"/>
      <c r="N91" s="538"/>
      <c r="O91" s="538"/>
      <c r="P91" s="405"/>
      <c r="Q91" s="405"/>
      <c r="R91" s="405"/>
      <c r="S91" s="304"/>
      <c r="T91" s="304"/>
      <c r="U91" s="405"/>
      <c r="V91" s="305"/>
      <c r="W91" s="306"/>
      <c r="X91" s="29"/>
      <c r="Y91" s="23"/>
    </row>
    <row r="92" spans="1:25" s="3" customFormat="1" ht="47.25" customHeight="1" x14ac:dyDescent="0.25">
      <c r="A92" s="13"/>
      <c r="B92" s="14"/>
      <c r="C92" s="317"/>
      <c r="D92" s="406"/>
      <c r="E92" s="535"/>
      <c r="F92" s="535"/>
      <c r="G92" s="405"/>
      <c r="H92" s="405"/>
      <c r="I92" s="303"/>
      <c r="J92" s="405"/>
      <c r="K92" s="303"/>
      <c r="L92" s="535"/>
      <c r="M92" s="535"/>
      <c r="N92" s="538"/>
      <c r="O92" s="538"/>
      <c r="P92" s="405"/>
      <c r="Q92" s="405"/>
      <c r="R92" s="405"/>
      <c r="S92" s="304"/>
      <c r="T92" s="304"/>
      <c r="U92" s="405"/>
      <c r="V92" s="305"/>
      <c r="W92" s="306"/>
      <c r="X92" s="29"/>
      <c r="Y92" s="23"/>
    </row>
    <row r="93" spans="1:25" s="3" customFormat="1" ht="51.75" customHeight="1" x14ac:dyDescent="0.25">
      <c r="A93" s="13"/>
      <c r="B93" s="14"/>
      <c r="C93" s="317"/>
      <c r="D93" s="406"/>
      <c r="E93" s="535"/>
      <c r="F93" s="535"/>
      <c r="G93" s="405"/>
      <c r="H93" s="405"/>
      <c r="I93" s="303"/>
      <c r="J93" s="405"/>
      <c r="K93" s="303"/>
      <c r="L93" s="535"/>
      <c r="M93" s="535"/>
      <c r="N93" s="538"/>
      <c r="O93" s="538"/>
      <c r="P93" s="405"/>
      <c r="Q93" s="405"/>
      <c r="R93" s="405"/>
      <c r="S93" s="304"/>
      <c r="T93" s="304"/>
      <c r="U93" s="405"/>
      <c r="V93" s="305"/>
      <c r="W93" s="306"/>
      <c r="X93" s="29"/>
      <c r="Y93" s="23"/>
    </row>
    <row r="94" spans="1:25" s="3" customFormat="1" ht="47.25" customHeight="1" x14ac:dyDescent="0.25">
      <c r="A94" s="13"/>
      <c r="B94" s="14"/>
      <c r="C94" s="317"/>
      <c r="D94" s="406"/>
      <c r="E94" s="535"/>
      <c r="F94" s="535"/>
      <c r="G94" s="405"/>
      <c r="H94" s="405"/>
      <c r="I94" s="303"/>
      <c r="J94" s="405"/>
      <c r="K94" s="303"/>
      <c r="L94" s="535"/>
      <c r="M94" s="535"/>
      <c r="N94" s="538"/>
      <c r="O94" s="538"/>
      <c r="P94" s="405"/>
      <c r="Q94" s="405"/>
      <c r="R94" s="405"/>
      <c r="S94" s="304"/>
      <c r="T94" s="304"/>
      <c r="U94" s="405"/>
      <c r="V94" s="305"/>
      <c r="W94" s="306"/>
      <c r="X94" s="29"/>
      <c r="Y94" s="23"/>
    </row>
    <row r="95" spans="1:25" s="3" customFormat="1" ht="47.25" customHeight="1" x14ac:dyDescent="0.25">
      <c r="A95" s="13"/>
      <c r="B95" s="14"/>
      <c r="C95" s="317"/>
      <c r="D95" s="406"/>
      <c r="E95" s="535"/>
      <c r="F95" s="535"/>
      <c r="G95" s="405"/>
      <c r="H95" s="405"/>
      <c r="I95" s="303"/>
      <c r="J95" s="405"/>
      <c r="K95" s="303"/>
      <c r="L95" s="535"/>
      <c r="M95" s="535"/>
      <c r="N95" s="538"/>
      <c r="O95" s="538"/>
      <c r="P95" s="405"/>
      <c r="Q95" s="405"/>
      <c r="R95" s="405"/>
      <c r="S95" s="304"/>
      <c r="T95" s="304"/>
      <c r="U95" s="405"/>
      <c r="V95" s="305"/>
      <c r="W95" s="306"/>
      <c r="X95" s="29"/>
      <c r="Y95" s="23"/>
    </row>
    <row r="96" spans="1:25" s="3" customFormat="1" ht="47.25" customHeight="1" x14ac:dyDescent="0.25">
      <c r="A96" s="13"/>
      <c r="B96" s="14"/>
      <c r="C96" s="317"/>
      <c r="D96" s="406"/>
      <c r="E96" s="535"/>
      <c r="F96" s="535"/>
      <c r="G96" s="405"/>
      <c r="H96" s="405"/>
      <c r="I96" s="303"/>
      <c r="J96" s="405"/>
      <c r="K96" s="303"/>
      <c r="L96" s="535"/>
      <c r="M96" s="535"/>
      <c r="N96" s="538"/>
      <c r="O96" s="538"/>
      <c r="P96" s="405"/>
      <c r="Q96" s="405"/>
      <c r="R96" s="405"/>
      <c r="S96" s="304"/>
      <c r="T96" s="304"/>
      <c r="U96" s="405"/>
      <c r="V96" s="305"/>
      <c r="W96" s="306"/>
      <c r="X96" s="29"/>
      <c r="Y96" s="23"/>
    </row>
    <row r="97" spans="1:25" s="3" customFormat="1" ht="47.25" customHeight="1" x14ac:dyDescent="0.25">
      <c r="A97" s="13"/>
      <c r="B97" s="14"/>
      <c r="C97" s="317"/>
      <c r="D97" s="406"/>
      <c r="E97" s="535"/>
      <c r="F97" s="535"/>
      <c r="G97" s="405"/>
      <c r="H97" s="405"/>
      <c r="I97" s="303"/>
      <c r="J97" s="405"/>
      <c r="K97" s="303"/>
      <c r="L97" s="535"/>
      <c r="M97" s="535"/>
      <c r="N97" s="538"/>
      <c r="O97" s="538"/>
      <c r="P97" s="405"/>
      <c r="Q97" s="405"/>
      <c r="R97" s="405"/>
      <c r="S97" s="304"/>
      <c r="T97" s="304"/>
      <c r="U97" s="405"/>
      <c r="V97" s="305"/>
      <c r="W97" s="306"/>
      <c r="X97" s="29"/>
      <c r="Y97" s="23"/>
    </row>
    <row r="98" spans="1:25" s="3" customFormat="1" ht="47.25" customHeight="1" x14ac:dyDescent="0.25">
      <c r="A98" s="13"/>
      <c r="B98" s="14"/>
      <c r="C98" s="317"/>
      <c r="D98" s="406"/>
      <c r="E98" s="535"/>
      <c r="F98" s="535"/>
      <c r="G98" s="405"/>
      <c r="H98" s="405"/>
      <c r="I98" s="303"/>
      <c r="J98" s="405"/>
      <c r="K98" s="303"/>
      <c r="L98" s="535"/>
      <c r="M98" s="535"/>
      <c r="N98" s="538"/>
      <c r="O98" s="538"/>
      <c r="P98" s="405"/>
      <c r="Q98" s="405"/>
      <c r="R98" s="405"/>
      <c r="S98" s="304"/>
      <c r="T98" s="304"/>
      <c r="U98" s="405"/>
      <c r="V98" s="305"/>
      <c r="W98" s="306"/>
      <c r="X98" s="29"/>
      <c r="Y98" s="23"/>
    </row>
    <row r="99" spans="1:25" s="3" customFormat="1" ht="47.25" customHeight="1" x14ac:dyDescent="0.25">
      <c r="A99" s="13"/>
      <c r="B99" s="14"/>
      <c r="C99" s="317"/>
      <c r="D99" s="406"/>
      <c r="E99" s="535"/>
      <c r="F99" s="535"/>
      <c r="G99" s="405"/>
      <c r="H99" s="405"/>
      <c r="I99" s="303"/>
      <c r="J99" s="405"/>
      <c r="K99" s="303"/>
      <c r="L99" s="535"/>
      <c r="M99" s="535"/>
      <c r="N99" s="538"/>
      <c r="O99" s="538"/>
      <c r="P99" s="405"/>
      <c r="Q99" s="405"/>
      <c r="R99" s="405"/>
      <c r="S99" s="304"/>
      <c r="T99" s="304"/>
      <c r="U99" s="405"/>
      <c r="V99" s="305"/>
      <c r="W99" s="306"/>
      <c r="X99" s="29"/>
      <c r="Y99" s="23"/>
    </row>
    <row r="100" spans="1:25" s="3" customFormat="1" ht="47.25" customHeight="1" x14ac:dyDescent="0.25">
      <c r="A100" s="13"/>
      <c r="B100" s="14"/>
      <c r="C100" s="317"/>
      <c r="D100" s="406"/>
      <c r="E100" s="535"/>
      <c r="F100" s="535"/>
      <c r="G100" s="405"/>
      <c r="H100" s="405"/>
      <c r="I100" s="303"/>
      <c r="J100" s="405"/>
      <c r="K100" s="303"/>
      <c r="L100" s="535"/>
      <c r="M100" s="535"/>
      <c r="N100" s="538"/>
      <c r="O100" s="538"/>
      <c r="P100" s="405"/>
      <c r="Q100" s="405"/>
      <c r="R100" s="405"/>
      <c r="S100" s="304"/>
      <c r="T100" s="304"/>
      <c r="U100" s="405"/>
      <c r="V100" s="305"/>
      <c r="W100" s="306"/>
      <c r="X100" s="29"/>
      <c r="Y100" s="23"/>
    </row>
    <row r="101" spans="1:25" s="3" customFormat="1" ht="47.25" customHeight="1" x14ac:dyDescent="0.25">
      <c r="A101" s="13"/>
      <c r="B101" s="14"/>
      <c r="C101" s="317"/>
      <c r="D101" s="406"/>
      <c r="E101" s="535"/>
      <c r="F101" s="535"/>
      <c r="G101" s="405"/>
      <c r="H101" s="405"/>
      <c r="I101" s="303"/>
      <c r="J101" s="405"/>
      <c r="K101" s="303"/>
      <c r="L101" s="535"/>
      <c r="M101" s="535"/>
      <c r="N101" s="538"/>
      <c r="O101" s="538"/>
      <c r="P101" s="405"/>
      <c r="Q101" s="405"/>
      <c r="R101" s="405"/>
      <c r="S101" s="304"/>
      <c r="T101" s="304"/>
      <c r="U101" s="405"/>
      <c r="V101" s="305"/>
      <c r="W101" s="306"/>
      <c r="X101" s="29"/>
      <c r="Y101" s="23"/>
    </row>
    <row r="102" spans="1:25" s="3" customFormat="1" ht="47.25" customHeight="1" thickBot="1" x14ac:dyDescent="0.3">
      <c r="A102" s="13"/>
      <c r="B102" s="14"/>
      <c r="C102" s="323"/>
      <c r="D102" s="413"/>
      <c r="E102" s="539"/>
      <c r="F102" s="539"/>
      <c r="G102" s="407"/>
      <c r="H102" s="407"/>
      <c r="I102" s="308"/>
      <c r="J102" s="407"/>
      <c r="K102" s="308"/>
      <c r="L102" s="539"/>
      <c r="M102" s="539"/>
      <c r="N102" s="569"/>
      <c r="O102" s="569"/>
      <c r="P102" s="407"/>
      <c r="Q102" s="407"/>
      <c r="R102" s="407"/>
      <c r="S102" s="309"/>
      <c r="T102" s="309"/>
      <c r="U102" s="407"/>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0"/>
      <c r="D106" s="561"/>
      <c r="E106" s="561"/>
      <c r="F106" s="561"/>
      <c r="G106" s="561"/>
      <c r="H106" s="561"/>
      <c r="I106" s="56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3"/>
      <c r="D107" s="564"/>
      <c r="E107" s="564"/>
      <c r="F107" s="564"/>
      <c r="G107" s="564"/>
      <c r="H107" s="564"/>
      <c r="I107" s="56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3"/>
      <c r="D108" s="564"/>
      <c r="E108" s="564"/>
      <c r="F108" s="564"/>
      <c r="G108" s="564"/>
      <c r="H108" s="564"/>
      <c r="I108" s="56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3"/>
      <c r="D109" s="564"/>
      <c r="E109" s="564"/>
      <c r="F109" s="564"/>
      <c r="G109" s="564"/>
      <c r="H109" s="564"/>
      <c r="I109" s="565"/>
      <c r="J109" s="18"/>
      <c r="K109" s="18"/>
      <c r="L109" s="18"/>
      <c r="M109" s="18"/>
      <c r="N109" s="18"/>
      <c r="O109" s="18"/>
      <c r="P109" s="18"/>
      <c r="Q109" s="18"/>
      <c r="R109" s="18"/>
      <c r="S109" s="18"/>
      <c r="T109" s="18"/>
      <c r="U109" s="18"/>
      <c r="V109" s="18"/>
      <c r="W109" s="18"/>
      <c r="X109" s="29"/>
    </row>
    <row r="110" spans="1:25" ht="18.75" x14ac:dyDescent="0.25">
      <c r="A110" s="1"/>
      <c r="B110" s="30"/>
      <c r="C110" s="566"/>
      <c r="D110" s="567"/>
      <c r="E110" s="567"/>
      <c r="F110" s="567"/>
      <c r="G110" s="567"/>
      <c r="H110" s="567"/>
      <c r="I110" s="56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955</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559" t="s">
        <v>74</v>
      </c>
      <c r="E115" s="559"/>
      <c r="F115" s="559"/>
      <c r="G115" s="559"/>
      <c r="H115" s="559"/>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556"/>
      <c r="E116" s="556"/>
      <c r="F116" s="556"/>
      <c r="G116" s="556"/>
      <c r="H116" s="556"/>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535"/>
      <c r="E117" s="535"/>
      <c r="F117" s="535"/>
      <c r="G117" s="535"/>
      <c r="H117" s="535"/>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535"/>
      <c r="E118" s="535"/>
      <c r="F118" s="535"/>
      <c r="G118" s="535"/>
      <c r="H118" s="535"/>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535"/>
      <c r="E119" s="535"/>
      <c r="F119" s="535"/>
      <c r="G119" s="535"/>
      <c r="H119" s="535"/>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535"/>
      <c r="E120" s="535"/>
      <c r="F120" s="535"/>
      <c r="G120" s="535"/>
      <c r="H120" s="535"/>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535"/>
      <c r="E121" s="535"/>
      <c r="F121" s="535"/>
      <c r="G121" s="535"/>
      <c r="H121" s="535"/>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535"/>
      <c r="E122" s="535"/>
      <c r="F122" s="535"/>
      <c r="G122" s="535"/>
      <c r="H122" s="535"/>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535"/>
      <c r="E123" s="535"/>
      <c r="F123" s="535"/>
      <c r="G123" s="535"/>
      <c r="H123" s="535"/>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535"/>
      <c r="E124" s="535"/>
      <c r="F124" s="535"/>
      <c r="G124" s="535"/>
      <c r="H124" s="535"/>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535"/>
      <c r="E125" s="535"/>
      <c r="F125" s="535"/>
      <c r="G125" s="535"/>
      <c r="H125" s="535"/>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535"/>
      <c r="E126" s="535"/>
      <c r="F126" s="535"/>
      <c r="G126" s="535"/>
      <c r="H126" s="535"/>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535"/>
      <c r="E127" s="535"/>
      <c r="F127" s="535"/>
      <c r="G127" s="535"/>
      <c r="H127" s="535"/>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535"/>
      <c r="E128" s="535"/>
      <c r="F128" s="535"/>
      <c r="G128" s="535"/>
      <c r="H128" s="535"/>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535"/>
      <c r="E129" s="535"/>
      <c r="F129" s="535"/>
      <c r="G129" s="535"/>
      <c r="H129" s="535"/>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535"/>
      <c r="E130" s="535"/>
      <c r="F130" s="535"/>
      <c r="G130" s="535"/>
      <c r="H130" s="535"/>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535"/>
      <c r="E131" s="535"/>
      <c r="F131" s="535"/>
      <c r="G131" s="535"/>
      <c r="H131" s="535"/>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535"/>
      <c r="E132" s="535"/>
      <c r="F132" s="535"/>
      <c r="G132" s="535"/>
      <c r="H132" s="535"/>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539"/>
      <c r="E133" s="539"/>
      <c r="F133" s="539"/>
      <c r="G133" s="539"/>
      <c r="H133" s="539"/>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7" t="s">
        <v>293</v>
      </c>
      <c r="D137" s="537"/>
      <c r="E137" s="537"/>
      <c r="F137" s="537"/>
      <c r="G137" s="537"/>
      <c r="H137" s="109"/>
      <c r="I137" s="109"/>
      <c r="J137" s="537"/>
      <c r="K137" s="537"/>
      <c r="L137" s="537"/>
      <c r="M137" s="537"/>
      <c r="N137" s="537"/>
      <c r="O137" s="109"/>
      <c r="P137" s="109"/>
      <c r="Q137" s="537"/>
      <c r="R137" s="537"/>
      <c r="S137" s="537"/>
      <c r="T137" s="53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511" t="s">
        <v>294</v>
      </c>
      <c r="E141" s="511"/>
      <c r="F141" s="511"/>
      <c r="G141" s="511"/>
      <c r="H141" s="511"/>
      <c r="I141" s="511" t="s">
        <v>951</v>
      </c>
      <c r="J141" s="511"/>
      <c r="K141" s="511" t="s">
        <v>950</v>
      </c>
      <c r="L141" s="511"/>
      <c r="M141" s="511" t="s">
        <v>8</v>
      </c>
      <c r="N141" s="512"/>
      <c r="O141" s="112"/>
      <c r="P141" s="112"/>
      <c r="Q141" s="112"/>
      <c r="R141" s="112"/>
      <c r="S141" s="112"/>
      <c r="T141" s="112"/>
      <c r="U141" s="112"/>
      <c r="V141" s="112"/>
      <c r="W141" s="112"/>
      <c r="X141" s="113"/>
    </row>
    <row r="142" spans="2:24" ht="47.25" customHeight="1" x14ac:dyDescent="0.25">
      <c r="B142" s="114"/>
      <c r="C142" s="404"/>
      <c r="D142" s="532"/>
      <c r="E142" s="532"/>
      <c r="F142" s="532"/>
      <c r="G142" s="532"/>
      <c r="H142" s="532"/>
      <c r="I142" s="518"/>
      <c r="J142" s="518"/>
      <c r="K142" s="513"/>
      <c r="L142" s="513"/>
      <c r="M142" s="513"/>
      <c r="N142" s="514"/>
      <c r="O142" s="112"/>
      <c r="P142" s="112"/>
      <c r="Q142" s="112"/>
      <c r="R142" s="112"/>
      <c r="S142" s="112"/>
      <c r="T142" s="112"/>
      <c r="U142" s="112"/>
      <c r="V142" s="112"/>
      <c r="W142" s="112"/>
      <c r="X142" s="113"/>
    </row>
    <row r="143" spans="2:24" ht="47.25" customHeight="1" x14ac:dyDescent="0.25">
      <c r="B143" s="114"/>
      <c r="C143" s="404"/>
      <c r="D143" s="533"/>
      <c r="E143" s="533"/>
      <c r="F143" s="533"/>
      <c r="G143" s="533"/>
      <c r="H143" s="533"/>
      <c r="I143" s="519"/>
      <c r="J143" s="519"/>
      <c r="K143" s="515"/>
      <c r="L143" s="515"/>
      <c r="M143" s="515"/>
      <c r="N143" s="516"/>
      <c r="O143" s="112"/>
      <c r="P143" s="112"/>
      <c r="Q143" s="112"/>
      <c r="R143" s="112"/>
      <c r="S143" s="112"/>
      <c r="T143" s="112"/>
      <c r="U143" s="112"/>
      <c r="V143" s="112"/>
      <c r="W143" s="112"/>
      <c r="X143" s="113"/>
    </row>
    <row r="144" spans="2:24" ht="47.25" customHeight="1" x14ac:dyDescent="0.25">
      <c r="B144" s="114"/>
      <c r="C144" s="404"/>
      <c r="D144" s="533"/>
      <c r="E144" s="533"/>
      <c r="F144" s="533"/>
      <c r="G144" s="533"/>
      <c r="H144" s="533"/>
      <c r="I144" s="519"/>
      <c r="J144" s="519"/>
      <c r="K144" s="515"/>
      <c r="L144" s="515"/>
      <c r="M144" s="515"/>
      <c r="N144" s="516"/>
      <c r="O144" s="112"/>
      <c r="P144" s="112"/>
      <c r="Q144" s="112"/>
      <c r="R144" s="112"/>
      <c r="S144" s="112"/>
      <c r="T144" s="112"/>
      <c r="U144" s="112"/>
      <c r="V144" s="112"/>
      <c r="W144" s="112"/>
      <c r="X144" s="113"/>
    </row>
    <row r="145" spans="2:24" ht="47.25" customHeight="1" x14ac:dyDescent="0.25">
      <c r="B145" s="114"/>
      <c r="C145" s="404"/>
      <c r="D145" s="533"/>
      <c r="E145" s="533"/>
      <c r="F145" s="533"/>
      <c r="G145" s="533"/>
      <c r="H145" s="533"/>
      <c r="I145" s="519"/>
      <c r="J145" s="519"/>
      <c r="K145" s="515"/>
      <c r="L145" s="515"/>
      <c r="M145" s="515"/>
      <c r="N145" s="516"/>
      <c r="O145" s="112"/>
      <c r="P145" s="112"/>
      <c r="Q145" s="112"/>
      <c r="R145" s="112"/>
      <c r="S145" s="112"/>
      <c r="T145" s="112"/>
      <c r="U145" s="112"/>
      <c r="V145" s="112"/>
      <c r="W145" s="112"/>
      <c r="X145" s="113"/>
    </row>
    <row r="146" spans="2:24" ht="47.25" customHeight="1" x14ac:dyDescent="0.25">
      <c r="B146" s="114"/>
      <c r="C146" s="404"/>
      <c r="D146" s="533"/>
      <c r="E146" s="533"/>
      <c r="F146" s="533"/>
      <c r="G146" s="533"/>
      <c r="H146" s="533"/>
      <c r="I146" s="519"/>
      <c r="J146" s="519"/>
      <c r="K146" s="515"/>
      <c r="L146" s="515"/>
      <c r="M146" s="515"/>
      <c r="N146" s="516"/>
      <c r="O146" s="112"/>
      <c r="P146" s="112"/>
      <c r="Q146" s="112"/>
      <c r="R146" s="112"/>
      <c r="S146" s="112"/>
      <c r="T146" s="112"/>
      <c r="U146" s="112"/>
      <c r="V146" s="112"/>
      <c r="W146" s="112"/>
      <c r="X146" s="113"/>
    </row>
    <row r="147" spans="2:24" ht="47.25" customHeight="1" x14ac:dyDescent="0.25">
      <c r="B147" s="114"/>
      <c r="C147" s="404"/>
      <c r="D147" s="533"/>
      <c r="E147" s="533"/>
      <c r="F147" s="533"/>
      <c r="G147" s="533"/>
      <c r="H147" s="533"/>
      <c r="I147" s="519"/>
      <c r="J147" s="519"/>
      <c r="K147" s="515"/>
      <c r="L147" s="515"/>
      <c r="M147" s="515"/>
      <c r="N147" s="516"/>
      <c r="O147" s="112"/>
      <c r="P147" s="112"/>
      <c r="Q147" s="112"/>
      <c r="R147" s="112"/>
      <c r="S147" s="112"/>
      <c r="T147" s="112"/>
      <c r="U147" s="112"/>
      <c r="V147" s="112"/>
      <c r="W147" s="112"/>
      <c r="X147" s="113"/>
    </row>
    <row r="148" spans="2:24" ht="47.25" customHeight="1" x14ac:dyDescent="0.25">
      <c r="B148" s="114"/>
      <c r="C148" s="404"/>
      <c r="D148" s="533"/>
      <c r="E148" s="533"/>
      <c r="F148" s="533"/>
      <c r="G148" s="533"/>
      <c r="H148" s="533"/>
      <c r="I148" s="519"/>
      <c r="J148" s="519"/>
      <c r="K148" s="515"/>
      <c r="L148" s="515"/>
      <c r="M148" s="515"/>
      <c r="N148" s="516"/>
      <c r="O148" s="112"/>
      <c r="P148" s="112"/>
      <c r="Q148" s="112"/>
      <c r="R148" s="112"/>
      <c r="S148" s="112"/>
      <c r="T148" s="112"/>
      <c r="U148" s="112"/>
      <c r="V148" s="112"/>
      <c r="W148" s="112"/>
      <c r="X148" s="113"/>
    </row>
    <row r="149" spans="2:24" ht="47.25" customHeight="1" x14ac:dyDescent="0.25">
      <c r="B149" s="114"/>
      <c r="C149" s="404"/>
      <c r="D149" s="533"/>
      <c r="E149" s="533"/>
      <c r="F149" s="533"/>
      <c r="G149" s="533"/>
      <c r="H149" s="533"/>
      <c r="I149" s="519"/>
      <c r="J149" s="519"/>
      <c r="K149" s="515"/>
      <c r="L149" s="515"/>
      <c r="M149" s="515"/>
      <c r="N149" s="516"/>
      <c r="O149" s="112"/>
      <c r="P149" s="112"/>
      <c r="Q149" s="112"/>
      <c r="R149" s="112"/>
      <c r="S149" s="112"/>
      <c r="T149" s="112"/>
      <c r="U149" s="112"/>
      <c r="V149" s="112"/>
      <c r="W149" s="112"/>
      <c r="X149" s="113"/>
    </row>
    <row r="150" spans="2:24" ht="47.25" customHeight="1" x14ac:dyDescent="0.25">
      <c r="B150" s="114"/>
      <c r="C150" s="404"/>
      <c r="D150" s="533"/>
      <c r="E150" s="533"/>
      <c r="F150" s="533"/>
      <c r="G150" s="533"/>
      <c r="H150" s="533"/>
      <c r="I150" s="519"/>
      <c r="J150" s="519"/>
      <c r="K150" s="515"/>
      <c r="L150" s="515"/>
      <c r="M150" s="515"/>
      <c r="N150" s="516"/>
      <c r="O150" s="112"/>
      <c r="P150" s="112"/>
      <c r="Q150" s="112"/>
      <c r="R150" s="112"/>
      <c r="S150" s="112"/>
      <c r="T150" s="112"/>
      <c r="U150" s="112"/>
      <c r="V150" s="112"/>
      <c r="W150" s="112"/>
      <c r="X150" s="113"/>
    </row>
    <row r="151" spans="2:24" ht="47.25" customHeight="1" x14ac:dyDescent="0.25">
      <c r="B151" s="114"/>
      <c r="C151" s="404"/>
      <c r="D151" s="533"/>
      <c r="E151" s="533"/>
      <c r="F151" s="533"/>
      <c r="G151" s="533"/>
      <c r="H151" s="533"/>
      <c r="I151" s="519"/>
      <c r="J151" s="519"/>
      <c r="K151" s="515"/>
      <c r="L151" s="515"/>
      <c r="M151" s="515"/>
      <c r="N151" s="516"/>
      <c r="O151" s="112"/>
      <c r="P151" s="112"/>
      <c r="Q151" s="112"/>
      <c r="R151" s="112"/>
      <c r="S151" s="112"/>
      <c r="T151" s="112"/>
      <c r="U151" s="112"/>
      <c r="V151" s="112"/>
      <c r="W151" s="112"/>
      <c r="X151" s="113"/>
    </row>
    <row r="152" spans="2:24" ht="47.25" customHeight="1" x14ac:dyDescent="0.25">
      <c r="B152" s="114"/>
      <c r="C152" s="404"/>
      <c r="D152" s="533"/>
      <c r="E152" s="533"/>
      <c r="F152" s="533"/>
      <c r="G152" s="533"/>
      <c r="H152" s="533"/>
      <c r="I152" s="519"/>
      <c r="J152" s="519"/>
      <c r="K152" s="515"/>
      <c r="L152" s="515"/>
      <c r="M152" s="515"/>
      <c r="N152" s="516"/>
      <c r="O152" s="112"/>
      <c r="P152" s="112"/>
      <c r="Q152" s="112"/>
      <c r="R152" s="112"/>
      <c r="S152" s="112"/>
      <c r="T152" s="112"/>
      <c r="U152" s="112"/>
      <c r="V152" s="112"/>
      <c r="W152" s="112"/>
      <c r="X152" s="113"/>
    </row>
    <row r="153" spans="2:24" ht="47.25" customHeight="1" x14ac:dyDescent="0.25">
      <c r="B153" s="114"/>
      <c r="C153" s="404"/>
      <c r="D153" s="533"/>
      <c r="E153" s="533"/>
      <c r="F153" s="533"/>
      <c r="G153" s="533"/>
      <c r="H153" s="533"/>
      <c r="I153" s="519"/>
      <c r="J153" s="519"/>
      <c r="K153" s="515"/>
      <c r="L153" s="515"/>
      <c r="M153" s="515"/>
      <c r="N153" s="516"/>
      <c r="O153" s="112"/>
      <c r="P153" s="112"/>
      <c r="Q153" s="112"/>
      <c r="R153" s="112"/>
      <c r="S153" s="112"/>
      <c r="T153" s="112"/>
      <c r="U153" s="112"/>
      <c r="V153" s="112"/>
      <c r="W153" s="112"/>
      <c r="X153" s="113"/>
    </row>
    <row r="154" spans="2:24" ht="47.25" customHeight="1" x14ac:dyDescent="0.25">
      <c r="B154" s="114"/>
      <c r="C154" s="404"/>
      <c r="D154" s="533"/>
      <c r="E154" s="533"/>
      <c r="F154" s="533"/>
      <c r="G154" s="533"/>
      <c r="H154" s="533"/>
      <c r="I154" s="519"/>
      <c r="J154" s="519"/>
      <c r="K154" s="515"/>
      <c r="L154" s="515"/>
      <c r="M154" s="515"/>
      <c r="N154" s="516"/>
      <c r="O154" s="112"/>
      <c r="P154" s="112"/>
      <c r="Q154" s="112"/>
      <c r="R154" s="112"/>
      <c r="S154" s="112"/>
      <c r="T154" s="112"/>
      <c r="U154" s="112"/>
      <c r="V154" s="112"/>
      <c r="W154" s="112"/>
      <c r="X154" s="113"/>
    </row>
    <row r="155" spans="2:24" ht="47.25" customHeight="1" x14ac:dyDescent="0.25">
      <c r="B155" s="114"/>
      <c r="C155" s="404"/>
      <c r="D155" s="533"/>
      <c r="E155" s="533"/>
      <c r="F155" s="533"/>
      <c r="G155" s="533"/>
      <c r="H155" s="533"/>
      <c r="I155" s="519"/>
      <c r="J155" s="519"/>
      <c r="K155" s="515"/>
      <c r="L155" s="515"/>
      <c r="M155" s="515"/>
      <c r="N155" s="516"/>
      <c r="O155" s="112"/>
      <c r="P155" s="112"/>
      <c r="Q155" s="112"/>
      <c r="R155" s="112"/>
      <c r="S155" s="112"/>
      <c r="T155" s="112"/>
      <c r="U155" s="112"/>
      <c r="V155" s="112"/>
      <c r="W155" s="112"/>
      <c r="X155" s="113"/>
    </row>
    <row r="156" spans="2:24" ht="47.25" customHeight="1" x14ac:dyDescent="0.25">
      <c r="B156" s="114"/>
      <c r="C156" s="404"/>
      <c r="D156" s="533"/>
      <c r="E156" s="533"/>
      <c r="F156" s="533"/>
      <c r="G156" s="533"/>
      <c r="H156" s="533"/>
      <c r="I156" s="519"/>
      <c r="J156" s="519"/>
      <c r="K156" s="515"/>
      <c r="L156" s="515"/>
      <c r="M156" s="515"/>
      <c r="N156" s="516"/>
      <c r="O156" s="112"/>
      <c r="P156" s="112"/>
      <c r="Q156" s="112"/>
      <c r="R156" s="112"/>
      <c r="S156" s="112"/>
      <c r="T156" s="112"/>
      <c r="U156" s="112"/>
      <c r="V156" s="112"/>
      <c r="W156" s="112"/>
      <c r="X156" s="113"/>
    </row>
    <row r="157" spans="2:24" ht="47.25" customHeight="1" x14ac:dyDescent="0.25">
      <c r="B157" s="114"/>
      <c r="C157" s="404"/>
      <c r="D157" s="533"/>
      <c r="E157" s="533"/>
      <c r="F157" s="533"/>
      <c r="G157" s="533"/>
      <c r="H157" s="533"/>
      <c r="I157" s="519"/>
      <c r="J157" s="519"/>
      <c r="K157" s="515"/>
      <c r="L157" s="515"/>
      <c r="M157" s="515"/>
      <c r="N157" s="516"/>
      <c r="O157" s="112"/>
      <c r="P157" s="112"/>
      <c r="Q157" s="112"/>
      <c r="R157" s="112"/>
      <c r="S157" s="112"/>
      <c r="T157" s="112"/>
      <c r="U157" s="112"/>
      <c r="V157" s="112"/>
      <c r="W157" s="112"/>
      <c r="X157" s="113"/>
    </row>
    <row r="158" spans="2:24" ht="47.25" customHeight="1" x14ac:dyDescent="0.25">
      <c r="B158" s="114"/>
      <c r="C158" s="404"/>
      <c r="D158" s="533"/>
      <c r="E158" s="533"/>
      <c r="F158" s="533"/>
      <c r="G158" s="533"/>
      <c r="H158" s="533"/>
      <c r="I158" s="519"/>
      <c r="J158" s="519"/>
      <c r="K158" s="515"/>
      <c r="L158" s="515"/>
      <c r="M158" s="515"/>
      <c r="N158" s="516"/>
      <c r="O158" s="112"/>
      <c r="P158" s="112"/>
      <c r="Q158" s="112"/>
      <c r="R158" s="112"/>
      <c r="S158" s="112"/>
      <c r="T158" s="112"/>
      <c r="U158" s="112"/>
      <c r="V158" s="112"/>
      <c r="W158" s="112"/>
      <c r="X158" s="113"/>
    </row>
    <row r="159" spans="2:24" ht="47.25" customHeight="1" thickBot="1" x14ac:dyDescent="0.3">
      <c r="B159" s="114"/>
      <c r="C159" s="404"/>
      <c r="D159" s="534"/>
      <c r="E159" s="534"/>
      <c r="F159" s="534"/>
      <c r="G159" s="534"/>
      <c r="H159" s="534"/>
      <c r="I159" s="520"/>
      <c r="J159" s="520"/>
      <c r="K159" s="510"/>
      <c r="L159" s="510"/>
      <c r="M159" s="510"/>
      <c r="N159" s="51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3"/>
      <c r="D164" s="524"/>
      <c r="E164" s="524"/>
      <c r="F164" s="524"/>
      <c r="G164" s="524"/>
      <c r="H164" s="524"/>
      <c r="I164" s="525"/>
      <c r="J164" s="112"/>
      <c r="K164" s="112"/>
      <c r="L164" s="112"/>
      <c r="M164" s="112"/>
      <c r="N164" s="112"/>
      <c r="O164" s="112"/>
      <c r="P164" s="112"/>
      <c r="Q164" s="112"/>
      <c r="R164" s="112"/>
      <c r="S164" s="112"/>
      <c r="T164" s="112"/>
      <c r="U164" s="112"/>
      <c r="V164" s="112"/>
      <c r="W164" s="112"/>
      <c r="X164" s="113"/>
    </row>
    <row r="165" spans="2:24" x14ac:dyDescent="0.25">
      <c r="B165" s="114"/>
      <c r="C165" s="526"/>
      <c r="D165" s="527"/>
      <c r="E165" s="527"/>
      <c r="F165" s="527"/>
      <c r="G165" s="527"/>
      <c r="H165" s="527"/>
      <c r="I165" s="528"/>
      <c r="J165" s="112"/>
      <c r="K165" s="112"/>
      <c r="L165" s="112"/>
      <c r="M165" s="112"/>
      <c r="N165" s="112"/>
      <c r="O165" s="112"/>
      <c r="P165" s="112"/>
      <c r="Q165" s="112"/>
      <c r="R165" s="112"/>
      <c r="S165" s="112"/>
      <c r="T165" s="112"/>
      <c r="U165" s="112"/>
      <c r="V165" s="112"/>
      <c r="W165" s="112"/>
      <c r="X165" s="113"/>
    </row>
    <row r="166" spans="2:24" x14ac:dyDescent="0.25">
      <c r="B166" s="114"/>
      <c r="C166" s="526"/>
      <c r="D166" s="527"/>
      <c r="E166" s="527"/>
      <c r="F166" s="527"/>
      <c r="G166" s="527"/>
      <c r="H166" s="527"/>
      <c r="I166" s="528"/>
      <c r="J166" s="112"/>
      <c r="K166" s="112"/>
      <c r="L166" s="112"/>
      <c r="M166" s="112"/>
      <c r="N166" s="112"/>
      <c r="O166" s="112"/>
      <c r="P166" s="112"/>
      <c r="Q166" s="112"/>
      <c r="R166" s="112"/>
      <c r="S166" s="112"/>
      <c r="T166" s="112"/>
      <c r="U166" s="112"/>
      <c r="V166" s="112"/>
      <c r="W166" s="112"/>
      <c r="X166" s="113"/>
    </row>
    <row r="167" spans="2:24" x14ac:dyDescent="0.25">
      <c r="B167" s="114"/>
      <c r="C167" s="526"/>
      <c r="D167" s="527"/>
      <c r="E167" s="527"/>
      <c r="F167" s="527"/>
      <c r="G167" s="527"/>
      <c r="H167" s="527"/>
      <c r="I167" s="528"/>
      <c r="J167" s="112"/>
      <c r="K167" s="112"/>
      <c r="L167" s="112"/>
      <c r="M167" s="112"/>
      <c r="N167" s="112"/>
      <c r="O167" s="112"/>
      <c r="P167" s="112"/>
      <c r="Q167" s="112"/>
      <c r="R167" s="112"/>
      <c r="S167" s="112"/>
      <c r="T167" s="112"/>
      <c r="U167" s="112"/>
      <c r="V167" s="112"/>
      <c r="W167" s="112"/>
      <c r="X167" s="113"/>
    </row>
    <row r="168" spans="2:24" x14ac:dyDescent="0.25">
      <c r="B168" s="114"/>
      <c r="C168" s="526"/>
      <c r="D168" s="527"/>
      <c r="E168" s="527"/>
      <c r="F168" s="527"/>
      <c r="G168" s="527"/>
      <c r="H168" s="527"/>
      <c r="I168" s="528"/>
      <c r="J168" s="112"/>
      <c r="K168" s="112"/>
      <c r="L168" s="112"/>
      <c r="M168" s="112"/>
      <c r="N168" s="112"/>
      <c r="O168" s="112"/>
      <c r="P168" s="112"/>
      <c r="Q168" s="112"/>
      <c r="R168" s="112"/>
      <c r="S168" s="112"/>
      <c r="T168" s="112"/>
      <c r="U168" s="112"/>
      <c r="V168" s="112"/>
      <c r="W168" s="112"/>
      <c r="X168" s="113"/>
    </row>
    <row r="169" spans="2:24" ht="15.75" thickBot="1" x14ac:dyDescent="0.3">
      <c r="B169" s="114"/>
      <c r="C169" s="529"/>
      <c r="D169" s="530"/>
      <c r="E169" s="530"/>
      <c r="F169" s="530"/>
      <c r="G169" s="530"/>
      <c r="H169" s="530"/>
      <c r="I169" s="53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2016-02-10T10:56:32Z</cp:lastPrinted>
  <dcterms:created xsi:type="dcterms:W3CDTF">2014-10-29T16:20:01Z</dcterms:created>
  <dcterms:modified xsi:type="dcterms:W3CDTF">2016-02-17T09:37:32Z</dcterms:modified>
</cp:coreProperties>
</file>