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120" windowWidth="28800" windowHeight="1171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9" i="7" l="1"/>
  <c r="E116" i="7" l="1"/>
  <c r="F116" i="7"/>
  <c r="H116" i="7" s="1"/>
  <c r="G116" i="7"/>
  <c r="E117" i="7"/>
  <c r="F117" i="7"/>
  <c r="H117" i="7" s="1"/>
  <c r="G117" i="7"/>
  <c r="E118" i="7"/>
  <c r="F118" i="7"/>
  <c r="H118" i="7" s="1"/>
  <c r="G118" i="7"/>
  <c r="F119" i="7"/>
  <c r="G119" i="7"/>
  <c r="E120" i="7"/>
  <c r="F120" i="7"/>
  <c r="H120" i="7" s="1"/>
  <c r="G120" i="7"/>
  <c r="E121" i="7"/>
  <c r="F121" i="7"/>
  <c r="H121" i="7" s="1"/>
  <c r="G121" i="7"/>
  <c r="E122" i="7"/>
  <c r="F122" i="7"/>
  <c r="H122" i="7" s="1"/>
  <c r="G122" i="7"/>
  <c r="E123" i="7"/>
  <c r="F123" i="7"/>
  <c r="H123" i="7" s="1"/>
  <c r="G123" i="7"/>
  <c r="E124" i="7"/>
  <c r="F124" i="7"/>
  <c r="G124" i="7"/>
  <c r="H124" i="7"/>
  <c r="E125" i="7"/>
  <c r="F125" i="7"/>
  <c r="H125" i="7" s="1"/>
  <c r="G125" i="7"/>
  <c r="G115" i="7" l="1"/>
  <c r="F115" i="7"/>
  <c r="H115" i="7" s="1"/>
  <c r="E115" i="7"/>
  <c r="G114" i="7"/>
  <c r="F114" i="7"/>
  <c r="H114" i="7" s="1"/>
  <c r="E114" i="7"/>
  <c r="G113" i="7"/>
  <c r="F113" i="7"/>
  <c r="H113" i="7" s="1"/>
  <c r="E113" i="7"/>
  <c r="H92" i="7" l="1"/>
  <c r="H93" i="7"/>
  <c r="H94" i="7"/>
  <c r="H95" i="7"/>
  <c r="H96" i="7"/>
  <c r="H97" i="7"/>
  <c r="D93" i="7" l="1"/>
  <c r="D94" i="7" s="1"/>
  <c r="D95" i="7" s="1"/>
  <c r="D96" i="7" s="1"/>
  <c r="D97" i="7" s="1"/>
  <c r="D98" i="7" s="1"/>
  <c r="D99" i="7" s="1"/>
  <c r="D100" i="7" s="1"/>
  <c r="D101" i="7" s="1"/>
  <c r="D102" i="7" s="1"/>
  <c r="H98" i="7"/>
  <c r="C99" i="7"/>
  <c r="H99" i="7"/>
  <c r="C100" i="7"/>
  <c r="H100" i="7"/>
  <c r="C101" i="7"/>
  <c r="H101" i="7"/>
  <c r="C102" i="7"/>
  <c r="H102"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C93" i="7" s="1"/>
  <c r="M19" i="8"/>
  <c r="L20" i="8" s="1"/>
  <c r="K21" i="8" s="1"/>
  <c r="J22" i="8" s="1"/>
  <c r="I23" i="8" s="1"/>
  <c r="H24" i="8" s="1"/>
  <c r="G25" i="8" s="1"/>
  <c r="F26" i="8" s="1"/>
  <c r="E27" i="8" s="1"/>
  <c r="N19" i="8"/>
  <c r="M20" i="8" s="1"/>
  <c r="L21" i="8" s="1"/>
  <c r="K22" i="8" s="1"/>
  <c r="J23" i="8" s="1"/>
  <c r="I24" i="8" s="1"/>
  <c r="H25" i="8" s="1"/>
  <c r="G26" i="8" s="1"/>
  <c r="F27" i="8" s="1"/>
  <c r="O19" i="8"/>
  <c r="N20" i="8" s="1"/>
  <c r="M21" i="8" s="1"/>
  <c r="L22" i="8" s="1"/>
  <c r="K23" i="8" s="1"/>
  <c r="J24" i="8" s="1"/>
  <c r="I25" i="8" s="1"/>
  <c r="H26" i="8" s="1"/>
  <c r="G27" i="8" s="1"/>
  <c r="P19" i="8"/>
  <c r="O20" i="8" s="1"/>
  <c r="N21" i="8" s="1"/>
  <c r="M22" i="8" s="1"/>
  <c r="L23" i="8" s="1"/>
  <c r="K24" i="8" s="1"/>
  <c r="J25" i="8" s="1"/>
  <c r="I26" i="8" s="1"/>
  <c r="H27" i="8" s="1"/>
  <c r="Q19" i="8"/>
  <c r="D20" i="8"/>
  <c r="E20" i="8"/>
  <c r="D21" i="8" s="1"/>
  <c r="H20" i="8"/>
  <c r="G21" i="8" s="1"/>
  <c r="F22" i="8" s="1"/>
  <c r="E23" i="8" s="1"/>
  <c r="D24" i="8" s="1"/>
  <c r="J20" i="8"/>
  <c r="I21" i="8" s="1"/>
  <c r="H22" i="8" s="1"/>
  <c r="G23" i="8" s="1"/>
  <c r="F24" i="8" s="1"/>
  <c r="E25" i="8" s="1"/>
  <c r="D26" i="8" s="1"/>
  <c r="P20" i="8"/>
  <c r="O21" i="8" s="1"/>
  <c r="N22" i="8" s="1"/>
  <c r="M23" i="8" s="1"/>
  <c r="L24" i="8" s="1"/>
  <c r="K25" i="8" s="1"/>
  <c r="J26" i="8" s="1"/>
  <c r="I27" i="8" s="1"/>
  <c r="C14" i="7"/>
  <c r="C15" i="7"/>
  <c r="C16" i="7"/>
  <c r="C17" i="7"/>
  <c r="C18" i="7"/>
  <c r="C19" i="7"/>
  <c r="C20" i="7"/>
  <c r="C21" i="7"/>
  <c r="C22" i="7"/>
  <c r="D103" i="7"/>
  <c r="D104" i="7" s="1"/>
  <c r="D105" i="7" s="1"/>
  <c r="D106" i="7" s="1"/>
  <c r="D107" i="7" s="1"/>
  <c r="C103" i="7"/>
  <c r="H103" i="7"/>
  <c r="C104" i="7"/>
  <c r="H104" i="7"/>
  <c r="C105" i="7"/>
  <c r="H105" i="7"/>
  <c r="C106" i="7"/>
  <c r="H106" i="7"/>
  <c r="C107" i="7"/>
  <c r="H107"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D28" i="8" l="1"/>
  <c r="C94" i="7"/>
  <c r="H28" i="8"/>
  <c r="G29" i="8" s="1"/>
  <c r="F30" i="8" s="1"/>
  <c r="E31" i="8" s="1"/>
  <c r="D32" i="8" s="1"/>
  <c r="C98" i="7"/>
  <c r="G28" i="8"/>
  <c r="F29" i="8" s="1"/>
  <c r="E30" i="8" s="1"/>
  <c r="D31" i="8" s="1"/>
  <c r="C97" i="7"/>
  <c r="F28" i="8"/>
  <c r="E29" i="8" s="1"/>
  <c r="D30" i="8" s="1"/>
  <c r="C96" i="7"/>
  <c r="E28" i="8"/>
  <c r="D29" i="8" s="1"/>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0" i="3"/>
  <c r="F21" i="3"/>
  <c r="I20" i="3"/>
  <c r="E18" i="3"/>
  <c r="M23" i="3"/>
  <c r="E19" i="3"/>
  <c r="L17" i="3"/>
  <c r="J21" i="3"/>
  <c r="H21" i="3"/>
  <c r="I19" i="3"/>
  <c r="F18" i="3"/>
  <c r="F17" i="3"/>
  <c r="J22" i="3"/>
  <c r="F22" i="3"/>
  <c r="K23" i="3"/>
  <c r="G17" i="3"/>
  <c r="L18" i="3"/>
  <c r="I23" i="3"/>
  <c r="H19" i="3"/>
  <c r="K18" i="3"/>
  <c r="M17" i="3"/>
  <c r="M20" i="3"/>
  <c r="E22" i="3"/>
  <c r="I22" i="3"/>
  <c r="J19" i="3"/>
  <c r="E17" i="3"/>
  <c r="E20" i="3"/>
  <c r="E23" i="3"/>
  <c r="M18" i="3"/>
  <c r="F23" i="3"/>
  <c r="L21" i="3"/>
  <c r="G21" i="3"/>
  <c r="L23" i="3"/>
  <c r="H18" i="3"/>
  <c r="E21" i="3"/>
  <c r="M22" i="3"/>
  <c r="K21" i="3"/>
  <c r="G19" i="3"/>
  <c r="K17" i="3"/>
  <c r="F19" i="3"/>
  <c r="K20" i="3"/>
  <c r="J17" i="3"/>
  <c r="L22" i="3"/>
  <c r="G20" i="3"/>
  <c r="I21" i="3"/>
  <c r="G22" i="3"/>
  <c r="K22" i="3"/>
  <c r="I18" i="3"/>
  <c r="G18" i="3"/>
  <c r="H23" i="3"/>
  <c r="J18" i="3"/>
  <c r="H17" i="3"/>
  <c r="G23" i="3"/>
  <c r="I17" i="3"/>
  <c r="H22" i="3"/>
  <c r="L20" i="3"/>
  <c r="J20" i="3"/>
  <c r="M21" i="3"/>
  <c r="J23" i="3"/>
  <c r="K19" i="3"/>
  <c r="M19" i="3"/>
  <c r="F20" i="3"/>
  <c r="L19" i="3"/>
</calcChain>
</file>

<file path=xl/sharedStrings.xml><?xml version="1.0" encoding="utf-8"?>
<sst xmlns="http://schemas.openxmlformats.org/spreadsheetml/2006/main" count="4410" uniqueCount="1007">
  <si>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</si>
  <si>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</si>
  <si>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</si>
  <si>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</si>
  <si>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</si>
  <si>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</si>
  <si>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</si>
  <si>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</si>
  <si>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</si>
  <si>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</si>
  <si>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</si>
  <si>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</si>
  <si>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</si>
  <si>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</si>
  <si>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</si>
  <si>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</si>
  <si>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</si>
  <si>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</si>
  <si>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</si>
  <si>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</si>
  <si>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</si>
  <si>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</si>
  <si>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</si>
  <si>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</si>
  <si>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</si>
  <si>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</si>
  <si>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</si>
  <si>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</si>
  <si>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</si>
  <si>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</si>
  <si>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</si>
  <si>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</si>
  <si>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</si>
  <si>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</si>
  <si>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</si>
  <si>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</si>
  <si>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</si>
  <si>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</si>
  <si>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</si>
  <si>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</si>
  <si>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</si>
  <si>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</si>
  <si>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</si>
  <si>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</si>
  <si>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</si>
  <si>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</si>
  <si>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</si>
  <si>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</si>
  <si>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</si>
  <si>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</si>
  <si>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</si>
  <si>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</si>
  <si>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</si>
  <si>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</si>
  <si>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</si>
  <si>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</si>
  <si>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</si>
  <si>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</si>
  <si>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</si>
  <si>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</si>
  <si>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</si>
  <si>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</si>
  <si>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</si>
  <si>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</si>
  <si>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</si>
  <si>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</si>
  <si>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</si>
  <si>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</si>
  <si>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</si>
  <si>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</si>
  <si>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</si>
  <si>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</si>
  <si>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</si>
  <si>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</si>
  <si>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</si>
  <si>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</si>
  <si>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</si>
  <si>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</si>
  <si>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</si>
  <si>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</si>
  <si>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</si>
  <si>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</si>
  <si>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</si>
  <si>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</si>
  <si>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</si>
  <si>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</si>
  <si>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</si>
  <si>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</si>
  <si>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</si>
  <si>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</si>
  <si>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</si>
  <si>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</si>
  <si>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</si>
  <si>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</si>
  <si>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</si>
  <si>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</si>
  <si>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</si>
  <si>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</si>
  <si>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</si>
  <si>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</si>
  <si>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</si>
  <si>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</si>
  <si>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</si>
  <si>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</si>
  <si>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</si>
  <si>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</si>
  <si>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</si>
  <si>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</si>
  <si>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</si>
  <si>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</si>
  <si>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</si>
  <si>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</si>
  <si>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</si>
  <si>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</si>
  <si>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</si>
  <si>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</si>
  <si>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</si>
  <si>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</si>
  <si>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</si>
  <si>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</si>
  <si>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</si>
  <si>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</si>
  <si>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</si>
  <si>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</si>
  <si>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</si>
  <si>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</si>
  <si>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</si>
  <si>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</si>
  <si>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</si>
  <si>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</si>
  <si>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</si>
  <si>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</si>
  <si>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</si>
  <si>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</si>
  <si>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</si>
  <si>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</si>
  <si>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</si>
  <si>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</si>
  <si>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</si>
  <si>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</si>
  <si>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</si>
  <si>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</si>
  <si>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</si>
  <si>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</si>
  <si>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</si>
  <si>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</si>
  <si>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</si>
  <si>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</si>
  <si>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</si>
  <si>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</si>
  <si>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</si>
  <si>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</si>
  <si>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</si>
  <si>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</si>
  <si>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</si>
  <si>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</si>
  <si>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</si>
  <si>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</si>
  <si>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</si>
  <si>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</si>
  <si>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</si>
  <si>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</si>
  <si>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</si>
  <si>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</si>
  <si>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</si>
  <si>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</si>
  <si>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</si>
  <si>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</si>
  <si>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</si>
  <si>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</si>
  <si>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</si>
  <si>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</si>
  <si>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</si>
  <si>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</si>
  <si>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</si>
  <si>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</si>
  <si>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</si>
  <si>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</si>
  <si>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</si>
  <si>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</si>
  <si>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</si>
  <si>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</si>
  <si>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</si>
  <si>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</si>
  <si>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</si>
  <si>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</si>
  <si>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</si>
  <si>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</si>
  <si>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</si>
  <si>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</si>
  <si>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</si>
  <si>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</si>
  <si>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</si>
  <si>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</si>
  <si>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</si>
  <si>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</si>
  <si>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</si>
  <si>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</si>
  <si>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</si>
  <si>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</si>
  <si>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</si>
  <si>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</si>
  <si>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</si>
  <si>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</si>
  <si>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</si>
  <si>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</si>
  <si>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</si>
  <si>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</si>
  <si>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</si>
  <si>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</si>
  <si>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</si>
  <si>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</si>
  <si>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</si>
  <si>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</si>
  <si>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</si>
  <si>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</si>
  <si>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</si>
  <si>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</si>
  <si>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</si>
  <si>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</si>
  <si>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</si>
  <si>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</si>
  <si>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</si>
  <si>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</si>
  <si>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</si>
  <si>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</si>
  <si>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</si>
  <si>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</si>
  <si>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</si>
  <si>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</si>
  <si>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</si>
  <si>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</si>
  <si>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</si>
  <si>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</si>
  <si>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</si>
  <si>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</si>
  <si>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</si>
  <si>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</si>
  <si>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</si>
  <si>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</si>
  <si>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</si>
  <si>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</si>
  <si>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</si>
  <si>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</si>
  <si>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</si>
  <si>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</si>
  <si>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</si>
  <si>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</si>
  <si>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</si>
  <si>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</si>
  <si>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</si>
  <si>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</si>
  <si>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</si>
  <si>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</si>
  <si>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</si>
  <si>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</si>
  <si>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</si>
  <si>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</si>
  <si>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</si>
  <si>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</si>
  <si>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</si>
  <si>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</si>
  <si>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</si>
  <si>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</si>
  <si>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</si>
  <si>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</si>
  <si>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</si>
  <si>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</si>
  <si>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</si>
  <si>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</si>
  <si>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</si>
  <si>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</si>
  <si>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</si>
  <si>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</si>
  <si>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</si>
  <si>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</si>
  <si>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</si>
  <si>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</si>
  <si>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</si>
  <si>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</si>
  <si>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</si>
  <si>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</si>
  <si>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</si>
  <si>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</si>
  <si>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</si>
  <si>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</si>
  <si>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</si>
  <si>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</si>
  <si>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</si>
  <si>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</si>
  <si>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</si>
  <si>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</si>
  <si>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</si>
  <si>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</si>
  <si>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</si>
  <si>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</si>
  <si>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</si>
  <si>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</si>
  <si>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</si>
  <si>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</si>
  <si>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</si>
  <si>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</si>
  <si>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</si>
  <si>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</si>
  <si>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</si>
  <si>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</si>
  <si>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</si>
  <si>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</si>
  <si>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</si>
  <si>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</si>
  <si>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</si>
  <si>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</si>
  <si>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</si>
  <si>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</si>
  <si>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</si>
  <si>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</si>
  <si>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</si>
  <si>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</si>
  <si>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</si>
  <si>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</si>
  <si>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</si>
  <si>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</si>
  <si>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</si>
  <si>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</si>
  <si>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</si>
  <si>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</si>
  <si>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</si>
  <si>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</si>
  <si>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</si>
  <si>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</si>
  <si>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</si>
  <si>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</si>
  <si>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</si>
  <si>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</si>
  <si>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</si>
  <si>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</si>
  <si>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</si>
  <si>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</si>
  <si>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</si>
  <si>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</si>
  <si>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</si>
  <si>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</si>
  <si>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</si>
  <si>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</si>
  <si>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</si>
  <si>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</si>
  <si>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</si>
  <si>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</si>
  <si>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</si>
  <si>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</si>
  <si>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</si>
  <si>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</si>
  <si>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</si>
  <si>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</si>
  <si>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</si>
  <si>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</si>
  <si>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</si>
  <si>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</si>
  <si>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</si>
  <si>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</si>
  <si>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</si>
  <si>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</si>
  <si>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</si>
  <si>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</si>
  <si>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</si>
  <si>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</si>
  <si>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</si>
  <si>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</si>
  <si>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</si>
  <si>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</si>
  <si>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</si>
  <si>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</si>
  <si>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</si>
  <si>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</si>
  <si>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</si>
  <si>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</si>
  <si>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</si>
  <si>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</si>
  <si>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</si>
  <si>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</si>
  <si>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</si>
  <si>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</si>
  <si>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</si>
  <si>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</si>
  <si>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</si>
  <si>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</si>
  <si>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</si>
  <si>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</si>
  <si>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</si>
  <si>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</si>
  <si>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</si>
  <si>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</si>
  <si>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</si>
  <si>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</si>
  <si>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</si>
  <si>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</si>
  <si>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</si>
  <si>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</si>
  <si>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</si>
  <si>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</si>
  <si>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</si>
  <si>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</si>
  <si>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</si>
  <si>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</si>
  <si>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</si>
  <si>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</si>
  <si>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</si>
  <si>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</si>
  <si>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</si>
  <si>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</si>
  <si>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</si>
  <si>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</si>
  <si>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</si>
  <si>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</si>
  <si>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</si>
  <si>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</si>
  <si>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</si>
  <si>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</si>
  <si>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</si>
  <si>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</si>
  <si>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</si>
  <si>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</si>
  <si>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</si>
  <si>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</si>
  <si>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</si>
  <si>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</si>
  <si>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</si>
  <si>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</si>
  <si>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</si>
  <si>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</si>
  <si>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</si>
  <si>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</si>
  <si>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</si>
  <si>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</si>
  <si>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</si>
  <si>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</si>
  <si>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</si>
  <si>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</si>
  <si>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</si>
  <si>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</si>
  <si>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</si>
  <si>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</si>
  <si>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</si>
  <si>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</si>
  <si>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</si>
  <si>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</si>
  <si>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</si>
  <si>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</si>
  <si>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</si>
  <si>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</si>
  <si>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</si>
  <si>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</si>
  <si>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</si>
  <si>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</si>
  <si>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</si>
  <si>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</si>
  <si>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</si>
  <si>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</si>
  <si>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</si>
  <si>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</si>
  <si>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</si>
  <si>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</si>
  <si>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</si>
  <si>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</si>
  <si>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</si>
  <si>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</si>
  <si>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</si>
  <si>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</si>
  <si>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</si>
  <si>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</si>
  <si>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</si>
  <si>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</si>
  <si>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</si>
  <si>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</si>
  <si>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</si>
  <si>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</si>
  <si>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</si>
  <si>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</si>
  <si>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</si>
  <si>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</si>
  <si>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</si>
  <si>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</si>
  <si>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</si>
  <si>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</si>
  <si>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</si>
  <si>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</si>
  <si>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</si>
  <si>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</si>
  <si>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</si>
  <si>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</si>
  <si>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</si>
  <si>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</si>
  <si>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</si>
  <si>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</si>
  <si>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</si>
  <si>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</si>
  <si>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</si>
  <si>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</si>
  <si>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</si>
  <si>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</si>
  <si>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</si>
  <si>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</si>
  <si>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</si>
  <si>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</si>
  <si>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</si>
  <si>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</si>
  <si>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</si>
  <si>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</si>
  <si>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</si>
  <si>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</si>
  <si>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</si>
  <si>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</si>
  <si>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</si>
  <si>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</si>
  <si>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</si>
  <si>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</si>
  <si>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</si>
  <si>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</si>
  <si>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</si>
  <si>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</si>
  <si>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</si>
  <si>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</si>
  <si>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</si>
  <si>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</si>
  <si>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</si>
  <si>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</si>
  <si>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</si>
  <si>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</si>
  <si>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</si>
  <si>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</si>
  <si>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</si>
  <si>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</si>
  <si>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</si>
  <si>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</si>
  <si>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</si>
  <si>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</si>
  <si>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</si>
  <si>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</si>
  <si>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</si>
  <si>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</si>
  <si>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</si>
  <si>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</si>
  <si>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</si>
  <si>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</si>
  <si>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</si>
  <si>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</si>
  <si>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</si>
  <si>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</si>
  <si>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</si>
  <si>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</si>
  <si>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</si>
  <si>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</si>
  <si>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</si>
  <si>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</si>
  <si>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</si>
  <si>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</si>
  <si>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</si>
  <si>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</si>
  <si>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</si>
  <si>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</si>
  <si>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</si>
  <si>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</si>
  <si>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</si>
  <si>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</si>
  <si>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</si>
  <si>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</si>
  <si>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</si>
  <si>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</si>
  <si>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</si>
  <si>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</si>
  <si>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</si>
  <si>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</si>
  <si>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</si>
  <si>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</si>
  <si>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</si>
  <si>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</si>
  <si>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</si>
  <si>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</si>
  <si>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</si>
  <si>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</si>
  <si>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</si>
  <si>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</si>
  <si>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</si>
  <si>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</si>
  <si>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</si>
  <si>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</si>
  <si>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</si>
  <si>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</si>
  <si>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</si>
  <si>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</si>
  <si>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</si>
  <si>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</si>
  <si>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</si>
  <si>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</si>
  <si>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</si>
  <si>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</si>
  <si>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</si>
  <si>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</si>
  <si>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</si>
  <si>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</si>
  <si>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</si>
  <si>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</si>
  <si>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</si>
  <si>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</si>
  <si>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</si>
  <si>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</si>
  <si>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</si>
  <si>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</si>
  <si>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</si>
  <si>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</si>
  <si>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</si>
  <si>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</si>
  <si>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</si>
  <si>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</si>
  <si>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</si>
  <si>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</si>
  <si>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</si>
  <si>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</si>
  <si>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</si>
  <si>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</si>
  <si>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</si>
  <si>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</si>
  <si>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</si>
  <si>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</si>
  <si>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</si>
  <si>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</si>
  <si>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</si>
  <si>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</si>
  <si>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</si>
  <si>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</si>
  <si>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</si>
  <si>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</si>
  <si>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</si>
  <si>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</si>
  <si>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</si>
  <si>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</si>
  <si>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</si>
  <si>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</si>
  <si>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</si>
  <si>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</si>
  <si>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</si>
  <si>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</si>
  <si>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</si>
  <si>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</si>
  <si>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</si>
  <si>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</si>
  <si>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</si>
  <si>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</si>
  <si>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</si>
  <si>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</si>
  <si>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</si>
  <si>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</si>
  <si>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</si>
  <si>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</si>
  <si>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</si>
  <si>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</si>
  <si>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</si>
  <si>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</si>
  <si>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</si>
  <si>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</si>
  <si>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</si>
  <si>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</si>
  <si>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</si>
  <si>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</si>
  <si>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</si>
  <si>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</si>
  <si>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</si>
  <si>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</si>
  <si>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</si>
  <si>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</si>
  <si>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</si>
  <si>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</si>
  <si>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</si>
  <si>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</si>
  <si>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</si>
  <si>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</si>
  <si>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</si>
  <si>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</si>
  <si>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</si>
  <si>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</si>
  <si>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</si>
  <si>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</si>
  <si>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</si>
  <si>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</si>
  <si>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</si>
  <si>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</si>
  <si>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</si>
  <si>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</si>
  <si>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</si>
  <si>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</si>
  <si>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</si>
  <si>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</si>
  <si>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</si>
  <si>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</si>
  <si>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</si>
  <si>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</si>
  <si>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</si>
  <si>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</si>
  <si>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</si>
  <si>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</si>
  <si>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</si>
  <si>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</si>
  <si>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</si>
  <si>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</si>
  <si>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</si>
  <si>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</si>
  <si>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</si>
  <si>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</si>
  <si>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</si>
  <si>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</si>
  <si>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</si>
  <si>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</si>
  <si>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</si>
  <si>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</si>
  <si>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</si>
  <si>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</si>
  <si>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</si>
  <si>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</si>
  <si>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</si>
  <si>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</si>
  <si>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</si>
  <si>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</si>
  <si>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</si>
  <si>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</si>
  <si>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</si>
  <si>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</si>
  <si>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</si>
  <si>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</si>
  <si>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</si>
  <si>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</si>
  <si>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</si>
  <si>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</si>
  <si>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</si>
  <si>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</si>
  <si>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</si>
  <si>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</si>
  <si>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</si>
  <si>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</si>
  <si>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</si>
  <si>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</si>
  <si>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</si>
  <si>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</si>
  <si>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</si>
  <si>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</si>
  <si>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</si>
  <si>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</si>
  <si>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</si>
  <si>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</si>
  <si>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</si>
  <si>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</si>
  <si>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</si>
  <si>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</si>
  <si>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</si>
  <si>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</si>
  <si>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</si>
  <si>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</si>
  <si>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</si>
  <si>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</si>
  <si>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</si>
  <si>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</si>
  <si>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</si>
  <si>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</si>
  <si>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</si>
  <si>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</si>
  <si>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</si>
  <si>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</si>
  <si>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</si>
  <si>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</si>
  <si>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</si>
  <si>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</si>
  <si>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</si>
  <si>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</si>
  <si>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</si>
  <si>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</si>
  <si>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</si>
  <si>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</si>
  <si>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</si>
  <si>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</si>
  <si>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</si>
  <si>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</si>
  <si>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</si>
  <si>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</si>
  <si>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</si>
  <si>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</si>
  <si>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</si>
  <si>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</si>
  <si>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</si>
  <si>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</si>
  <si>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</si>
  <si>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</si>
  <si>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</si>
  <si>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</si>
  <si>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</si>
  <si>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</si>
  <si>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</si>
  <si>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</si>
  <si>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</si>
  <si>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</si>
  <si>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</si>
  <si>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</si>
  <si>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</si>
  <si>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</si>
  <si>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</si>
  <si>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</si>
  <si>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</si>
  <si>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</si>
  <si>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</si>
  <si>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</si>
  <si>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</si>
  <si>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</si>
  <si>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</si>
  <si>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</si>
  <si>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</si>
  <si>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</si>
  <si>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</si>
  <si>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</si>
  <si>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</si>
  <si>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</si>
  <si>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</si>
  <si>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</si>
  <si>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</si>
  <si>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</si>
  <si>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</si>
  <si>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</si>
  <si>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</si>
  <si>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</si>
  <si>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</si>
  <si>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</si>
  <si>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</si>
  <si>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</si>
  <si>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</si>
  <si>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</si>
  <si>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</si>
  <si>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</si>
  <si>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</si>
  <si>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</si>
  <si>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</si>
  <si>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</si>
  <si>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</si>
  <si>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</si>
  <si>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</si>
  <si>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</si>
  <si>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</si>
  <si>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</si>
  <si>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</si>
  <si>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</si>
  <si>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</si>
  <si>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</si>
  <si>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</si>
  <si>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</si>
  <si>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</si>
  <si>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</si>
  <si>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</si>
  <si>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</si>
  <si>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</si>
  <si>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</si>
  <si>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</si>
  <si>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</si>
  <si>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</si>
  <si>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</si>
  <si>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</si>
  <si>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</si>
  <si>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</si>
  <si>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</si>
  <si>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</si>
  <si>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</si>
  <si>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</si>
  <si>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</si>
  <si>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</si>
  <si>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</si>
  <si>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</si>
  <si>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</si>
  <si>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</si>
  <si>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</si>
  <si>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</si>
  <si>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</si>
  <si>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</si>
  <si>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</si>
  <si>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</si>
  <si>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</si>
  <si>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</si>
  <si>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</si>
  <si>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</si>
  <si>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</si>
  <si>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</si>
  <si>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</si>
  <si>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</si>
  <si>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</si>
  <si>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</si>
  <si>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</si>
  <si>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</si>
  <si>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</si>
  <si>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</si>
  <si>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</si>
  <si>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</si>
  <si>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</si>
  <si>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</si>
  <si>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</si>
  <si>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</si>
  <si>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</si>
  <si>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</si>
  <si>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</si>
  <si>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</si>
  <si>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</si>
  <si>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</si>
  <si>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</si>
  <si>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</si>
  <si>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</si>
  <si>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</si>
  <si>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</si>
  <si>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</si>
  <si>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</si>
  <si>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</si>
  <si>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</si>
  <si>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</si>
  <si>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</si>
  <si>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</si>
  <si>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</si>
  <si>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</si>
  <si>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</si>
  <si>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</si>
  <si>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</si>
  <si>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</si>
  <si>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</si>
  <si>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</si>
  <si>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</si>
  <si>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</si>
  <si>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</si>
  <si>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</si>
  <si>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</si>
  <si>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</si>
  <si>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</si>
  <si>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</si>
  <si>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</si>
  <si>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</si>
  <si>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</si>
  <si>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</si>
  <si>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</si>
  <si>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</si>
  <si>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</si>
  <si>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</si>
  <si>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</si>
  <si>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</si>
  <si>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</si>
  <si>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</si>
  <si>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</si>
  <si>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</si>
  <si>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</si>
  <si>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</si>
  <si>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</si>
  <si>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</si>
  <si>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</si>
  <si>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</si>
  <si>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</si>
  <si>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</si>
  <si>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</si>
  <si>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</si>
  <si>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</si>
  <si>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</si>
  <si>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</si>
  <si>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</si>
  <si>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</si>
  <si>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Scottish Qualifications Authority</t>
  </si>
  <si>
    <t>Type of the organisation</t>
  </si>
  <si>
    <t>Promote and implement the 2015-16 Carbon Management Plan</t>
  </si>
  <si>
    <t>Appointee Management and Facilities Strategic Map 2015-16</t>
  </si>
  <si>
    <t>Raise awareness of environmental issues/targets amongst staff and promote related CSR activity</t>
  </si>
  <si>
    <t>Allan Dunbar</t>
  </si>
  <si>
    <t>Health, Safety and Environmental Officer</t>
  </si>
  <si>
    <t>Operate from two main offices based in Scotland plus a storage facility and a number of home-based field workers.</t>
  </si>
  <si>
    <t>The Director of Corporate Services has overall responsibility for the Environmental function within SQA. The Head of Facilities reports to the EMT and Board of Management on environmental matters, under which the Facilities Manager ensures that the organisation works towards the corporate environmental objectives. 
The Health, Safety and Environmental Officer is the focal point for environmental issues for the organisation and facilitates the Environmental Working Group, which contributes to environmental projects and initiatives.</t>
  </si>
  <si>
    <t>On SQA’s Strategic Plan is an objective to ‘meet or exceed relevant legislative requirements in the area of the environment’ and our carbon emissions targets are published in our Carbon Management Plan.
The Health, Safety and Environmental Officer compiles monthly emissions figures and progress against SQA’s emissions targets is reported on to the Executive Management Team (EMT) at Quarterly Performance Review (QPR) meetings.
Key performance indicators (KPIs) that have been identified include 'Demonstrate activities that support the Carbon Management Plan' and 'Deliver 4 environmental campaigns'.</t>
  </si>
  <si>
    <t>SQA Travel Plan</t>
  </si>
  <si>
    <t>Fleet vehicles</t>
  </si>
  <si>
    <t>Includes plastics, metals and other recyclable materials</t>
  </si>
  <si>
    <t>Maintain Carbon Footprint at or below 2013/14 level to end of 2018/19</t>
  </si>
  <si>
    <t>Awareness campaigns</t>
  </si>
  <si>
    <t>Reduction target of 0.1% entered as number greater than zero required</t>
  </si>
  <si>
    <t>Fuel efficient driver training</t>
  </si>
  <si>
    <t>Environmental budget</t>
  </si>
  <si>
    <t>No charge to SQA</t>
  </si>
  <si>
    <t>Fleet drivers</t>
  </si>
  <si>
    <t>5 fleet vehicles</t>
  </si>
  <si>
    <t>Own car drivers</t>
  </si>
  <si>
    <t>SQA Procurement policy is in line with SQA environmental policy and highlights the importance of Sustainable Procurement.  Within the PQQ element of any procurement exercise, SQA stipulate that suppliers must meet set environmental standards.  Suppliers are then evaluated on this criteria.</t>
  </si>
  <si>
    <t>SQA uses the Scottish Government Travel &amp; Accommodation framework which supports carbon reduction.   The use of this frameworks allows the Procurement team to provide Management Information to the SQA Facilities team that in turn allows them to monitor CO2 emissions.</t>
  </si>
  <si>
    <t>Report compiled by Health, Safety and Environmental Officer from actual records of consumption, distance travelled and waste produced. Predicted emissions outputs are cross checked against calculated emissions on report. Report checked by Head of Facilities Management.</t>
  </si>
  <si>
    <t>No changes planned</t>
  </si>
  <si>
    <t>Staffing changes unknown</t>
  </si>
  <si>
    <t>Service changes unknown</t>
  </si>
  <si>
    <t>Awareness campaigns - Check and Inflate</t>
  </si>
  <si>
    <t>Awareness campaigns - Mug for Life</t>
  </si>
  <si>
    <t>Awareness campaigns - Think Don't Print</t>
  </si>
  <si>
    <t>No cost</t>
  </si>
  <si>
    <t>Reduce paper usage</t>
  </si>
  <si>
    <t>Only 1 full year since baseline. More savings expected as projects completed</t>
  </si>
  <si>
    <t>Our current Environmental Management Policy and Environmental Plan are in the process of being updated, the current versions are available at http://www.sqa.org.uk/sqa/36032.2056.html</t>
  </si>
  <si>
    <t>Meet or exceed relevant legislative requirements.
Work towards carbon emissions targets.</t>
  </si>
  <si>
    <t>Consumption data in km</t>
  </si>
  <si>
    <t>Work is ongoing to identify and assess the climate-related risks and determine what action is necessary to raise awarenes and mitigate the risks which may impact on our operations.</t>
  </si>
  <si>
    <t>Once identified, climate-related risks and the actions taken to mitigate these will be reviewed regularly, at a frequency to be determined, to ensure visibility and awareness of any potential impacts on our operations and the effectiveness of measures taken.</t>
  </si>
  <si>
    <t>Validation of much the information contained within the report, and also contained in our Carbon Management Plan, has been done by Resource Efficient Scotland.</t>
  </si>
  <si>
    <t>Unclear of the process or resources and support available for Peer validation.</t>
  </si>
  <si>
    <t>Identify and evaluate climate-related risks.
Develop strategies to mitigate against risks identified.
Take actions where appropriate to build adaptive capacity.
Monitor and review progress.</t>
  </si>
  <si>
    <t>Work is ongoing to identify and assess the climate-related risks which may impact on our operations.</t>
  </si>
  <si>
    <t>Work is ongoing to determine what action is necessary to raise awarenes and mitigate the risks which may impact on our operations.</t>
  </si>
  <si>
    <t>SQA's Lowden site has been planted with a variety of hedging, shrubs and trees. There is also a dedicated wildlife area within Shawfair Park, which includes a small loch.</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</si>
</sst>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wrapText="1"/>
    </xf>
    <xf numFmtId="0" fontId="4" fillId="17" borderId="15" xfId="0" applyFont="1" applyFill="1" applyBorder="1" applyAlignment="1">
      <alignment horizontal="left"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90" zoomScaleNormal="90" workbookViewId="0">
      <selection activeCell="B412" sqref="B412:E412"/>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76" t="s">
        <v>565</v>
      </c>
      <c r="B1" s="477"/>
      <c r="C1" s="477"/>
      <c r="D1" s="477"/>
      <c r="E1" s="477"/>
      <c r="F1" s="477"/>
      <c r="G1" s="477"/>
      <c r="H1" s="477"/>
      <c r="I1" s="477"/>
      <c r="J1" s="345"/>
      <c r="K1" s="345"/>
      <c r="L1" s="345"/>
      <c r="M1" s="346"/>
      <c r="N1" s="187"/>
      <c r="O1" s="187"/>
    </row>
    <row r="2" spans="1:15" ht="30" customHeight="1" x14ac:dyDescent="0.25">
      <c r="A2" s="347">
        <v>1</v>
      </c>
      <c r="B2" s="286" t="s">
        <v>564</v>
      </c>
      <c r="C2" s="286"/>
      <c r="D2" s="286"/>
      <c r="E2" s="286"/>
      <c r="F2" s="286"/>
      <c r="G2" s="286"/>
      <c r="H2" s="286"/>
      <c r="I2" s="286"/>
      <c r="J2" s="286"/>
      <c r="K2" s="286"/>
      <c r="L2" s="286"/>
      <c r="M2" s="348"/>
      <c r="N2" s="187"/>
      <c r="O2" s="187"/>
    </row>
    <row r="3" spans="1:15" ht="31.5" customHeight="1" x14ac:dyDescent="0.25">
      <c r="A3" s="349" t="s">
        <v>563</v>
      </c>
      <c r="B3" s="142" t="s">
        <v>562</v>
      </c>
      <c r="C3" s="134"/>
      <c r="D3" s="127"/>
      <c r="E3" s="127"/>
      <c r="F3" s="127"/>
      <c r="G3" s="127"/>
      <c r="H3" s="127"/>
      <c r="I3" s="127"/>
      <c r="J3" s="127"/>
      <c r="K3" s="127"/>
      <c r="L3" s="127"/>
      <c r="M3" s="350"/>
      <c r="N3" s="187"/>
    </row>
    <row r="4" spans="1:15" ht="20.25" customHeight="1" thickBot="1" x14ac:dyDescent="0.3">
      <c r="A4" s="351"/>
      <c r="B4" s="144" t="s">
        <v>561</v>
      </c>
      <c r="C4" s="285"/>
      <c r="D4" s="127"/>
      <c r="E4" s="127"/>
      <c r="F4" s="127"/>
      <c r="G4" s="127"/>
      <c r="H4" s="127"/>
      <c r="I4" s="127"/>
      <c r="J4" s="127"/>
      <c r="K4" s="127"/>
      <c r="L4" s="127"/>
      <c r="M4" s="352"/>
      <c r="N4" s="187"/>
    </row>
    <row r="5" spans="1:15" ht="24" customHeight="1" thickBot="1" x14ac:dyDescent="0.3">
      <c r="A5" s="353"/>
      <c r="B5" s="283" t="s">
        <v>962</v>
      </c>
      <c r="C5" s="284"/>
      <c r="D5" s="127"/>
      <c r="E5" s="127"/>
      <c r="F5" s="127"/>
      <c r="G5" s="127"/>
      <c r="H5" s="127"/>
      <c r="I5" s="127"/>
      <c r="J5" s="127"/>
      <c r="K5" s="127"/>
      <c r="L5" s="127"/>
      <c r="M5" s="352"/>
      <c r="N5" s="187"/>
    </row>
    <row r="6" spans="1:15" ht="27.75" customHeight="1" x14ac:dyDescent="0.25">
      <c r="A6" s="354" t="s">
        <v>560</v>
      </c>
      <c r="B6" s="145" t="s">
        <v>963</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795</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283">
        <v>830</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82" t="s">
        <v>554</v>
      </c>
      <c r="C12" s="483"/>
      <c r="D12" s="483"/>
      <c r="E12" s="483"/>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c r="C14" s="221" t="e">
        <f>VLOOKUP($B14,ListsReq!$BB$3:$BC$14,2,FALSE)</f>
        <v>#N/A</v>
      </c>
      <c r="D14" s="279"/>
      <c r="E14" s="203"/>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80" t="s">
        <v>548</v>
      </c>
      <c r="C25" s="481"/>
      <c r="D25" s="481"/>
      <c r="E25" s="481"/>
      <c r="F25" s="127"/>
      <c r="G25" s="127"/>
      <c r="H25" s="127"/>
      <c r="I25" s="127"/>
      <c r="J25" s="127"/>
      <c r="K25" s="127"/>
      <c r="L25" s="127"/>
      <c r="M25" s="352"/>
      <c r="N25" s="187"/>
    </row>
    <row r="26" spans="1:14" ht="24" customHeight="1" thickBot="1" x14ac:dyDescent="0.3">
      <c r="A26" s="353"/>
      <c r="B26" s="278">
        <v>63000000</v>
      </c>
      <c r="C26" s="277"/>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80" t="s">
        <v>545</v>
      </c>
      <c r="C28" s="481"/>
      <c r="D28" s="481"/>
      <c r="E28" s="481"/>
      <c r="F28" s="127"/>
      <c r="G28" s="127"/>
      <c r="H28" s="127"/>
      <c r="I28" s="127"/>
      <c r="J28" s="127"/>
      <c r="K28" s="127"/>
      <c r="L28" s="127"/>
      <c r="M28" s="352"/>
      <c r="N28" s="187"/>
    </row>
    <row r="29" spans="1:14" ht="24" customHeight="1" thickBot="1" x14ac:dyDescent="0.3">
      <c r="A29" s="353"/>
      <c r="B29" s="278" t="s">
        <v>901</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80" t="s">
        <v>542</v>
      </c>
      <c r="C31" s="481"/>
      <c r="D31" s="481"/>
      <c r="E31" s="481"/>
      <c r="F31" s="127"/>
      <c r="G31" s="127"/>
      <c r="H31" s="127"/>
      <c r="I31" s="127"/>
      <c r="J31" s="127"/>
      <c r="K31" s="127"/>
      <c r="L31" s="127"/>
      <c r="M31" s="352"/>
      <c r="N31" s="187"/>
    </row>
    <row r="32" spans="1:14" ht="45" customHeight="1" thickBot="1" x14ac:dyDescent="0.3">
      <c r="A32" s="353"/>
      <c r="B32" s="484" t="s">
        <v>969</v>
      </c>
      <c r="C32" s="485"/>
      <c r="D32" s="485"/>
      <c r="E32" s="486"/>
      <c r="F32" s="127"/>
      <c r="G32" s="127"/>
      <c r="H32" s="127"/>
      <c r="I32" s="127"/>
      <c r="J32" s="127"/>
      <c r="K32" s="127"/>
      <c r="L32" s="127"/>
      <c r="M32" s="352"/>
      <c r="N32" s="187"/>
    </row>
    <row r="33" spans="1:14" ht="19.5" customHeight="1" x14ac:dyDescent="0.25">
      <c r="A33" s="354"/>
      <c r="B33" s="480"/>
      <c r="C33" s="481"/>
      <c r="D33" s="481"/>
      <c r="E33" s="481"/>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87" t="s">
        <v>539</v>
      </c>
      <c r="C36" s="488"/>
      <c r="D36" s="488"/>
      <c r="E36" s="488"/>
      <c r="F36" s="259"/>
      <c r="G36" s="259"/>
      <c r="H36" s="259"/>
      <c r="I36" s="259"/>
      <c r="J36" s="259"/>
      <c r="K36" s="259"/>
      <c r="L36" s="259"/>
      <c r="M36" s="361"/>
      <c r="N36" s="187"/>
    </row>
    <row r="37" spans="1:14" ht="105" customHeight="1" thickBot="1" x14ac:dyDescent="0.3">
      <c r="A37" s="362"/>
      <c r="B37" s="421" t="s">
        <v>970</v>
      </c>
      <c r="C37" s="419"/>
      <c r="D37" s="419"/>
      <c r="E37" s="420"/>
      <c r="F37" s="259"/>
      <c r="G37" s="259"/>
      <c r="H37" s="259"/>
      <c r="I37" s="259"/>
      <c r="J37" s="259"/>
      <c r="K37" s="259"/>
      <c r="L37" s="259"/>
      <c r="M37" s="361"/>
      <c r="N37" s="187"/>
    </row>
    <row r="38" spans="1:14" ht="30.75" customHeight="1" thickBot="1" x14ac:dyDescent="0.3">
      <c r="A38" s="363"/>
      <c r="B38" s="489" t="s">
        <v>537</v>
      </c>
      <c r="C38" s="490"/>
      <c r="D38" s="490"/>
      <c r="E38" s="491"/>
      <c r="F38" s="259"/>
      <c r="G38" s="259"/>
      <c r="H38" s="259"/>
      <c r="I38" s="259"/>
      <c r="J38" s="259"/>
      <c r="K38" s="259"/>
      <c r="L38" s="259"/>
      <c r="M38" s="361"/>
      <c r="N38" s="187"/>
    </row>
    <row r="39" spans="1:14" ht="20.25" customHeight="1" thickBot="1" x14ac:dyDescent="0.3">
      <c r="A39" s="360" t="s">
        <v>11</v>
      </c>
      <c r="B39" s="478" t="s">
        <v>538</v>
      </c>
      <c r="C39" s="479"/>
      <c r="D39" s="479"/>
      <c r="E39" s="479"/>
      <c r="F39" s="259"/>
      <c r="G39" s="259"/>
      <c r="H39" s="259"/>
      <c r="I39" s="259"/>
      <c r="J39" s="259"/>
      <c r="K39" s="259"/>
      <c r="L39" s="259"/>
      <c r="M39" s="361"/>
      <c r="N39" s="187"/>
    </row>
    <row r="40" spans="1:14" ht="105" customHeight="1" thickBot="1" x14ac:dyDescent="0.3">
      <c r="A40" s="362"/>
      <c r="B40" s="421" t="s">
        <v>971</v>
      </c>
      <c r="C40" s="428"/>
      <c r="D40" s="428"/>
      <c r="E40" s="429"/>
      <c r="F40" s="259"/>
      <c r="G40" s="259"/>
      <c r="H40" s="259"/>
      <c r="I40" s="259"/>
      <c r="J40" s="259"/>
      <c r="K40" s="259"/>
      <c r="L40" s="259"/>
      <c r="M40" s="361"/>
      <c r="N40" s="187"/>
    </row>
    <row r="41" spans="1:14" ht="33" customHeight="1" thickBot="1" x14ac:dyDescent="0.3">
      <c r="A41" s="363"/>
      <c r="B41" s="465" t="s">
        <v>537</v>
      </c>
      <c r="C41" s="466"/>
      <c r="D41" s="466"/>
      <c r="E41" s="467"/>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46" t="s">
        <v>534</v>
      </c>
      <c r="C44" s="447"/>
      <c r="D44" s="447"/>
      <c r="E44" s="447"/>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48" t="s">
        <v>524</v>
      </c>
      <c r="D46" s="448"/>
      <c r="E46" s="449"/>
      <c r="F46" s="259"/>
      <c r="G46" s="259"/>
      <c r="H46" s="259"/>
      <c r="I46" s="259"/>
      <c r="J46" s="259"/>
      <c r="K46" s="259"/>
      <c r="L46" s="259"/>
      <c r="M46" s="361"/>
      <c r="N46" s="187"/>
    </row>
    <row r="47" spans="1:14" ht="14.25" customHeight="1" x14ac:dyDescent="0.25">
      <c r="A47" s="364"/>
      <c r="B47" s="205" t="s">
        <v>964</v>
      </c>
      <c r="C47" s="436" t="s">
        <v>965</v>
      </c>
      <c r="D47" s="436"/>
      <c r="E47" s="437"/>
      <c r="F47" s="259"/>
      <c r="G47" s="259"/>
      <c r="H47" s="259"/>
      <c r="I47" s="259"/>
      <c r="J47" s="259"/>
      <c r="K47" s="259"/>
      <c r="L47" s="259"/>
      <c r="M47" s="361"/>
      <c r="N47" s="187"/>
    </row>
    <row r="48" spans="1:14" ht="14.25" customHeight="1" x14ac:dyDescent="0.25">
      <c r="A48" s="364"/>
      <c r="B48" s="205" t="s">
        <v>966</v>
      </c>
      <c r="C48" s="436" t="s">
        <v>965</v>
      </c>
      <c r="D48" s="436"/>
      <c r="E48" s="437"/>
      <c r="F48" s="259"/>
      <c r="G48" s="259"/>
      <c r="H48" s="259"/>
      <c r="I48" s="259"/>
      <c r="J48" s="259"/>
      <c r="K48" s="259"/>
      <c r="L48" s="259"/>
      <c r="M48" s="361"/>
      <c r="N48" s="187"/>
    </row>
    <row r="49" spans="1:14" ht="14.25" customHeight="1" x14ac:dyDescent="0.25">
      <c r="A49" s="364"/>
      <c r="B49" s="205"/>
      <c r="C49" s="436"/>
      <c r="D49" s="436"/>
      <c r="E49" s="437"/>
      <c r="F49" s="259"/>
      <c r="G49" s="259"/>
      <c r="H49" s="259"/>
      <c r="I49" s="259"/>
      <c r="J49" s="259"/>
      <c r="K49" s="259"/>
      <c r="L49" s="259"/>
      <c r="M49" s="361"/>
      <c r="N49" s="187"/>
    </row>
    <row r="50" spans="1:14" ht="14.25" customHeight="1" x14ac:dyDescent="0.25">
      <c r="A50" s="364"/>
      <c r="B50" s="205"/>
      <c r="C50" s="436"/>
      <c r="D50" s="436"/>
      <c r="E50" s="437"/>
      <c r="F50" s="259"/>
      <c r="G50" s="259"/>
      <c r="H50" s="259"/>
      <c r="I50" s="259"/>
      <c r="J50" s="259"/>
      <c r="K50" s="259"/>
      <c r="L50" s="259"/>
      <c r="M50" s="361"/>
      <c r="N50" s="187"/>
    </row>
    <row r="51" spans="1:14" ht="14.25" customHeight="1" x14ac:dyDescent="0.25">
      <c r="A51" s="364"/>
      <c r="B51" s="205"/>
      <c r="C51" s="436"/>
      <c r="D51" s="436"/>
      <c r="E51" s="437"/>
      <c r="F51" s="259"/>
      <c r="G51" s="259"/>
      <c r="H51" s="259"/>
      <c r="I51" s="259"/>
      <c r="J51" s="259"/>
      <c r="K51" s="259"/>
      <c r="L51" s="259"/>
      <c r="M51" s="361"/>
      <c r="N51" s="187"/>
    </row>
    <row r="52" spans="1:14" ht="14.25" customHeight="1" thickBot="1" x14ac:dyDescent="0.3">
      <c r="A52" s="364"/>
      <c r="B52" s="194"/>
      <c r="C52" s="438"/>
      <c r="D52" s="438"/>
      <c r="E52" s="439"/>
      <c r="F52" s="259"/>
      <c r="G52" s="259"/>
      <c r="H52" s="259"/>
      <c r="I52" s="259"/>
      <c r="J52" s="259"/>
      <c r="K52" s="259"/>
      <c r="L52" s="259"/>
      <c r="M52" s="361"/>
      <c r="N52" s="187"/>
    </row>
    <row r="53" spans="1:14" ht="24.75" customHeight="1" x14ac:dyDescent="0.25">
      <c r="A53" s="364" t="s">
        <v>531</v>
      </c>
      <c r="B53" s="444" t="s">
        <v>530</v>
      </c>
      <c r="C53" s="441"/>
      <c r="D53" s="441"/>
      <c r="E53" s="441"/>
      <c r="F53" s="259"/>
      <c r="G53" s="259"/>
      <c r="H53" s="259"/>
      <c r="I53" s="259"/>
      <c r="J53" s="259"/>
      <c r="K53" s="259"/>
      <c r="L53" s="259"/>
      <c r="M53" s="361"/>
      <c r="N53" s="187"/>
    </row>
    <row r="54" spans="1:14" ht="15.75" customHeight="1" thickBot="1" x14ac:dyDescent="0.3">
      <c r="A54" s="364"/>
      <c r="B54" s="442" t="s">
        <v>529</v>
      </c>
      <c r="C54" s="443"/>
      <c r="D54" s="443"/>
      <c r="E54" s="443"/>
      <c r="F54" s="259"/>
      <c r="G54" s="259"/>
      <c r="H54" s="259"/>
      <c r="I54" s="259"/>
      <c r="J54" s="259"/>
      <c r="K54" s="259"/>
      <c r="L54" s="259"/>
      <c r="M54" s="361"/>
      <c r="N54" s="187"/>
    </row>
    <row r="55" spans="1:14" ht="63" customHeight="1" thickBot="1" x14ac:dyDescent="0.3">
      <c r="A55" s="364"/>
      <c r="B55" s="421" t="s">
        <v>996</v>
      </c>
      <c r="C55" s="428"/>
      <c r="D55" s="428"/>
      <c r="E55" s="429"/>
      <c r="F55" s="259"/>
      <c r="G55" s="259"/>
      <c r="H55" s="259"/>
      <c r="I55" s="259"/>
      <c r="J55" s="259"/>
      <c r="K55" s="259"/>
      <c r="L55" s="259"/>
      <c r="M55" s="361"/>
      <c r="N55" s="187"/>
    </row>
    <row r="56" spans="1:14" ht="24" customHeight="1" x14ac:dyDescent="0.25">
      <c r="A56" s="364" t="s">
        <v>528</v>
      </c>
      <c r="B56" s="441" t="s">
        <v>527</v>
      </c>
      <c r="C56" s="441"/>
      <c r="D56" s="441"/>
      <c r="E56" s="441"/>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c r="F59" s="259"/>
      <c r="G59" s="259"/>
      <c r="H59" s="259"/>
      <c r="I59" s="259"/>
      <c r="J59" s="259"/>
      <c r="K59" s="259"/>
      <c r="L59" s="259"/>
      <c r="M59" s="361"/>
      <c r="N59" s="187"/>
    </row>
    <row r="60" spans="1:14" ht="14.25" customHeight="1" x14ac:dyDescent="0.25">
      <c r="A60" s="364"/>
      <c r="B60" s="205" t="s">
        <v>522</v>
      </c>
      <c r="C60" s="221" t="s">
        <v>972</v>
      </c>
      <c r="D60" s="221"/>
      <c r="E60" s="203"/>
      <c r="F60" s="259"/>
      <c r="G60" s="259"/>
      <c r="H60" s="259"/>
      <c r="I60" s="259"/>
      <c r="J60" s="259"/>
      <c r="K60" s="259"/>
      <c r="L60" s="259"/>
      <c r="M60" s="361"/>
      <c r="N60" s="187"/>
    </row>
    <row r="61" spans="1:14" ht="14.25" customHeight="1" x14ac:dyDescent="0.25">
      <c r="A61" s="364"/>
      <c r="B61" s="205" t="s">
        <v>521</v>
      </c>
      <c r="C61" s="221" t="s">
        <v>972</v>
      </c>
      <c r="D61" s="221"/>
      <c r="E61" s="203"/>
      <c r="F61" s="259"/>
      <c r="G61" s="259"/>
      <c r="H61" s="259"/>
      <c r="I61" s="259"/>
      <c r="J61" s="259"/>
      <c r="K61" s="259"/>
      <c r="L61" s="259"/>
      <c r="M61" s="361"/>
      <c r="N61" s="187"/>
    </row>
    <row r="62" spans="1:14" ht="14.25" customHeight="1" x14ac:dyDescent="0.25">
      <c r="A62" s="364"/>
      <c r="B62" s="205" t="s">
        <v>520</v>
      </c>
      <c r="C62" s="221"/>
      <c r="D62" s="221"/>
      <c r="E62" s="203"/>
      <c r="F62" s="259"/>
      <c r="G62" s="259"/>
      <c r="H62" s="259"/>
      <c r="I62" s="259"/>
      <c r="J62" s="259"/>
      <c r="K62" s="259"/>
      <c r="L62" s="259"/>
      <c r="M62" s="361"/>
      <c r="N62" s="187"/>
    </row>
    <row r="63" spans="1:14" ht="14.25" customHeight="1" x14ac:dyDescent="0.25">
      <c r="A63" s="364"/>
      <c r="B63" s="205" t="s">
        <v>446</v>
      </c>
      <c r="C63" s="221" t="s">
        <v>972</v>
      </c>
      <c r="D63" s="221"/>
      <c r="E63" s="203"/>
      <c r="F63" s="259"/>
      <c r="G63" s="259"/>
      <c r="H63" s="259"/>
      <c r="I63" s="259"/>
      <c r="J63" s="259"/>
      <c r="K63" s="259"/>
      <c r="L63" s="259"/>
      <c r="M63" s="361"/>
      <c r="N63" s="187"/>
    </row>
    <row r="64" spans="1:14" ht="14.25" customHeight="1" x14ac:dyDescent="0.25">
      <c r="A64" s="364"/>
      <c r="B64" s="205" t="s">
        <v>519</v>
      </c>
      <c r="C64" s="221"/>
      <c r="D64" s="221"/>
      <c r="E64" s="203"/>
      <c r="F64" s="259"/>
      <c r="G64" s="259"/>
      <c r="H64" s="259"/>
      <c r="I64" s="259"/>
      <c r="J64" s="259"/>
      <c r="K64" s="259"/>
      <c r="L64" s="259"/>
      <c r="M64" s="361"/>
      <c r="N64" s="187"/>
    </row>
    <row r="65" spans="1:14" ht="14.25" customHeight="1" x14ac:dyDescent="0.25">
      <c r="A65" s="364"/>
      <c r="B65" s="205" t="s">
        <v>518</v>
      </c>
      <c r="C65" s="221"/>
      <c r="D65" s="221"/>
      <c r="E65" s="203"/>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14.25" customHeight="1" x14ac:dyDescent="0.25">
      <c r="A67" s="364"/>
      <c r="B67" s="205" t="s">
        <v>516</v>
      </c>
      <c r="C67" s="221"/>
      <c r="D67" s="221"/>
      <c r="E67" s="203"/>
      <c r="F67" s="259"/>
      <c r="G67" s="259"/>
      <c r="H67" s="259"/>
      <c r="I67" s="259"/>
      <c r="J67" s="259"/>
      <c r="K67" s="259"/>
      <c r="L67" s="259"/>
      <c r="M67" s="361"/>
      <c r="N67" s="187"/>
    </row>
    <row r="68" spans="1:14" ht="14.25" customHeight="1" x14ac:dyDescent="0.25">
      <c r="A68" s="364"/>
      <c r="B68" s="202" t="s">
        <v>422</v>
      </c>
      <c r="C68" s="267"/>
      <c r="D68" s="267"/>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78.75" customHeight="1" thickBot="1" x14ac:dyDescent="0.3">
      <c r="A73" s="369"/>
      <c r="B73" s="421" t="s">
        <v>997</v>
      </c>
      <c r="C73" s="419"/>
      <c r="D73" s="419"/>
      <c r="E73" s="420"/>
      <c r="F73" s="259"/>
      <c r="G73" s="259"/>
      <c r="H73" s="259"/>
      <c r="I73" s="259"/>
      <c r="J73" s="259"/>
      <c r="K73" s="259"/>
      <c r="L73" s="259"/>
      <c r="M73" s="361"/>
      <c r="N73" s="187"/>
    </row>
    <row r="74" spans="1:14" ht="27.75" customHeight="1" x14ac:dyDescent="0.25">
      <c r="A74" s="369" t="s">
        <v>512</v>
      </c>
      <c r="B74" s="444" t="s">
        <v>511</v>
      </c>
      <c r="C74" s="441"/>
      <c r="D74" s="441"/>
      <c r="E74" s="441"/>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78.75" customHeight="1" thickBot="1" x14ac:dyDescent="0.3">
      <c r="A78" s="369"/>
      <c r="B78" s="421" t="s">
        <v>154</v>
      </c>
      <c r="C78" s="419"/>
      <c r="D78" s="419"/>
      <c r="E78" s="420"/>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71" t="s">
        <v>506</v>
      </c>
      <c r="C82" s="472"/>
      <c r="D82" s="472"/>
      <c r="E82" s="472"/>
      <c r="F82" s="259"/>
      <c r="G82" s="259"/>
      <c r="H82" s="259"/>
      <c r="I82" s="259"/>
      <c r="J82" s="259"/>
      <c r="K82" s="259"/>
      <c r="L82" s="259"/>
      <c r="M82" s="361"/>
      <c r="N82" s="187"/>
    </row>
    <row r="83" spans="1:17" ht="78.75" customHeight="1" thickBot="1" x14ac:dyDescent="0.3">
      <c r="A83" s="369"/>
      <c r="B83" s="421" t="s">
        <v>154</v>
      </c>
      <c r="C83" s="419"/>
      <c r="D83" s="419"/>
      <c r="E83" s="420"/>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45" t="s">
        <v>501</v>
      </c>
      <c r="C88" s="440"/>
      <c r="D88" s="440"/>
      <c r="E88" s="440"/>
      <c r="F88" s="189"/>
      <c r="G88" s="189"/>
      <c r="H88" s="189"/>
      <c r="I88" s="189"/>
      <c r="J88" s="189"/>
      <c r="K88" s="189"/>
      <c r="L88" s="189"/>
      <c r="M88" s="375"/>
      <c r="N88" s="187"/>
    </row>
    <row r="89" spans="1:17" ht="45.75" customHeight="1" x14ac:dyDescent="0.25">
      <c r="A89" s="376"/>
      <c r="B89" s="440" t="s">
        <v>500</v>
      </c>
      <c r="C89" s="440"/>
      <c r="D89" s="440"/>
      <c r="E89" s="440"/>
      <c r="F89" s="189"/>
      <c r="G89" s="189"/>
      <c r="H89" s="189"/>
      <c r="I89" s="189"/>
      <c r="J89" s="189"/>
      <c r="K89" s="189"/>
      <c r="L89" s="189"/>
      <c r="M89" s="375"/>
      <c r="N89" s="187"/>
      <c r="Q89" s="187"/>
    </row>
    <row r="90" spans="1:17" ht="66" customHeight="1" thickBot="1" x14ac:dyDescent="0.3">
      <c r="A90" s="376"/>
      <c r="B90" s="473" t="s">
        <v>499</v>
      </c>
      <c r="C90" s="473"/>
      <c r="D90" s="473"/>
      <c r="E90" s="473"/>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18" x14ac:dyDescent="0.35">
      <c r="A92" s="376"/>
      <c r="B92" s="205" t="s">
        <v>493</v>
      </c>
      <c r="C92" s="221" t="s">
        <v>623</v>
      </c>
      <c r="D92" s="221" t="s">
        <v>924</v>
      </c>
      <c r="E92" s="204">
        <v>343</v>
      </c>
      <c r="F92" s="204">
        <v>991</v>
      </c>
      <c r="G92" s="204">
        <v>309</v>
      </c>
      <c r="H92" s="204">
        <f>SUM(E92:G92)</f>
        <v>1643</v>
      </c>
      <c r="I92" s="221" t="s">
        <v>14</v>
      </c>
      <c r="J92" s="255"/>
      <c r="K92" s="189"/>
      <c r="L92" s="189"/>
      <c r="M92" s="375"/>
      <c r="N92" s="187"/>
      <c r="Q92" s="187"/>
    </row>
    <row r="93" spans="1:17" ht="18" x14ac:dyDescent="0.35">
      <c r="A93" s="376"/>
      <c r="B93" s="205" t="s">
        <v>492</v>
      </c>
      <c r="C93" s="221" t="str">
        <f>VLOOKUP(C$92,ListsReq!$C$3:$R$34,2,FALSE)</f>
        <v>2014/15</v>
      </c>
      <c r="D93" s="221" t="str">
        <f t="shared" ref="D93:D107" si="0">D92</f>
        <v>Financial (April to March)</v>
      </c>
      <c r="E93" s="204">
        <v>280.10000000000002</v>
      </c>
      <c r="F93" s="204">
        <v>1021.3</v>
      </c>
      <c r="G93" s="204">
        <v>326.2</v>
      </c>
      <c r="H93" s="204">
        <f t="shared" ref="H93:H97" si="1">SUM(E93:G93)</f>
        <v>1627.6000000000001</v>
      </c>
      <c r="I93" s="221" t="s">
        <v>14</v>
      </c>
      <c r="J93" s="255"/>
      <c r="K93" s="189"/>
      <c r="L93" s="189"/>
      <c r="M93" s="375"/>
      <c r="N93" s="187"/>
      <c r="Q93" s="187"/>
    </row>
    <row r="94" spans="1:17" ht="18" x14ac:dyDescent="0.35">
      <c r="A94" s="376"/>
      <c r="B94" s="205" t="s">
        <v>491</v>
      </c>
      <c r="C94" s="221" t="str">
        <f>VLOOKUP(C$92,ListsReq!$C$3:$R$34,3,FALSE)</f>
        <v>2015/16</v>
      </c>
      <c r="D94" s="221" t="str">
        <f t="shared" si="0"/>
        <v>Financial (April to March)</v>
      </c>
      <c r="E94" s="204"/>
      <c r="F94" s="204"/>
      <c r="G94" s="204"/>
      <c r="H94" s="204">
        <f t="shared" si="1"/>
        <v>0</v>
      </c>
      <c r="I94" s="221" t="s">
        <v>14</v>
      </c>
      <c r="J94" s="255"/>
      <c r="K94" s="189"/>
      <c r="L94" s="189"/>
      <c r="M94" s="375"/>
      <c r="N94" s="187"/>
      <c r="Q94" s="187"/>
    </row>
    <row r="95" spans="1:17" ht="18" x14ac:dyDescent="0.35">
      <c r="A95" s="376"/>
      <c r="B95" s="205" t="s">
        <v>490</v>
      </c>
      <c r="C95" s="221" t="str">
        <f>VLOOKUP(C$92,ListsReq!$C$3:$R$34,4,FALSE)</f>
        <v>2016/17</v>
      </c>
      <c r="D95" s="221" t="str">
        <f t="shared" si="0"/>
        <v>Financial (April to March)</v>
      </c>
      <c r="E95" s="204"/>
      <c r="F95" s="204"/>
      <c r="G95" s="204"/>
      <c r="H95" s="204">
        <f t="shared" si="1"/>
        <v>0</v>
      </c>
      <c r="I95" s="221" t="s">
        <v>14</v>
      </c>
      <c r="J95" s="255"/>
      <c r="K95" s="189"/>
      <c r="L95" s="189"/>
      <c r="M95" s="375"/>
      <c r="N95" s="187"/>
      <c r="Q95" s="187"/>
    </row>
    <row r="96" spans="1:17" ht="18" x14ac:dyDescent="0.35">
      <c r="A96" s="376"/>
      <c r="B96" s="205" t="s">
        <v>489</v>
      </c>
      <c r="C96" s="221" t="str">
        <f>VLOOKUP(C$92,ListsReq!$C$3:$R$34,5,FALSE)</f>
        <v>2017/18</v>
      </c>
      <c r="D96" s="221" t="str">
        <f t="shared" si="0"/>
        <v>Financial (April to March)</v>
      </c>
      <c r="E96" s="204"/>
      <c r="F96" s="204"/>
      <c r="G96" s="204"/>
      <c r="H96" s="204">
        <f t="shared" si="1"/>
        <v>0</v>
      </c>
      <c r="I96" s="221" t="s">
        <v>14</v>
      </c>
      <c r="J96" s="255"/>
      <c r="K96" s="189"/>
      <c r="L96" s="189"/>
      <c r="M96" s="375"/>
      <c r="N96" s="187"/>
      <c r="Q96" s="187"/>
    </row>
    <row r="97" spans="1:17" ht="18" x14ac:dyDescent="0.35">
      <c r="A97" s="376"/>
      <c r="B97" s="205" t="s">
        <v>488</v>
      </c>
      <c r="C97" s="221" t="str">
        <f>VLOOKUP(C$92,ListsReq!$C$3:$R$34,6,FALSE)</f>
        <v>2018/19</v>
      </c>
      <c r="D97" s="221" t="str">
        <f t="shared" si="0"/>
        <v>Financial (April to March)</v>
      </c>
      <c r="E97" s="204"/>
      <c r="F97" s="204"/>
      <c r="G97" s="204"/>
      <c r="H97" s="204">
        <f t="shared" si="1"/>
        <v>0</v>
      </c>
      <c r="I97" s="221" t="s">
        <v>14</v>
      </c>
      <c r="J97" s="255"/>
      <c r="K97" s="189"/>
      <c r="L97" s="189"/>
      <c r="M97" s="375"/>
      <c r="N97" s="187"/>
      <c r="Q97" s="187"/>
    </row>
    <row r="98" spans="1:17" ht="18" x14ac:dyDescent="0.35">
      <c r="A98" s="376"/>
      <c r="B98" s="205" t="s">
        <v>487</v>
      </c>
      <c r="C98" s="221" t="str">
        <f>VLOOKUP(C$92,ListsReq!$C$3:$R$34,7,FALSE)</f>
        <v>2019/20</v>
      </c>
      <c r="D98" s="221" t="str">
        <f t="shared" si="0"/>
        <v>Financial (April to March)</v>
      </c>
      <c r="E98" s="204"/>
      <c r="F98" s="204"/>
      <c r="G98" s="204"/>
      <c r="H98" s="204">
        <f t="shared" ref="H98:H107" si="2">SUM(E98:G98)</f>
        <v>0</v>
      </c>
      <c r="I98" s="221" t="s">
        <v>14</v>
      </c>
      <c r="J98" s="255"/>
      <c r="K98" s="189"/>
      <c r="L98" s="189"/>
      <c r="M98" s="375"/>
      <c r="N98" s="187"/>
      <c r="Q98" s="187"/>
    </row>
    <row r="99" spans="1:17" ht="18" x14ac:dyDescent="0.35">
      <c r="A99" s="376"/>
      <c r="B99" s="205" t="s">
        <v>486</v>
      </c>
      <c r="C99" s="221">
        <f>VLOOKUP(C$92,ListsReq!$C$3:$R$34,8,FALSE)</f>
        <v>0</v>
      </c>
      <c r="D99" s="221" t="str">
        <f t="shared" si="0"/>
        <v>Financial (April to March)</v>
      </c>
      <c r="E99" s="204"/>
      <c r="F99" s="204"/>
      <c r="G99" s="204"/>
      <c r="H99" s="204">
        <f t="shared" si="2"/>
        <v>0</v>
      </c>
      <c r="I99" s="221" t="s">
        <v>14</v>
      </c>
      <c r="J99" s="255"/>
      <c r="K99" s="189"/>
      <c r="L99" s="189"/>
      <c r="M99" s="375"/>
      <c r="N99" s="187"/>
      <c r="Q99" s="187"/>
    </row>
    <row r="100" spans="1:17" ht="18" x14ac:dyDescent="0.35">
      <c r="A100" s="376"/>
      <c r="B100" s="205" t="s">
        <v>485</v>
      </c>
      <c r="C100" s="221">
        <f>VLOOKUP(C$92,ListsReq!$C$3:$R$34,9,FALSE)</f>
        <v>0</v>
      </c>
      <c r="D100" s="221" t="str">
        <f t="shared" si="0"/>
        <v>Financial (April to March)</v>
      </c>
      <c r="E100" s="204"/>
      <c r="F100" s="204"/>
      <c r="G100" s="204"/>
      <c r="H100" s="204">
        <f t="shared" si="2"/>
        <v>0</v>
      </c>
      <c r="I100" s="221" t="s">
        <v>14</v>
      </c>
      <c r="J100" s="255"/>
      <c r="K100" s="189"/>
      <c r="L100" s="189"/>
      <c r="M100" s="375"/>
      <c r="N100" s="187"/>
      <c r="Q100" s="187"/>
    </row>
    <row r="101" spans="1:17" ht="18" x14ac:dyDescent="0.35">
      <c r="A101" s="376"/>
      <c r="B101" s="205" t="s">
        <v>484</v>
      </c>
      <c r="C101" s="221">
        <f>VLOOKUP(C$92,ListsReq!$C$3:$R$34,10,FALSE)</f>
        <v>0</v>
      </c>
      <c r="D101" s="221" t="str">
        <f t="shared" si="0"/>
        <v>Financial (April to March)</v>
      </c>
      <c r="E101" s="204"/>
      <c r="F101" s="204"/>
      <c r="G101" s="204"/>
      <c r="H101" s="204">
        <f t="shared" si="2"/>
        <v>0</v>
      </c>
      <c r="I101" s="221" t="s">
        <v>14</v>
      </c>
      <c r="J101" s="255"/>
      <c r="K101" s="189"/>
      <c r="L101" s="189"/>
      <c r="M101" s="375"/>
      <c r="N101" s="187"/>
      <c r="Q101" s="187"/>
    </row>
    <row r="102" spans="1:17" ht="18" x14ac:dyDescent="0.35">
      <c r="A102" s="376"/>
      <c r="B102" s="205" t="s">
        <v>483</v>
      </c>
      <c r="C102" s="221">
        <f>VLOOKUP(C$92,ListsReq!$C$3:$R$34,11,FALSE)</f>
        <v>0</v>
      </c>
      <c r="D102" s="221" t="str">
        <f t="shared" si="0"/>
        <v>Financial (April to March)</v>
      </c>
      <c r="E102" s="204"/>
      <c r="F102" s="204"/>
      <c r="G102" s="204"/>
      <c r="H102" s="204">
        <f t="shared" si="2"/>
        <v>0</v>
      </c>
      <c r="I102" s="221" t="s">
        <v>14</v>
      </c>
      <c r="J102" s="255"/>
      <c r="K102" s="189"/>
      <c r="L102" s="189"/>
      <c r="M102" s="375"/>
      <c r="N102" s="187"/>
      <c r="Q102" s="187"/>
    </row>
    <row r="103" spans="1:17" ht="18" x14ac:dyDescent="0.35">
      <c r="A103" s="376"/>
      <c r="B103" s="205" t="s">
        <v>482</v>
      </c>
      <c r="C103" s="221">
        <f>VLOOKUP(C$92,ListsReq!$C$3:$R$34,12,FALSE)</f>
        <v>0</v>
      </c>
      <c r="D103" s="221" t="str">
        <f t="shared" si="0"/>
        <v>Financial (April to March)</v>
      </c>
      <c r="E103" s="204"/>
      <c r="F103" s="204"/>
      <c r="G103" s="204"/>
      <c r="H103" s="204">
        <f t="shared" si="2"/>
        <v>0</v>
      </c>
      <c r="I103" s="221" t="s">
        <v>14</v>
      </c>
      <c r="J103" s="255"/>
      <c r="K103" s="189"/>
      <c r="L103" s="189"/>
      <c r="M103" s="375"/>
      <c r="N103" s="187"/>
      <c r="Q103" s="187"/>
    </row>
    <row r="104" spans="1:17" ht="18" x14ac:dyDescent="0.35">
      <c r="A104" s="376"/>
      <c r="B104" s="205" t="s">
        <v>481</v>
      </c>
      <c r="C104" s="221">
        <f>VLOOKUP(C$92,ListsReq!$C$3:$R$34,13,FALSE)</f>
        <v>0</v>
      </c>
      <c r="D104" s="221" t="str">
        <f t="shared" si="0"/>
        <v>Financial (April to March)</v>
      </c>
      <c r="E104" s="204"/>
      <c r="F104" s="204"/>
      <c r="G104" s="204"/>
      <c r="H104" s="204">
        <f t="shared" si="2"/>
        <v>0</v>
      </c>
      <c r="I104" s="221" t="s">
        <v>14</v>
      </c>
      <c r="J104" s="255"/>
      <c r="K104" s="189"/>
      <c r="L104" s="189"/>
      <c r="M104" s="375"/>
      <c r="N104" s="187"/>
      <c r="Q104" s="187"/>
    </row>
    <row r="105" spans="1:17" ht="18" x14ac:dyDescent="0.35">
      <c r="A105" s="376"/>
      <c r="B105" s="205" t="s">
        <v>480</v>
      </c>
      <c r="C105" s="221">
        <f>VLOOKUP(C$92,ListsReq!$C$3:$R$34,14,FALSE)</f>
        <v>0</v>
      </c>
      <c r="D105" s="221" t="str">
        <f t="shared" si="0"/>
        <v>Financial (April to March)</v>
      </c>
      <c r="E105" s="204"/>
      <c r="F105" s="204"/>
      <c r="G105" s="204"/>
      <c r="H105" s="204">
        <f t="shared" si="2"/>
        <v>0</v>
      </c>
      <c r="I105" s="221" t="s">
        <v>14</v>
      </c>
      <c r="J105" s="255"/>
      <c r="K105" s="189"/>
      <c r="L105" s="189"/>
      <c r="M105" s="375"/>
      <c r="N105" s="187"/>
      <c r="Q105" s="187"/>
    </row>
    <row r="106" spans="1:17" ht="18" x14ac:dyDescent="0.35">
      <c r="A106" s="376"/>
      <c r="B106" s="205" t="s">
        <v>479</v>
      </c>
      <c r="C106" s="221">
        <f>VLOOKUP(C$92,ListsReq!$C$3:$R$34,15,FALSE)</f>
        <v>0</v>
      </c>
      <c r="D106" s="221" t="str">
        <f t="shared" si="0"/>
        <v>Financial (April to March)</v>
      </c>
      <c r="E106" s="204"/>
      <c r="F106" s="204"/>
      <c r="G106" s="204"/>
      <c r="H106" s="204">
        <f t="shared" si="2"/>
        <v>0</v>
      </c>
      <c r="I106" s="221" t="s">
        <v>14</v>
      </c>
      <c r="J106" s="255"/>
      <c r="K106" s="189"/>
      <c r="L106" s="189"/>
      <c r="M106" s="375"/>
      <c r="N106" s="187"/>
      <c r="Q106" s="187"/>
    </row>
    <row r="107" spans="1:17" ht="18.75" thickBot="1" x14ac:dyDescent="0.4">
      <c r="A107" s="376"/>
      <c r="B107" s="194" t="s">
        <v>478</v>
      </c>
      <c r="C107" s="217">
        <f>VLOOKUP(C$92,ListsReq!$C$3:$R$34,16,FALSE)</f>
        <v>0</v>
      </c>
      <c r="D107" s="217" t="str">
        <f t="shared" si="0"/>
        <v>Financial (April to March)</v>
      </c>
      <c r="E107" s="193"/>
      <c r="F107" s="193"/>
      <c r="G107" s="193"/>
      <c r="H107" s="193">
        <f t="shared" si="2"/>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40" t="s">
        <v>475</v>
      </c>
      <c r="C110" s="440"/>
      <c r="D110" s="440"/>
      <c r="E110" s="440"/>
      <c r="F110" s="189"/>
      <c r="G110" s="189"/>
      <c r="H110" s="189"/>
      <c r="I110" s="189"/>
      <c r="J110" s="189"/>
      <c r="K110" s="189"/>
      <c r="L110" s="189"/>
      <c r="M110" s="375"/>
      <c r="N110" s="187"/>
    </row>
    <row r="111" spans="1:17" ht="34.5" customHeight="1" thickBot="1" x14ac:dyDescent="0.3">
      <c r="A111" s="376"/>
      <c r="B111" s="440" t="s">
        <v>474</v>
      </c>
      <c r="C111" s="440"/>
      <c r="D111" s="440"/>
      <c r="E111" s="440"/>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870</v>
      </c>
      <c r="C113" s="248" t="s">
        <v>496</v>
      </c>
      <c r="D113" s="249">
        <v>1486262</v>
      </c>
      <c r="E113" s="245" t="str">
        <f>VLOOKUP($B113,ListsReq!$AC$3:$AF$61,2,FALSE)</f>
        <v>kWh</v>
      </c>
      <c r="F113" s="246">
        <f>VLOOKUP($B113,ListsReq!$AC$3:$AF$82,3,FALSE)</f>
        <v>0.18497</v>
      </c>
      <c r="G113" s="245" t="str">
        <f>VLOOKUP($B113,ListsReq!$AC$3:$AF$61,4,FALSE)</f>
        <v>kg CO2e/kWh</v>
      </c>
      <c r="H113" s="244">
        <f t="shared" ref="H113:H115" si="3">(F113*D113)/1000</f>
        <v>274.91388214</v>
      </c>
      <c r="I113" s="203"/>
      <c r="J113" s="189"/>
      <c r="K113" s="189"/>
      <c r="L113" s="189"/>
      <c r="M113" s="375"/>
      <c r="N113" s="187"/>
      <c r="O113" s="187"/>
    </row>
    <row r="114" spans="1:15" x14ac:dyDescent="0.25">
      <c r="A114" s="376"/>
      <c r="B114" s="205" t="s">
        <v>919</v>
      </c>
      <c r="C114" s="248" t="s">
        <v>495</v>
      </c>
      <c r="D114" s="204">
        <v>2066262</v>
      </c>
      <c r="E114" s="245" t="str">
        <f>VLOOKUP($B114,ListsReq!$AC$3:$AF$61,2,FALSE)</f>
        <v>kWh</v>
      </c>
      <c r="F114" s="246">
        <f>VLOOKUP($B114,ListsReq!$AC$3:$AF$82,3,FALSE)</f>
        <v>0.49425999999999998</v>
      </c>
      <c r="G114" s="245" t="str">
        <f>VLOOKUP($B114,ListsReq!$AC$3:$AF$61,4,FALSE)</f>
        <v>kg CO2e/kWh</v>
      </c>
      <c r="H114" s="244">
        <f t="shared" si="3"/>
        <v>1021.2706561199999</v>
      </c>
      <c r="I114" s="203"/>
      <c r="J114" s="189"/>
      <c r="K114" s="189"/>
      <c r="L114" s="189"/>
      <c r="M114" s="375"/>
      <c r="N114" s="187"/>
      <c r="O114" s="187"/>
    </row>
    <row r="115" spans="1:15" x14ac:dyDescent="0.25">
      <c r="A115" s="376"/>
      <c r="B115" s="205" t="s">
        <v>895</v>
      </c>
      <c r="C115" s="248" t="s">
        <v>494</v>
      </c>
      <c r="D115" s="204">
        <v>2066262</v>
      </c>
      <c r="E115" s="245" t="str">
        <f>VLOOKUP($B115,ListsReq!$AC$3:$AF$61,2,FALSE)</f>
        <v>kWh</v>
      </c>
      <c r="F115" s="246">
        <f>VLOOKUP($B115,ListsReq!$AC$3:$AF$82,3,FALSE)</f>
        <v>4.3220000000000001E-2</v>
      </c>
      <c r="G115" s="245" t="str">
        <f>VLOOKUP($B115,ListsReq!$AC$3:$AF$61,4,FALSE)</f>
        <v>kg CO2e/kWh</v>
      </c>
      <c r="H115" s="244">
        <f t="shared" si="3"/>
        <v>89.303843640000011</v>
      </c>
      <c r="I115" s="203"/>
      <c r="J115" s="189"/>
      <c r="K115" s="189"/>
      <c r="L115" s="189"/>
      <c r="M115" s="375"/>
      <c r="N115" s="187"/>
      <c r="O115" s="187"/>
    </row>
    <row r="116" spans="1:15" x14ac:dyDescent="0.25">
      <c r="A116" s="376"/>
      <c r="B116" s="205" t="s">
        <v>591</v>
      </c>
      <c r="C116" s="248" t="s">
        <v>496</v>
      </c>
      <c r="D116" s="204">
        <v>28003</v>
      </c>
      <c r="E116" s="245" t="str">
        <f>VLOOKUP($B116,ListsReq!$AC$3:$AF$61,2,FALSE)</f>
        <v>passenger km</v>
      </c>
      <c r="F116" s="246">
        <f>VLOOKUP($B116,ListsReq!$AC$3:$AF$82,3,FALSE)</f>
        <v>0.18546000000000001</v>
      </c>
      <c r="G116" s="245" t="str">
        <f>VLOOKUP($B116,ListsReq!$AC$3:$AF$61,4,FALSE)</f>
        <v>kg CO2e/passenger km</v>
      </c>
      <c r="H116" s="244">
        <f t="shared" ref="H116:H118" si="4">(F116*D116)/1000</f>
        <v>5.1934363800000005</v>
      </c>
      <c r="I116" s="203" t="s">
        <v>973</v>
      </c>
      <c r="J116" s="189"/>
      <c r="K116" s="189"/>
      <c r="L116" s="189"/>
      <c r="M116" s="375"/>
      <c r="N116" s="187"/>
      <c r="O116" s="187"/>
    </row>
    <row r="117" spans="1:15" x14ac:dyDescent="0.25">
      <c r="A117" s="376"/>
      <c r="B117" s="205" t="s">
        <v>592</v>
      </c>
      <c r="C117" s="248" t="s">
        <v>494</v>
      </c>
      <c r="D117" s="204">
        <v>1211500</v>
      </c>
      <c r="E117" s="245" t="str">
        <f>VLOOKUP($B117,ListsReq!$AC$3:$AF$61,2,FALSE)</f>
        <v>passenger km</v>
      </c>
      <c r="F117" s="246">
        <f>VLOOKUP($B117,ListsReq!$AC$3:$AF$82,3,FALSE)</f>
        <v>4.7379999999999999E-2</v>
      </c>
      <c r="G117" s="245" t="str">
        <f>VLOOKUP($B117,ListsReq!$AC$3:$AF$61,4,FALSE)</f>
        <v>kg CO2e/passenger km</v>
      </c>
      <c r="H117" s="244">
        <f t="shared" si="4"/>
        <v>57.400869999999998</v>
      </c>
      <c r="I117" s="203"/>
      <c r="J117" s="189"/>
      <c r="K117" s="189"/>
      <c r="L117" s="189"/>
      <c r="M117" s="375"/>
      <c r="N117" s="187"/>
      <c r="O117" s="187"/>
    </row>
    <row r="118" spans="1:15" x14ac:dyDescent="0.25">
      <c r="A118" s="376"/>
      <c r="B118" s="205" t="s">
        <v>578</v>
      </c>
      <c r="C118" s="248" t="s">
        <v>494</v>
      </c>
      <c r="D118" s="204">
        <v>28965</v>
      </c>
      <c r="E118" s="245" t="str">
        <f>VLOOKUP($B118,ListsReq!$AC$3:$AF$61,2,FALSE)</f>
        <v>passenger km</v>
      </c>
      <c r="F118" s="246">
        <f>VLOOKUP($B118,ListsReq!$AC$3:$AF$82,3,FALSE)</f>
        <v>0.21876999999999999</v>
      </c>
      <c r="G118" s="245" t="str">
        <f>VLOOKUP($B118,ListsReq!$AC$3:$AF$61,4,FALSE)</f>
        <v>kg CO2e/passenger km</v>
      </c>
      <c r="H118" s="244">
        <f t="shared" si="4"/>
        <v>6.336673049999999</v>
      </c>
      <c r="I118" s="203"/>
      <c r="J118" s="189"/>
      <c r="K118" s="189"/>
      <c r="L118" s="189"/>
      <c r="M118" s="375"/>
      <c r="N118" s="187"/>
      <c r="O118" s="187"/>
    </row>
    <row r="119" spans="1:15" x14ac:dyDescent="0.25">
      <c r="A119" s="376"/>
      <c r="B119" s="205" t="s">
        <v>573</v>
      </c>
      <c r="C119" s="248" t="s">
        <v>494</v>
      </c>
      <c r="D119" s="204">
        <v>916161</v>
      </c>
      <c r="E119" s="245" t="str">
        <f>VLOOKUP($B119,ListsReq!$AC$3:$AF$61,2,FALSE)</f>
        <v>No single unit - report total emissions</v>
      </c>
      <c r="F119" s="246" t="str">
        <f>VLOOKUP($B119,ListsReq!$AC$3:$AF$82,3,FALSE)</f>
        <v>No single factor - report total emissions</v>
      </c>
      <c r="G119" s="245">
        <f>VLOOKUP($B119,ListsReq!$AC$3:$AF$61,4,FALSE)</f>
        <v>0</v>
      </c>
      <c r="H119" s="244">
        <v>164</v>
      </c>
      <c r="I119" s="203" t="s">
        <v>998</v>
      </c>
      <c r="J119" s="189"/>
      <c r="K119" s="189"/>
      <c r="L119" s="189"/>
      <c r="M119" s="375"/>
      <c r="N119" s="187"/>
      <c r="O119" s="187"/>
    </row>
    <row r="120" spans="1:15" x14ac:dyDescent="0.25">
      <c r="A120" s="376"/>
      <c r="B120" s="205" t="s">
        <v>765</v>
      </c>
      <c r="C120" s="248" t="s">
        <v>494</v>
      </c>
      <c r="D120" s="204">
        <v>4950</v>
      </c>
      <c r="E120" s="245" t="str">
        <f>VLOOKUP($B120,ListsReq!$AC$3:$AF$61,2,FALSE)</f>
        <v>m3</v>
      </c>
      <c r="F120" s="246">
        <f>VLOOKUP($B120,ListsReq!$AC$3:$AF$82,3,FALSE)</f>
        <v>0.34410000000000002</v>
      </c>
      <c r="G120" s="245" t="str">
        <f>VLOOKUP($B120,ListsReq!$AC$3:$AF$61,4,FALSE)</f>
        <v>kg CO2e/m3</v>
      </c>
      <c r="H120" s="244">
        <f t="shared" ref="H120:H125" si="5">(F120*D120)/1000</f>
        <v>1.703295</v>
      </c>
      <c r="I120" s="203"/>
      <c r="J120" s="189"/>
      <c r="K120" s="189"/>
      <c r="L120" s="189"/>
      <c r="M120" s="375"/>
      <c r="N120" s="187"/>
      <c r="O120" s="187"/>
    </row>
    <row r="121" spans="1:15" x14ac:dyDescent="0.25">
      <c r="A121" s="376"/>
      <c r="B121" s="205" t="s">
        <v>749</v>
      </c>
      <c r="C121" s="248" t="s">
        <v>494</v>
      </c>
      <c r="D121" s="204">
        <v>4708</v>
      </c>
      <c r="E121" s="245" t="str">
        <f>VLOOKUP($B121,ListsReq!$AC$3:$AF$61,2,FALSE)</f>
        <v>m3</v>
      </c>
      <c r="F121" s="246">
        <f>VLOOKUP($B121,ListsReq!$AC$3:$AF$82,3,FALSE)</f>
        <v>0.70850000000000002</v>
      </c>
      <c r="G121" s="245" t="str">
        <f>VLOOKUP($B121,ListsReq!$AC$3:$AF$61,4,FALSE)</f>
        <v>kg CO2e/m3</v>
      </c>
      <c r="H121" s="244">
        <f t="shared" si="5"/>
        <v>3.3356179999999997</v>
      </c>
      <c r="I121" s="203"/>
      <c r="J121" s="189"/>
      <c r="K121" s="189"/>
      <c r="L121" s="189"/>
      <c r="M121" s="375"/>
      <c r="N121" s="187"/>
      <c r="O121" s="187"/>
    </row>
    <row r="122" spans="1:15" x14ac:dyDescent="0.25">
      <c r="A122" s="376"/>
      <c r="B122" s="205" t="s">
        <v>612</v>
      </c>
      <c r="C122" s="248" t="s">
        <v>494</v>
      </c>
      <c r="D122" s="204">
        <v>112</v>
      </c>
      <c r="E122" s="245" t="str">
        <f>VLOOKUP($B122,ListsReq!$AC$3:$AF$61,2,FALSE)</f>
        <v>tonnes</v>
      </c>
      <c r="F122" s="246">
        <f>VLOOKUP($B122,ListsReq!$AC$3:$AF$82,3,FALSE)</f>
        <v>21</v>
      </c>
      <c r="G122" s="245" t="str">
        <f>VLOOKUP($B122,ListsReq!$AC$3:$AF$61,4,FALSE)</f>
        <v>kgCO2e/tonne</v>
      </c>
      <c r="H122" s="244">
        <f t="shared" si="5"/>
        <v>2.3519999999999999</v>
      </c>
      <c r="I122" s="203"/>
      <c r="J122" s="189"/>
      <c r="K122" s="189"/>
      <c r="L122" s="189"/>
      <c r="M122" s="375"/>
      <c r="N122" s="187"/>
      <c r="O122" s="187"/>
    </row>
    <row r="123" spans="1:15" x14ac:dyDescent="0.25">
      <c r="A123" s="376"/>
      <c r="B123" s="205" t="s">
        <v>599</v>
      </c>
      <c r="C123" s="248" t="s">
        <v>494</v>
      </c>
      <c r="D123" s="204">
        <v>45</v>
      </c>
      <c r="E123" s="245" t="str">
        <f>VLOOKUP($B123,ListsReq!$AC$3:$AF$61,2,FALSE)</f>
        <v>tonnes</v>
      </c>
      <c r="F123" s="246">
        <f>VLOOKUP($B123,ListsReq!$AC$3:$AF$82,3,FALSE)</f>
        <v>21</v>
      </c>
      <c r="G123" s="245" t="str">
        <f>VLOOKUP($B123,ListsReq!$AC$3:$AF$61,4,FALSE)</f>
        <v>kg CO2e/tonne</v>
      </c>
      <c r="H123" s="244">
        <f t="shared" si="5"/>
        <v>0.94499999999999995</v>
      </c>
      <c r="I123" s="203" t="s">
        <v>974</v>
      </c>
      <c r="J123" s="189"/>
      <c r="K123" s="189"/>
      <c r="L123" s="189"/>
      <c r="M123" s="375"/>
      <c r="N123" s="187"/>
      <c r="O123" s="187"/>
    </row>
    <row r="124" spans="1:15" x14ac:dyDescent="0.25">
      <c r="A124" s="376"/>
      <c r="B124" s="205" t="s">
        <v>618</v>
      </c>
      <c r="C124" s="248" t="s">
        <v>494</v>
      </c>
      <c r="D124" s="204">
        <v>5</v>
      </c>
      <c r="E124" s="245" t="str">
        <f>VLOOKUP($B124,ListsReq!$AC$3:$AF$61,2,FALSE)</f>
        <v>tonnes</v>
      </c>
      <c r="F124" s="246">
        <f>VLOOKUP($B124,ListsReq!$AC$3:$AF$82,3,FALSE)</f>
        <v>6</v>
      </c>
      <c r="G124" s="245" t="str">
        <f>VLOOKUP($B124,ListsReq!$AC$3:$AF$61,4,FALSE)</f>
        <v>kgCO2e/tonne</v>
      </c>
      <c r="H124" s="244">
        <f t="shared" si="5"/>
        <v>0.03</v>
      </c>
      <c r="I124" s="203"/>
      <c r="J124" s="189"/>
      <c r="K124" s="189"/>
      <c r="L124" s="189"/>
      <c r="M124" s="375"/>
      <c r="N124" s="187"/>
      <c r="O124" s="187"/>
    </row>
    <row r="125" spans="1:15" x14ac:dyDescent="0.25">
      <c r="A125" s="376"/>
      <c r="B125" s="205" t="s">
        <v>606</v>
      </c>
      <c r="C125" s="248" t="s">
        <v>494</v>
      </c>
      <c r="D125" s="204">
        <v>38</v>
      </c>
      <c r="E125" s="245" t="str">
        <f>VLOOKUP($B125,ListsReq!$AC$3:$AF$61,2,FALSE)</f>
        <v>tonnes</v>
      </c>
      <c r="F125" s="246">
        <f>VLOOKUP($B125,ListsReq!$AC$3:$AF$82,3,FALSE)</f>
        <v>21</v>
      </c>
      <c r="G125" s="245" t="str">
        <f>VLOOKUP($B125,ListsReq!$AC$3:$AF$61,4,FALSE)</f>
        <v>kgCO2e/tonne</v>
      </c>
      <c r="H125" s="244">
        <f t="shared" si="5"/>
        <v>0.79800000000000004</v>
      </c>
      <c r="I125" s="203"/>
      <c r="J125" s="189"/>
      <c r="K125" s="189"/>
      <c r="L125" s="189"/>
      <c r="M125" s="375"/>
      <c r="N125" s="187"/>
      <c r="O125" s="187"/>
    </row>
    <row r="126" spans="1:15" x14ac:dyDescent="0.25">
      <c r="A126" s="376"/>
      <c r="B126" s="205"/>
      <c r="C126" s="248"/>
      <c r="D126" s="204"/>
      <c r="E126" s="245" t="e">
        <f>VLOOKUP($B126,ListsReq!$AC$3:$AF$61,2,FALSE)</f>
        <v>#N/A</v>
      </c>
      <c r="F126" s="246" t="e">
        <f>VLOOKUP($B126,ListsReq!$AC$3:$AF$82,3,FALSE)</f>
        <v>#N/A</v>
      </c>
      <c r="G126" s="245" t="e">
        <f>VLOOKUP($B126,ListsReq!$AC$3:$AF$61,4,FALSE)</f>
        <v>#N/A</v>
      </c>
      <c r="H126" s="244" t="e">
        <f t="shared" ref="H126:H144" si="6">(F126*D126)/1000</f>
        <v>#N/A</v>
      </c>
      <c r="I126" s="203"/>
      <c r="J126" s="189"/>
      <c r="K126" s="189"/>
      <c r="L126" s="189"/>
      <c r="M126" s="375"/>
      <c r="N126" s="187"/>
      <c r="O126" s="187"/>
    </row>
    <row r="127" spans="1:15" x14ac:dyDescent="0.25">
      <c r="A127" s="376"/>
      <c r="B127" s="205"/>
      <c r="C127" s="248"/>
      <c r="D127" s="204"/>
      <c r="E127" s="245" t="e">
        <f>VLOOKUP($B127,ListsReq!$AC$3:$AF$61,2,FALSE)</f>
        <v>#N/A</v>
      </c>
      <c r="F127" s="246" t="e">
        <f>VLOOKUP($B127,ListsReq!$AC$3:$AF$82,3,FALSE)</f>
        <v>#N/A</v>
      </c>
      <c r="G127" s="245" t="e">
        <f>VLOOKUP($B127,ListsReq!$AC$3:$AF$61,4,FALSE)</f>
        <v>#N/A</v>
      </c>
      <c r="H127" s="244" t="e">
        <f t="shared" si="6"/>
        <v>#N/A</v>
      </c>
      <c r="I127" s="203"/>
      <c r="J127" s="189"/>
      <c r="K127" s="189"/>
      <c r="L127" s="189"/>
      <c r="M127" s="375"/>
      <c r="N127" s="187"/>
      <c r="O127" s="187"/>
    </row>
    <row r="128" spans="1:15" x14ac:dyDescent="0.25">
      <c r="A128" s="376"/>
      <c r="B128" s="205"/>
      <c r="C128" s="248"/>
      <c r="D128" s="204"/>
      <c r="E128" s="245" t="e">
        <f>VLOOKUP($B128,ListsReq!$AC$3:$AF$61,2,FALSE)</f>
        <v>#N/A</v>
      </c>
      <c r="F128" s="246" t="e">
        <f>VLOOKUP($B128,ListsReq!$AC$3:$AF$82,3,FALSE)</f>
        <v>#N/A</v>
      </c>
      <c r="G128" s="245" t="e">
        <f>VLOOKUP($B128,ListsReq!$AC$3:$AF$61,4,FALSE)</f>
        <v>#N/A</v>
      </c>
      <c r="H128" s="244" t="e">
        <f t="shared" si="6"/>
        <v>#N/A</v>
      </c>
      <c r="I128" s="203"/>
      <c r="J128" s="189"/>
      <c r="K128" s="189"/>
      <c r="L128" s="189"/>
      <c r="M128" s="375"/>
      <c r="N128" s="187"/>
      <c r="O128" s="187"/>
    </row>
    <row r="129" spans="1:15" x14ac:dyDescent="0.25">
      <c r="A129" s="376"/>
      <c r="B129" s="205"/>
      <c r="C129" s="248"/>
      <c r="D129" s="204"/>
      <c r="E129" s="245" t="e">
        <f>VLOOKUP($B129,ListsReq!$AC$3:$AF$61,2,FALSE)</f>
        <v>#N/A</v>
      </c>
      <c r="F129" s="246" t="e">
        <f>VLOOKUP($B129,ListsReq!$AC$3:$AF$82,3,FALSE)</f>
        <v>#N/A</v>
      </c>
      <c r="G129" s="245" t="e">
        <f>VLOOKUP($B129,ListsReq!$AC$3:$AF$61,4,FALSE)</f>
        <v>#N/A</v>
      </c>
      <c r="H129" s="244" t="e">
        <f t="shared" si="6"/>
        <v>#N/A</v>
      </c>
      <c r="I129" s="203"/>
      <c r="J129" s="189"/>
      <c r="K129" s="189"/>
      <c r="L129" s="189"/>
      <c r="M129" s="375"/>
      <c r="N129" s="187"/>
      <c r="O129" s="187"/>
    </row>
    <row r="130" spans="1:15" x14ac:dyDescent="0.25">
      <c r="A130" s="376"/>
      <c r="B130" s="205"/>
      <c r="C130" s="248"/>
      <c r="D130" s="204"/>
      <c r="E130" s="245" t="e">
        <f>VLOOKUP($B130,ListsReq!$AC$3:$AF$61,2,FALSE)</f>
        <v>#N/A</v>
      </c>
      <c r="F130" s="246" t="e">
        <f>VLOOKUP($B130,ListsReq!$AC$3:$AF$82,3,FALSE)</f>
        <v>#N/A</v>
      </c>
      <c r="G130" s="245" t="e">
        <f>VLOOKUP($B130,ListsReq!$AC$3:$AF$61,4,FALSE)</f>
        <v>#N/A</v>
      </c>
      <c r="H130" s="244" t="e">
        <f t="shared" si="6"/>
        <v>#N/A</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6"/>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6"/>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6"/>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6"/>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6"/>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6"/>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6"/>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6"/>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6"/>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6"/>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6"/>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6"/>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6"/>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6"/>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7">(F145*D145)/1000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7"/>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7"/>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7"/>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7"/>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7"/>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7"/>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7"/>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7"/>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7"/>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7"/>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7"/>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7"/>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7"/>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7"/>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7"/>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7"/>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7"/>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7"/>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7"/>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7"/>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7"/>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7"/>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7"/>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7"/>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7"/>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7"/>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7"/>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7"/>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7"/>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7"/>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7"/>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8">(F177*D177)/1000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8"/>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8"/>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8"/>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8"/>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8"/>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8"/>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8"/>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8"/>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8"/>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8"/>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8"/>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8"/>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8"/>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8"/>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8"/>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8"/>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8"/>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8"/>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8"/>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8"/>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8"/>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8"/>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8"/>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8"/>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8"/>
        <v>#N/A</v>
      </c>
      <c r="I202" s="200"/>
      <c r="J202" s="189"/>
      <c r="K202" s="189"/>
      <c r="L202" s="189"/>
      <c r="M202" s="375"/>
      <c r="N202" s="187"/>
      <c r="O202" s="187"/>
    </row>
    <row r="203" spans="1:15" ht="15.75" thickBot="1" x14ac:dyDescent="0.3">
      <c r="A203" s="376"/>
      <c r="B203" s="243"/>
      <c r="C203" s="242"/>
      <c r="D203" s="241"/>
      <c r="E203" s="240"/>
      <c r="F203" s="239"/>
      <c r="G203" s="238" t="s">
        <v>407</v>
      </c>
      <c r="H203" s="237">
        <f>SUMIF(H113:H202,"&lt;&gt;#N/A")</f>
        <v>1627.58327433</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v>0</v>
      </c>
      <c r="D208" s="204"/>
      <c r="E208" s="204"/>
      <c r="F208" s="203"/>
      <c r="G208" s="189"/>
      <c r="H208" s="189"/>
      <c r="I208" s="189"/>
      <c r="J208" s="189"/>
      <c r="K208" s="189"/>
      <c r="L208" s="189"/>
      <c r="M208" s="375"/>
      <c r="N208" s="187"/>
    </row>
    <row r="209" spans="1:14" x14ac:dyDescent="0.25">
      <c r="A209" s="377"/>
      <c r="B209" s="205" t="s">
        <v>460</v>
      </c>
      <c r="C209" s="204">
        <v>0</v>
      </c>
      <c r="D209" s="204"/>
      <c r="E209" s="204"/>
      <c r="F209" s="203"/>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t="s">
        <v>975</v>
      </c>
      <c r="C217" s="228" t="s">
        <v>898</v>
      </c>
      <c r="D217" s="229">
        <v>0.1</v>
      </c>
      <c r="E217" s="228" t="s">
        <v>874</v>
      </c>
      <c r="F217" s="228" t="s">
        <v>921</v>
      </c>
      <c r="G217" s="228" t="s">
        <v>623</v>
      </c>
      <c r="H217" s="229">
        <v>1643</v>
      </c>
      <c r="I217" s="228" t="s">
        <v>598</v>
      </c>
      <c r="J217" s="228" t="s">
        <v>613</v>
      </c>
      <c r="K217" s="227" t="s">
        <v>977</v>
      </c>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74" t="s">
        <v>448</v>
      </c>
      <c r="C228" s="475"/>
      <c r="D228" s="475"/>
      <c r="E228" s="475"/>
      <c r="F228" s="189"/>
      <c r="G228" s="189"/>
      <c r="H228" s="189"/>
      <c r="I228" s="189"/>
      <c r="J228" s="189"/>
      <c r="K228" s="189"/>
      <c r="L228" s="189"/>
      <c r="M228" s="375"/>
      <c r="N228" s="187"/>
    </row>
    <row r="229" spans="1:14" ht="56.25" customHeight="1" thickBot="1" x14ac:dyDescent="0.3">
      <c r="A229" s="377"/>
      <c r="B229" s="440" t="s">
        <v>447</v>
      </c>
      <c r="C229" s="440"/>
      <c r="D229" s="440"/>
      <c r="E229" s="440"/>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v>5</v>
      </c>
      <c r="D231" s="203"/>
      <c r="E231" s="299"/>
      <c r="F231" s="189"/>
      <c r="G231" s="189"/>
      <c r="H231" s="189"/>
      <c r="I231" s="189"/>
      <c r="J231" s="189"/>
      <c r="K231" s="189"/>
      <c r="L231" s="189"/>
      <c r="M231" s="375"/>
      <c r="N231" s="187"/>
    </row>
    <row r="232" spans="1:14" x14ac:dyDescent="0.25">
      <c r="A232" s="377"/>
      <c r="B232" s="205" t="s">
        <v>424</v>
      </c>
      <c r="C232" s="204">
        <v>0</v>
      </c>
      <c r="D232" s="203"/>
      <c r="E232" s="299"/>
      <c r="F232" s="189"/>
      <c r="G232" s="189"/>
      <c r="H232" s="189"/>
      <c r="I232" s="189"/>
      <c r="J232" s="189"/>
      <c r="K232" s="189"/>
      <c r="L232" s="189"/>
      <c r="M232" s="375"/>
      <c r="N232" s="187"/>
    </row>
    <row r="233" spans="1:14" x14ac:dyDescent="0.25">
      <c r="A233" s="377"/>
      <c r="B233" s="205" t="s">
        <v>423</v>
      </c>
      <c r="C233" s="204" t="s">
        <v>154</v>
      </c>
      <c r="D233" s="203"/>
      <c r="E233" s="299"/>
      <c r="F233" s="189"/>
      <c r="G233" s="189"/>
      <c r="H233" s="189"/>
      <c r="I233" s="189"/>
      <c r="J233" s="189"/>
      <c r="K233" s="189"/>
      <c r="L233" s="189"/>
      <c r="M233" s="375"/>
      <c r="N233" s="187"/>
    </row>
    <row r="234" spans="1:14" x14ac:dyDescent="0.25">
      <c r="A234" s="377"/>
      <c r="B234" s="205" t="s">
        <v>3</v>
      </c>
      <c r="C234" s="204">
        <v>1</v>
      </c>
      <c r="D234" s="203"/>
      <c r="E234" s="299"/>
      <c r="F234" s="189"/>
      <c r="G234" s="189"/>
      <c r="H234" s="189"/>
      <c r="I234" s="189"/>
      <c r="J234" s="189"/>
      <c r="K234" s="189"/>
      <c r="L234" s="189"/>
      <c r="M234" s="375"/>
      <c r="N234" s="187"/>
    </row>
    <row r="235" spans="1:14" x14ac:dyDescent="0.25">
      <c r="A235" s="377"/>
      <c r="B235" s="205" t="s">
        <v>422</v>
      </c>
      <c r="C235" s="204">
        <v>0</v>
      </c>
      <c r="D235" s="203"/>
      <c r="E235" s="299"/>
      <c r="F235" s="189"/>
      <c r="G235" s="189"/>
      <c r="H235" s="189"/>
      <c r="I235" s="189"/>
      <c r="J235" s="189"/>
      <c r="K235" s="189"/>
      <c r="L235" s="189"/>
      <c r="M235" s="375"/>
      <c r="N235" s="187"/>
    </row>
    <row r="236" spans="1:14" x14ac:dyDescent="0.25">
      <c r="A236" s="377"/>
      <c r="B236" s="205" t="s">
        <v>421</v>
      </c>
      <c r="C236" s="204">
        <v>2</v>
      </c>
      <c r="D236" s="203"/>
      <c r="E236" s="299"/>
      <c r="F236" s="189"/>
      <c r="G236" s="189"/>
      <c r="H236" s="189"/>
      <c r="I236" s="189"/>
      <c r="J236" s="189"/>
      <c r="K236" s="189"/>
      <c r="L236" s="189"/>
      <c r="M236" s="375"/>
      <c r="N236" s="187"/>
    </row>
    <row r="237" spans="1:14" x14ac:dyDescent="0.25">
      <c r="A237" s="377"/>
      <c r="B237" s="205" t="s">
        <v>446</v>
      </c>
      <c r="C237" s="204">
        <v>3</v>
      </c>
      <c r="D237" s="203" t="s">
        <v>982</v>
      </c>
      <c r="E237" s="299"/>
      <c r="F237" s="189"/>
      <c r="G237" s="189"/>
      <c r="H237" s="189"/>
      <c r="I237" s="189"/>
      <c r="J237" s="189"/>
      <c r="K237" s="189"/>
      <c r="L237" s="189"/>
      <c r="M237" s="375"/>
      <c r="N237" s="187"/>
    </row>
    <row r="238" spans="1:14" x14ac:dyDescent="0.25">
      <c r="A238" s="377"/>
      <c r="B238" s="205" t="s">
        <v>410</v>
      </c>
      <c r="C238" s="204" t="s">
        <v>154</v>
      </c>
      <c r="D238" s="203"/>
      <c r="E238" s="299"/>
      <c r="F238" s="189"/>
      <c r="G238" s="189"/>
      <c r="H238" s="189"/>
      <c r="I238" s="189"/>
      <c r="J238" s="189"/>
      <c r="K238" s="189"/>
      <c r="L238" s="189"/>
      <c r="M238" s="375"/>
      <c r="N238" s="187"/>
    </row>
    <row r="239" spans="1:14" x14ac:dyDescent="0.25">
      <c r="A239" s="377"/>
      <c r="B239" s="202" t="s">
        <v>409</v>
      </c>
      <c r="C239" s="204" t="s">
        <v>154</v>
      </c>
      <c r="D239" s="203"/>
      <c r="E239" s="299"/>
      <c r="F239" s="189"/>
      <c r="G239" s="189"/>
      <c r="H239" s="189"/>
      <c r="I239" s="189"/>
      <c r="J239" s="189"/>
      <c r="K239" s="189"/>
      <c r="L239" s="189"/>
      <c r="M239" s="375"/>
      <c r="N239" s="187"/>
    </row>
    <row r="240" spans="1:14" x14ac:dyDescent="0.25">
      <c r="A240" s="377"/>
      <c r="B240" s="202" t="s">
        <v>408</v>
      </c>
      <c r="C240" s="204" t="s">
        <v>154</v>
      </c>
      <c r="D240" s="203"/>
      <c r="E240" s="299"/>
      <c r="F240" s="189"/>
      <c r="G240" s="189"/>
      <c r="H240" s="189"/>
      <c r="I240" s="189"/>
      <c r="J240" s="189"/>
      <c r="K240" s="189"/>
      <c r="L240" s="189"/>
      <c r="M240" s="375"/>
      <c r="N240" s="187"/>
    </row>
    <row r="241" spans="1:14" ht="15.75" thickBot="1" x14ac:dyDescent="0.3">
      <c r="A241" s="377"/>
      <c r="B241" s="128" t="s">
        <v>407</v>
      </c>
      <c r="C241" s="199">
        <f>SUM(C231:C240)</f>
        <v>11</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50" t="s">
        <v>444</v>
      </c>
      <c r="C243" s="451"/>
      <c r="D243" s="451"/>
      <c r="E243" s="451"/>
      <c r="F243" s="189"/>
      <c r="G243" s="189"/>
      <c r="H243" s="189"/>
      <c r="I243" s="189"/>
      <c r="J243" s="189"/>
      <c r="K243" s="189"/>
      <c r="L243" s="189"/>
      <c r="M243" s="375"/>
      <c r="N243" s="187"/>
    </row>
    <row r="244" spans="1:14" ht="24" customHeight="1" thickBot="1" x14ac:dyDescent="0.3">
      <c r="A244" s="374"/>
      <c r="B244" s="452" t="s">
        <v>443</v>
      </c>
      <c r="C244" s="453"/>
      <c r="D244" s="453"/>
      <c r="E244" s="453"/>
      <c r="F244" s="189"/>
      <c r="G244" s="189"/>
      <c r="H244" s="189"/>
      <c r="I244" s="189"/>
      <c r="J244" s="189"/>
      <c r="K244" s="189"/>
      <c r="L244" s="189"/>
      <c r="M244" s="375"/>
      <c r="N244" s="187"/>
    </row>
    <row r="245" spans="1:14" ht="93" customHeight="1" x14ac:dyDescent="0.25">
      <c r="A245" s="376"/>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t="s">
        <v>976</v>
      </c>
      <c r="C246" s="221" t="s">
        <v>979</v>
      </c>
      <c r="D246" s="221" t="s">
        <v>619</v>
      </c>
      <c r="E246" s="204">
        <v>600</v>
      </c>
      <c r="F246" s="204"/>
      <c r="G246" s="221">
        <v>2</v>
      </c>
      <c r="H246" s="221" t="s">
        <v>919</v>
      </c>
      <c r="I246" s="204">
        <v>5</v>
      </c>
      <c r="J246" s="204">
        <v>1000</v>
      </c>
      <c r="K246" s="220" t="s">
        <v>915</v>
      </c>
      <c r="L246" s="219"/>
      <c r="M246" s="218"/>
      <c r="N246" s="187"/>
    </row>
    <row r="247" spans="1:14" x14ac:dyDescent="0.25">
      <c r="A247" s="376"/>
      <c r="B247" s="205" t="s">
        <v>990</v>
      </c>
      <c r="C247" s="221" t="s">
        <v>980</v>
      </c>
      <c r="D247" s="221" t="s">
        <v>619</v>
      </c>
      <c r="E247" s="204"/>
      <c r="F247" s="204"/>
      <c r="G247" s="221">
        <v>2</v>
      </c>
      <c r="H247" s="221" t="s">
        <v>591</v>
      </c>
      <c r="I247" s="204">
        <v>2</v>
      </c>
      <c r="J247" s="204">
        <v>200</v>
      </c>
      <c r="K247" s="220" t="s">
        <v>915</v>
      </c>
      <c r="L247" s="219"/>
      <c r="M247" s="218" t="s">
        <v>981</v>
      </c>
      <c r="N247" s="187"/>
    </row>
    <row r="248" spans="1:14" x14ac:dyDescent="0.25">
      <c r="A248" s="376"/>
      <c r="B248" s="205" t="s">
        <v>978</v>
      </c>
      <c r="C248" s="221" t="s">
        <v>980</v>
      </c>
      <c r="D248" s="221" t="s">
        <v>619</v>
      </c>
      <c r="E248" s="204"/>
      <c r="F248" s="204"/>
      <c r="G248" s="221">
        <v>2</v>
      </c>
      <c r="H248" s="221" t="s">
        <v>573</v>
      </c>
      <c r="I248" s="204">
        <v>2</v>
      </c>
      <c r="J248" s="204">
        <v>200</v>
      </c>
      <c r="K248" s="220" t="s">
        <v>915</v>
      </c>
      <c r="L248" s="219"/>
      <c r="M248" s="218" t="s">
        <v>983</v>
      </c>
      <c r="N248" s="187"/>
    </row>
    <row r="249" spans="1:14" x14ac:dyDescent="0.25">
      <c r="A249" s="376"/>
      <c r="B249" s="205" t="s">
        <v>978</v>
      </c>
      <c r="C249" s="221" t="s">
        <v>980</v>
      </c>
      <c r="D249" s="221" t="s">
        <v>619</v>
      </c>
      <c r="E249" s="204"/>
      <c r="F249" s="204"/>
      <c r="G249" s="221">
        <v>2</v>
      </c>
      <c r="H249" s="221" t="s">
        <v>591</v>
      </c>
      <c r="I249" s="204">
        <v>1</v>
      </c>
      <c r="J249" s="204">
        <v>100</v>
      </c>
      <c r="K249" s="220" t="s">
        <v>915</v>
      </c>
      <c r="L249" s="219"/>
      <c r="M249" s="218" t="s">
        <v>981</v>
      </c>
      <c r="N249" s="187"/>
    </row>
    <row r="250" spans="1:14" x14ac:dyDescent="0.25">
      <c r="A250" s="376"/>
      <c r="B250" s="205" t="s">
        <v>992</v>
      </c>
      <c r="C250" s="221" t="s">
        <v>993</v>
      </c>
      <c r="D250" s="221" t="s">
        <v>619</v>
      </c>
      <c r="E250" s="204"/>
      <c r="F250" s="204"/>
      <c r="G250" s="221">
        <v>1</v>
      </c>
      <c r="H250" s="221" t="s">
        <v>612</v>
      </c>
      <c r="I250" s="204">
        <v>0.5</v>
      </c>
      <c r="J250" s="204">
        <v>50</v>
      </c>
      <c r="K250" s="220" t="s">
        <v>915</v>
      </c>
      <c r="L250" s="219"/>
      <c r="M250" s="218" t="s">
        <v>994</v>
      </c>
      <c r="N250" s="187"/>
    </row>
    <row r="251" spans="1:14" x14ac:dyDescent="0.25">
      <c r="A251" s="376"/>
      <c r="B251" s="205" t="s">
        <v>991</v>
      </c>
      <c r="C251" s="221" t="s">
        <v>979</v>
      </c>
      <c r="D251" s="221" t="s">
        <v>619</v>
      </c>
      <c r="E251" s="204">
        <v>200</v>
      </c>
      <c r="F251" s="204">
        <v>50</v>
      </c>
      <c r="G251" s="221">
        <v>1</v>
      </c>
      <c r="H251" s="221" t="s">
        <v>606</v>
      </c>
      <c r="I251" s="204">
        <v>0.1</v>
      </c>
      <c r="J251" s="204"/>
      <c r="K251" s="220" t="s">
        <v>915</v>
      </c>
      <c r="L251" s="219"/>
      <c r="M251" s="218"/>
      <c r="N251" s="187"/>
    </row>
    <row r="252" spans="1:14" x14ac:dyDescent="0.25">
      <c r="A252" s="376"/>
      <c r="B252" s="205"/>
      <c r="C252" s="221"/>
      <c r="D252" s="221"/>
      <c r="E252" s="204"/>
      <c r="F252" s="204"/>
      <c r="G252" s="221"/>
      <c r="H252" s="221"/>
      <c r="I252" s="204"/>
      <c r="J252" s="204"/>
      <c r="K252" s="220"/>
      <c r="L252" s="219"/>
      <c r="M252" s="218"/>
      <c r="N252" s="187"/>
    </row>
    <row r="253" spans="1:14" x14ac:dyDescent="0.25">
      <c r="A253" s="376"/>
      <c r="B253" s="205"/>
      <c r="C253" s="221"/>
      <c r="D253" s="221"/>
      <c r="E253" s="204"/>
      <c r="F253" s="204"/>
      <c r="G253" s="221"/>
      <c r="H253" s="221"/>
      <c r="I253" s="204"/>
      <c r="J253" s="204"/>
      <c r="K253" s="220"/>
      <c r="L253" s="219"/>
      <c r="M253" s="218"/>
      <c r="N253" s="187"/>
    </row>
    <row r="254" spans="1:14" x14ac:dyDescent="0.25">
      <c r="A254" s="376"/>
      <c r="B254" s="205"/>
      <c r="C254" s="221"/>
      <c r="D254" s="221"/>
      <c r="E254" s="204"/>
      <c r="F254" s="204"/>
      <c r="G254" s="221"/>
      <c r="H254" s="221"/>
      <c r="I254" s="204"/>
      <c r="J254" s="204"/>
      <c r="K254" s="220"/>
      <c r="L254" s="219"/>
      <c r="M254" s="218"/>
      <c r="N254" s="187"/>
    </row>
    <row r="255" spans="1:14" ht="15.75" thickBot="1" x14ac:dyDescent="0.3">
      <c r="A255" s="376"/>
      <c r="B255" s="194"/>
      <c r="C255" s="217"/>
      <c r="D255" s="217"/>
      <c r="E255" s="193"/>
      <c r="F255" s="193"/>
      <c r="G255" s="217"/>
      <c r="H255" s="217"/>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432</v>
      </c>
      <c r="B257" s="459" t="s">
        <v>431</v>
      </c>
      <c r="C257" s="460"/>
      <c r="D257" s="460"/>
      <c r="E257" s="460"/>
      <c r="F257" s="189"/>
      <c r="G257" s="189"/>
      <c r="H257" s="189"/>
      <c r="I257" s="189"/>
      <c r="J257" s="189"/>
      <c r="K257" s="189"/>
      <c r="L257" s="189"/>
      <c r="M257" s="375"/>
      <c r="N257" s="187"/>
    </row>
    <row r="258" spans="1:15" ht="33.75" customHeight="1" thickBot="1" x14ac:dyDescent="0.3">
      <c r="A258" s="377"/>
      <c r="B258" s="473" t="s">
        <v>430</v>
      </c>
      <c r="C258" s="473"/>
      <c r="D258" s="473"/>
      <c r="E258" s="473"/>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x14ac:dyDescent="0.25">
      <c r="A260" s="377"/>
      <c r="B260" s="205" t="s">
        <v>413</v>
      </c>
      <c r="C260" s="204">
        <v>0</v>
      </c>
      <c r="D260" s="204"/>
      <c r="E260" s="203"/>
      <c r="F260" s="299"/>
      <c r="G260" s="189"/>
      <c r="H260" s="189"/>
      <c r="I260" s="189"/>
      <c r="J260" s="189"/>
      <c r="K260" s="189"/>
      <c r="L260" s="189"/>
      <c r="M260" s="375"/>
      <c r="N260" s="210"/>
      <c r="O260" s="187"/>
    </row>
    <row r="261" spans="1:15" x14ac:dyDescent="0.25">
      <c r="A261" s="377"/>
      <c r="B261" s="205" t="s">
        <v>412</v>
      </c>
      <c r="C261" s="204">
        <v>0</v>
      </c>
      <c r="D261" s="204"/>
      <c r="E261" s="203"/>
      <c r="F261" s="299"/>
      <c r="G261" s="189"/>
      <c r="H261" s="189"/>
      <c r="I261" s="189"/>
      <c r="J261" s="189"/>
      <c r="K261" s="189"/>
      <c r="L261" s="189"/>
      <c r="M261" s="375"/>
      <c r="N261" s="210"/>
      <c r="O261" s="187"/>
    </row>
    <row r="262" spans="1:15" x14ac:dyDescent="0.25">
      <c r="A262" s="377"/>
      <c r="B262" s="205" t="s">
        <v>411</v>
      </c>
      <c r="C262" s="204">
        <v>0</v>
      </c>
      <c r="D262" s="204"/>
      <c r="E262" s="203"/>
      <c r="F262" s="299"/>
      <c r="G262" s="189"/>
      <c r="H262" s="189"/>
      <c r="I262" s="189"/>
      <c r="J262" s="189"/>
      <c r="K262" s="189"/>
      <c r="L262" s="189"/>
      <c r="M262" s="375"/>
      <c r="N262" s="210"/>
      <c r="O262" s="187"/>
    </row>
    <row r="263" spans="1:15" x14ac:dyDescent="0.25">
      <c r="A263" s="377"/>
      <c r="B263" s="205" t="s">
        <v>410</v>
      </c>
      <c r="C263" s="204"/>
      <c r="D263" s="204"/>
      <c r="E263" s="203"/>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0</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40" t="s">
        <v>427</v>
      </c>
      <c r="C269" s="440"/>
      <c r="D269" s="440"/>
      <c r="E269" s="440"/>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v>10</v>
      </c>
      <c r="D271" s="203"/>
      <c r="E271" s="208"/>
      <c r="F271" s="207"/>
      <c r="G271" s="207"/>
      <c r="H271" s="207"/>
      <c r="I271" s="207"/>
      <c r="J271" s="207"/>
      <c r="K271" s="207"/>
      <c r="L271" s="207"/>
      <c r="M271" s="380"/>
      <c r="N271" s="187"/>
    </row>
    <row r="272" spans="1:15" s="206" customFormat="1" x14ac:dyDescent="0.25">
      <c r="A272" s="379"/>
      <c r="B272" s="205" t="s">
        <v>424</v>
      </c>
      <c r="C272" s="204">
        <v>5</v>
      </c>
      <c r="D272" s="203"/>
      <c r="E272" s="208"/>
      <c r="F272" s="207"/>
      <c r="G272" s="207"/>
      <c r="H272" s="207"/>
      <c r="I272" s="207"/>
      <c r="J272" s="207"/>
      <c r="K272" s="207"/>
      <c r="L272" s="207"/>
      <c r="M272" s="380"/>
      <c r="N272" s="187"/>
    </row>
    <row r="273" spans="1:15" s="206" customFormat="1" x14ac:dyDescent="0.25">
      <c r="A273" s="379"/>
      <c r="B273" s="205" t="s">
        <v>423</v>
      </c>
      <c r="C273" s="204" t="s">
        <v>154</v>
      </c>
      <c r="D273" s="203"/>
      <c r="E273" s="208"/>
      <c r="F273" s="207"/>
      <c r="G273" s="207"/>
      <c r="H273" s="207"/>
      <c r="I273" s="207"/>
      <c r="J273" s="207"/>
      <c r="K273" s="207"/>
      <c r="L273" s="207"/>
      <c r="M273" s="380"/>
      <c r="N273" s="187"/>
    </row>
    <row r="274" spans="1:15" s="206" customFormat="1" x14ac:dyDescent="0.25">
      <c r="A274" s="379"/>
      <c r="B274" s="205" t="s">
        <v>3</v>
      </c>
      <c r="C274" s="204">
        <v>5</v>
      </c>
      <c r="D274" s="203"/>
      <c r="E274" s="208"/>
      <c r="F274" s="207"/>
      <c r="G274" s="207"/>
      <c r="H274" s="207"/>
      <c r="I274" s="207"/>
      <c r="J274" s="207"/>
      <c r="K274" s="207"/>
      <c r="L274" s="207"/>
      <c r="M274" s="380"/>
      <c r="N274" s="187"/>
    </row>
    <row r="275" spans="1:15" s="206" customFormat="1" x14ac:dyDescent="0.25">
      <c r="A275" s="379"/>
      <c r="B275" s="205" t="s">
        <v>422</v>
      </c>
      <c r="C275" s="204">
        <v>0</v>
      </c>
      <c r="D275" s="203"/>
      <c r="E275" s="208"/>
      <c r="F275" s="207"/>
      <c r="G275" s="207"/>
      <c r="H275" s="207"/>
      <c r="I275" s="207"/>
      <c r="J275" s="207"/>
      <c r="K275" s="207"/>
      <c r="L275" s="207"/>
      <c r="M275" s="380"/>
      <c r="N275" s="187"/>
    </row>
    <row r="276" spans="1:15" s="206" customFormat="1" x14ac:dyDescent="0.25">
      <c r="A276" s="379"/>
      <c r="B276" s="205" t="s">
        <v>421</v>
      </c>
      <c r="C276" s="204">
        <v>5</v>
      </c>
      <c r="D276" s="203"/>
      <c r="E276" s="208"/>
      <c r="F276" s="207"/>
      <c r="G276" s="207"/>
      <c r="H276" s="207"/>
      <c r="I276" s="207"/>
      <c r="J276" s="207"/>
      <c r="K276" s="207"/>
      <c r="L276" s="207"/>
      <c r="M276" s="380"/>
      <c r="N276" s="187"/>
    </row>
    <row r="277" spans="1:15" s="206" customFormat="1" x14ac:dyDescent="0.25">
      <c r="A277" s="379"/>
      <c r="B277" s="205" t="s">
        <v>420</v>
      </c>
      <c r="C277" s="204">
        <v>5</v>
      </c>
      <c r="D277" s="203"/>
      <c r="E277" s="208"/>
      <c r="F277" s="207"/>
      <c r="G277" s="207"/>
      <c r="H277" s="207"/>
      <c r="I277" s="207"/>
      <c r="J277" s="207"/>
      <c r="K277" s="207"/>
      <c r="L277" s="207"/>
      <c r="M277" s="380"/>
      <c r="N277" s="187"/>
    </row>
    <row r="278" spans="1:15" s="206" customFormat="1" x14ac:dyDescent="0.25">
      <c r="A278" s="379"/>
      <c r="B278" s="205" t="s">
        <v>410</v>
      </c>
      <c r="C278" s="204"/>
      <c r="D278" s="203"/>
      <c r="E278" s="208"/>
      <c r="F278" s="207"/>
      <c r="G278" s="207"/>
      <c r="H278" s="207"/>
      <c r="I278" s="207"/>
      <c r="J278" s="207"/>
      <c r="K278" s="207"/>
      <c r="L278" s="207"/>
      <c r="M278" s="380"/>
      <c r="N278" s="187"/>
    </row>
    <row r="279" spans="1:15" s="206" customFormat="1" x14ac:dyDescent="0.25">
      <c r="A279" s="379"/>
      <c r="B279" s="202" t="s">
        <v>409</v>
      </c>
      <c r="C279" s="201"/>
      <c r="D279" s="200"/>
      <c r="E279" s="208"/>
      <c r="F279" s="207"/>
      <c r="G279" s="207"/>
      <c r="H279" s="207"/>
      <c r="I279" s="207"/>
      <c r="J279" s="207"/>
      <c r="K279" s="207"/>
      <c r="L279" s="207"/>
      <c r="M279" s="380"/>
      <c r="N279" s="187"/>
    </row>
    <row r="280" spans="1:15" s="206" customFormat="1" x14ac:dyDescent="0.25">
      <c r="A280" s="379"/>
      <c r="B280" s="202" t="s">
        <v>408</v>
      </c>
      <c r="C280" s="201"/>
      <c r="D280" s="200"/>
      <c r="E280" s="208"/>
      <c r="F280" s="207"/>
      <c r="G280" s="207"/>
      <c r="H280" s="207"/>
      <c r="I280" s="207"/>
      <c r="J280" s="207"/>
      <c r="K280" s="207"/>
      <c r="L280" s="207"/>
      <c r="M280" s="380"/>
      <c r="N280" s="187"/>
    </row>
    <row r="281" spans="1:15" ht="15.75" thickBot="1" x14ac:dyDescent="0.3">
      <c r="A281" s="377"/>
      <c r="B281" s="128" t="s">
        <v>407</v>
      </c>
      <c r="C281" s="199">
        <f>SUM(C271:C280)</f>
        <v>30</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59" t="s">
        <v>418</v>
      </c>
      <c r="C283" s="460"/>
      <c r="D283" s="460"/>
      <c r="E283" s="460"/>
      <c r="F283" s="189"/>
      <c r="G283" s="189"/>
      <c r="H283" s="189"/>
      <c r="I283" s="189"/>
      <c r="J283" s="189"/>
      <c r="K283" s="189"/>
      <c r="L283" s="189"/>
      <c r="M283" s="375"/>
      <c r="N283" s="187"/>
    </row>
    <row r="284" spans="1:15" ht="35.25" customHeight="1" thickBot="1" x14ac:dyDescent="0.3">
      <c r="A284" s="377"/>
      <c r="B284" s="440" t="s">
        <v>417</v>
      </c>
      <c r="C284" s="440"/>
      <c r="D284" s="440"/>
      <c r="E284" s="440"/>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x14ac:dyDescent="0.25">
      <c r="A286" s="377"/>
      <c r="B286" s="205" t="s">
        <v>413</v>
      </c>
      <c r="C286" s="204">
        <v>0</v>
      </c>
      <c r="D286" s="204"/>
      <c r="E286" s="203" t="s">
        <v>987</v>
      </c>
      <c r="F286" s="299"/>
      <c r="G286" s="189"/>
      <c r="H286" s="189"/>
      <c r="I286" s="189"/>
      <c r="J286" s="189"/>
      <c r="K286" s="189"/>
      <c r="L286" s="189"/>
      <c r="M286" s="375"/>
      <c r="N286" s="187"/>
      <c r="O286" s="187"/>
    </row>
    <row r="287" spans="1:15" x14ac:dyDescent="0.25">
      <c r="A287" s="377"/>
      <c r="B287" s="205" t="s">
        <v>412</v>
      </c>
      <c r="C287" s="204">
        <v>0</v>
      </c>
      <c r="D287" s="204"/>
      <c r="E287" s="203" t="s">
        <v>989</v>
      </c>
      <c r="F287" s="299"/>
      <c r="G287" s="189"/>
      <c r="H287" s="189"/>
      <c r="I287" s="189"/>
      <c r="J287" s="189"/>
      <c r="K287" s="189"/>
      <c r="L287" s="189"/>
      <c r="M287" s="375"/>
      <c r="N287" s="187"/>
      <c r="O287" s="187"/>
    </row>
    <row r="288" spans="1:15" x14ac:dyDescent="0.25">
      <c r="A288" s="377"/>
      <c r="B288" s="205" t="s">
        <v>411</v>
      </c>
      <c r="C288" s="204">
        <v>0</v>
      </c>
      <c r="D288" s="204"/>
      <c r="E288" s="203" t="s">
        <v>988</v>
      </c>
      <c r="F288" s="299"/>
      <c r="G288" s="189"/>
      <c r="H288" s="189"/>
      <c r="I288" s="189"/>
      <c r="J288" s="189"/>
      <c r="K288" s="189"/>
      <c r="L288" s="189"/>
      <c r="M288" s="375"/>
      <c r="N288" s="187"/>
      <c r="O288" s="187"/>
    </row>
    <row r="289" spans="1:15" x14ac:dyDescent="0.25">
      <c r="A289" s="377"/>
      <c r="B289" s="205" t="s">
        <v>410</v>
      </c>
      <c r="C289" s="204"/>
      <c r="D289" s="204"/>
      <c r="E289" s="203"/>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59" t="s">
        <v>405</v>
      </c>
      <c r="C294" s="460"/>
      <c r="D294" s="460"/>
      <c r="E294" s="460"/>
      <c r="F294" s="189"/>
      <c r="G294" s="189"/>
      <c r="H294" s="189"/>
      <c r="I294" s="189"/>
      <c r="J294" s="189"/>
      <c r="K294" s="189"/>
      <c r="L294" s="189"/>
      <c r="M294" s="375"/>
      <c r="N294" s="187"/>
    </row>
    <row r="295" spans="1:15" ht="32.25" customHeight="1" thickBot="1" x14ac:dyDescent="0.3">
      <c r="A295" s="377"/>
      <c r="B295" s="440" t="s">
        <v>404</v>
      </c>
      <c r="C295" s="440"/>
      <c r="D295" s="440"/>
      <c r="E295" s="440"/>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v>11</v>
      </c>
      <c r="D297" s="192" t="s">
        <v>995</v>
      </c>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59" t="s">
        <v>335</v>
      </c>
      <c r="C300" s="460"/>
      <c r="D300" s="460"/>
      <c r="E300" s="460"/>
      <c r="F300" s="189"/>
      <c r="G300" s="189"/>
      <c r="H300" s="189"/>
      <c r="I300" s="189"/>
      <c r="J300" s="189"/>
      <c r="K300" s="189"/>
      <c r="L300" s="189"/>
      <c r="M300" s="375"/>
      <c r="N300" s="187"/>
    </row>
    <row r="301" spans="1:15" ht="30.75" customHeight="1" thickBot="1" x14ac:dyDescent="0.3">
      <c r="A301" s="377"/>
      <c r="B301" s="440" t="s">
        <v>399</v>
      </c>
      <c r="C301" s="440"/>
      <c r="D301" s="440"/>
      <c r="E301" s="440"/>
      <c r="F301" s="189"/>
      <c r="G301" s="189"/>
      <c r="H301" s="189"/>
      <c r="I301" s="189"/>
      <c r="J301" s="189"/>
      <c r="K301" s="189"/>
      <c r="L301" s="189"/>
      <c r="M301" s="375"/>
      <c r="N301" s="187"/>
    </row>
    <row r="302" spans="1:15" ht="63" customHeight="1" thickBot="1" x14ac:dyDescent="0.3">
      <c r="A302" s="377"/>
      <c r="B302" s="418" t="s">
        <v>154</v>
      </c>
      <c r="C302" s="419"/>
      <c r="D302" s="419"/>
      <c r="E302" s="420"/>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26" t="s">
        <v>394</v>
      </c>
      <c r="C307" s="427"/>
      <c r="D307" s="427"/>
      <c r="E307" s="427"/>
      <c r="F307" s="155"/>
      <c r="G307" s="155"/>
      <c r="H307" s="155"/>
      <c r="I307" s="155"/>
      <c r="J307" s="155"/>
      <c r="K307" s="155"/>
      <c r="L307" s="155"/>
      <c r="M307" s="386"/>
      <c r="N307" s="187"/>
    </row>
    <row r="308" spans="1:14" ht="70.5" customHeight="1" thickBot="1" x14ac:dyDescent="0.3">
      <c r="A308" s="387"/>
      <c r="B308" s="421" t="s">
        <v>1004</v>
      </c>
      <c r="C308" s="428"/>
      <c r="D308" s="428"/>
      <c r="E308" s="429"/>
      <c r="F308" s="155"/>
      <c r="G308" s="155"/>
      <c r="H308" s="155"/>
      <c r="I308" s="155"/>
      <c r="J308" s="155"/>
      <c r="K308" s="155"/>
      <c r="L308" s="155"/>
      <c r="M308" s="386"/>
      <c r="N308" s="187"/>
    </row>
    <row r="309" spans="1:14" ht="22.5" customHeight="1" x14ac:dyDescent="0.25">
      <c r="A309" s="387" t="s">
        <v>393</v>
      </c>
      <c r="B309" s="468" t="s">
        <v>392</v>
      </c>
      <c r="C309" s="469"/>
      <c r="D309" s="469"/>
      <c r="E309" s="469"/>
      <c r="F309" s="155"/>
      <c r="G309" s="155"/>
      <c r="H309" s="155"/>
      <c r="I309" s="155"/>
      <c r="J309" s="155"/>
      <c r="K309" s="155"/>
      <c r="L309" s="155"/>
      <c r="M309" s="386"/>
      <c r="N309" s="187"/>
    </row>
    <row r="310" spans="1:14" ht="36.75" customHeight="1" thickBot="1" x14ac:dyDescent="0.3">
      <c r="A310" s="387"/>
      <c r="B310" s="470" t="s">
        <v>391</v>
      </c>
      <c r="C310" s="458"/>
      <c r="D310" s="458"/>
      <c r="E310" s="458"/>
      <c r="F310" s="155"/>
      <c r="G310" s="155"/>
      <c r="H310" s="155"/>
      <c r="I310" s="155"/>
      <c r="J310" s="155"/>
      <c r="K310" s="155"/>
      <c r="L310" s="155"/>
      <c r="M310" s="386"/>
      <c r="N310" s="187"/>
    </row>
    <row r="311" spans="1:14" ht="70.5" customHeight="1" thickBot="1" x14ac:dyDescent="0.3">
      <c r="A311" s="387"/>
      <c r="B311" s="421" t="s">
        <v>1005</v>
      </c>
      <c r="C311" s="428"/>
      <c r="D311" s="428"/>
      <c r="E311" s="429"/>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26" t="s">
        <v>387</v>
      </c>
      <c r="C315" s="427"/>
      <c r="D315" s="427"/>
      <c r="E315" s="427"/>
      <c r="F315" s="155"/>
      <c r="G315" s="155"/>
      <c r="H315" s="155"/>
      <c r="I315" s="155"/>
      <c r="J315" s="155"/>
      <c r="K315" s="155"/>
      <c r="L315" s="155"/>
      <c r="M315" s="386"/>
      <c r="N315" s="187"/>
    </row>
    <row r="316" spans="1:14" ht="48.75" customHeight="1" thickBot="1" x14ac:dyDescent="0.3">
      <c r="A316" s="390"/>
      <c r="B316" s="552" t="s">
        <v>999</v>
      </c>
      <c r="C316" s="553"/>
      <c r="D316" s="553"/>
      <c r="E316" s="554"/>
      <c r="F316" s="155"/>
      <c r="G316" s="155"/>
      <c r="H316" s="155"/>
      <c r="I316" s="155"/>
      <c r="J316" s="155"/>
      <c r="K316" s="155"/>
      <c r="L316" s="155"/>
      <c r="M316" s="386"/>
      <c r="N316" s="187"/>
    </row>
    <row r="317" spans="1:14" ht="42.75" customHeight="1" x14ac:dyDescent="0.25">
      <c r="A317" s="391" t="s">
        <v>386</v>
      </c>
      <c r="B317" s="463" t="s">
        <v>385</v>
      </c>
      <c r="C317" s="464"/>
      <c r="D317" s="464"/>
      <c r="E317" s="464"/>
      <c r="F317" s="155"/>
      <c r="G317" s="155"/>
      <c r="H317" s="155"/>
      <c r="I317" s="155"/>
      <c r="J317" s="155"/>
      <c r="K317" s="155"/>
      <c r="L317" s="155"/>
      <c r="M317" s="386"/>
      <c r="N317" s="187"/>
    </row>
    <row r="318" spans="1:14" ht="73.5" customHeight="1" x14ac:dyDescent="0.25">
      <c r="A318" s="392"/>
      <c r="B318" s="458" t="s">
        <v>384</v>
      </c>
      <c r="C318" s="458"/>
      <c r="D318" s="458"/>
      <c r="E318" s="458"/>
      <c r="F318" s="155"/>
      <c r="G318" s="155"/>
      <c r="H318" s="155"/>
      <c r="I318" s="155"/>
      <c r="J318" s="155"/>
      <c r="K318" s="155"/>
      <c r="L318" s="155"/>
      <c r="M318" s="386"/>
      <c r="N318" s="187"/>
    </row>
    <row r="319" spans="1:14" ht="48.75" customHeight="1" thickBot="1" x14ac:dyDescent="0.3">
      <c r="A319" s="393"/>
      <c r="B319" s="427" t="s">
        <v>383</v>
      </c>
      <c r="C319" s="427"/>
      <c r="D319" s="427"/>
      <c r="E319" s="427"/>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176" t="s">
        <v>154</v>
      </c>
      <c r="G321" s="178"/>
      <c r="H321" s="155"/>
      <c r="I321" s="155"/>
      <c r="J321" s="155"/>
      <c r="K321" s="155"/>
      <c r="L321" s="155"/>
      <c r="M321" s="386"/>
      <c r="N321" s="187"/>
    </row>
    <row r="322" spans="1:14" ht="50.25" hidden="1" customHeight="1" x14ac:dyDescent="0.25">
      <c r="A322" s="393"/>
      <c r="B322" s="177" t="s">
        <v>377</v>
      </c>
      <c r="C322" s="176" t="s">
        <v>376</v>
      </c>
      <c r="D322" s="171" t="s">
        <v>371</v>
      </c>
      <c r="E322" s="176"/>
      <c r="F322" s="176"/>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176"/>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176"/>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176"/>
      <c r="G325" s="178"/>
      <c r="H325" s="155"/>
      <c r="I325" s="155"/>
      <c r="J325" s="155"/>
      <c r="K325" s="155"/>
      <c r="L325" s="155"/>
      <c r="M325" s="386"/>
      <c r="N325" s="187"/>
    </row>
    <row r="326" spans="1:14" ht="36" customHeight="1" x14ac:dyDescent="0.25">
      <c r="A326" s="393"/>
      <c r="B326" s="177" t="s">
        <v>375</v>
      </c>
      <c r="C326" s="176" t="s">
        <v>374</v>
      </c>
      <c r="D326" s="171" t="s">
        <v>371</v>
      </c>
      <c r="E326" s="176"/>
      <c r="F326" s="171" t="s">
        <v>154</v>
      </c>
      <c r="G326" s="178"/>
      <c r="H326" s="155"/>
      <c r="I326" s="155"/>
      <c r="J326" s="155"/>
      <c r="K326" s="155"/>
      <c r="L326" s="155"/>
      <c r="M326" s="386"/>
      <c r="N326" s="187"/>
    </row>
    <row r="327" spans="1:14" ht="36" hidden="1" customHeight="1" x14ac:dyDescent="0.25">
      <c r="A327" s="393"/>
      <c r="B327" s="177" t="s">
        <v>375</v>
      </c>
      <c r="C327" s="176" t="s">
        <v>374</v>
      </c>
      <c r="D327" s="171" t="s">
        <v>371</v>
      </c>
      <c r="E327" s="176"/>
      <c r="F327" s="176" t="s">
        <v>154</v>
      </c>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t="s">
        <v>154</v>
      </c>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t="s">
        <v>154</v>
      </c>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t="s">
        <v>154</v>
      </c>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t="s">
        <v>154</v>
      </c>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t="s">
        <v>154</v>
      </c>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t="s">
        <v>154</v>
      </c>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t="s">
        <v>154</v>
      </c>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t="s">
        <v>154</v>
      </c>
      <c r="G335" s="178"/>
      <c r="H335" s="155"/>
      <c r="I335" s="155"/>
      <c r="J335" s="155"/>
      <c r="K335" s="155"/>
      <c r="L335" s="155"/>
      <c r="M335" s="386"/>
      <c r="N335" s="187"/>
    </row>
    <row r="336" spans="1:14" ht="36" hidden="1" customHeight="1" x14ac:dyDescent="0.25">
      <c r="A336" s="393"/>
      <c r="B336" s="177" t="s">
        <v>375</v>
      </c>
      <c r="C336" s="176" t="s">
        <v>374</v>
      </c>
      <c r="D336" s="171" t="s">
        <v>371</v>
      </c>
      <c r="E336" s="176"/>
      <c r="F336" s="176" t="s">
        <v>154</v>
      </c>
      <c r="G336" s="178"/>
      <c r="H336" s="155"/>
      <c r="I336" s="155"/>
      <c r="J336" s="155"/>
      <c r="K336" s="155"/>
      <c r="L336" s="155"/>
      <c r="M336" s="386"/>
      <c r="N336" s="187"/>
    </row>
    <row r="337" spans="1:14" ht="36" hidden="1" customHeight="1" x14ac:dyDescent="0.25">
      <c r="A337" s="393"/>
      <c r="B337" s="177" t="s">
        <v>375</v>
      </c>
      <c r="C337" s="176" t="s">
        <v>374</v>
      </c>
      <c r="D337" s="171" t="s">
        <v>371</v>
      </c>
      <c r="E337" s="176"/>
      <c r="F337" s="176" t="s">
        <v>154</v>
      </c>
      <c r="G337" s="178"/>
      <c r="H337" s="155"/>
      <c r="I337" s="155"/>
      <c r="J337" s="155"/>
      <c r="K337" s="155"/>
      <c r="L337" s="155"/>
      <c r="M337" s="386"/>
      <c r="N337" s="187"/>
    </row>
    <row r="338" spans="1:14" ht="36" hidden="1" customHeight="1" x14ac:dyDescent="0.25">
      <c r="A338" s="393"/>
      <c r="B338" s="177" t="s">
        <v>375</v>
      </c>
      <c r="C338" s="176" t="s">
        <v>374</v>
      </c>
      <c r="D338" s="171" t="s">
        <v>371</v>
      </c>
      <c r="E338" s="176"/>
      <c r="F338" s="176" t="s">
        <v>154</v>
      </c>
      <c r="G338" s="178"/>
      <c r="H338" s="155"/>
      <c r="I338" s="155"/>
      <c r="J338" s="155"/>
      <c r="K338" s="155"/>
      <c r="L338" s="155"/>
      <c r="M338" s="386"/>
      <c r="N338" s="187"/>
    </row>
    <row r="339" spans="1:14" ht="36" hidden="1" customHeight="1" x14ac:dyDescent="0.25">
      <c r="A339" s="393"/>
      <c r="B339" s="177" t="s">
        <v>375</v>
      </c>
      <c r="C339" s="176" t="s">
        <v>374</v>
      </c>
      <c r="D339" s="171" t="s">
        <v>371</v>
      </c>
      <c r="E339" s="176"/>
      <c r="F339" s="176" t="s">
        <v>154</v>
      </c>
      <c r="G339" s="178"/>
      <c r="H339" s="155"/>
      <c r="I339" s="155"/>
      <c r="J339" s="155"/>
      <c r="K339" s="155"/>
      <c r="L339" s="155"/>
      <c r="M339" s="386"/>
      <c r="N339" s="187"/>
    </row>
    <row r="340" spans="1:14" ht="36" hidden="1" customHeight="1" x14ac:dyDescent="0.25">
      <c r="A340" s="393"/>
      <c r="B340" s="177" t="s">
        <v>375</v>
      </c>
      <c r="C340" s="176" t="s">
        <v>374</v>
      </c>
      <c r="D340" s="171" t="s">
        <v>371</v>
      </c>
      <c r="E340" s="176"/>
      <c r="F340" s="176" t="s">
        <v>154</v>
      </c>
      <c r="G340" s="178"/>
      <c r="H340" s="155"/>
      <c r="I340" s="155"/>
      <c r="J340" s="155"/>
      <c r="K340" s="155"/>
      <c r="L340" s="155"/>
      <c r="M340" s="386"/>
      <c r="N340" s="187"/>
    </row>
    <row r="341" spans="1:14" ht="45" x14ac:dyDescent="0.25">
      <c r="A341" s="393"/>
      <c r="B341" s="177" t="s">
        <v>373</v>
      </c>
      <c r="C341" s="176" t="s">
        <v>372</v>
      </c>
      <c r="D341" s="171" t="s">
        <v>371</v>
      </c>
      <c r="E341" s="176"/>
      <c r="F341" s="176" t="s">
        <v>154</v>
      </c>
      <c r="G341" s="178"/>
      <c r="H341" s="155"/>
      <c r="I341" s="155"/>
      <c r="J341" s="155"/>
      <c r="K341" s="155"/>
      <c r="L341" s="155"/>
      <c r="M341" s="386"/>
      <c r="N341" s="187"/>
    </row>
    <row r="342" spans="1:14" ht="45" hidden="1" x14ac:dyDescent="0.25">
      <c r="A342" s="393"/>
      <c r="B342" s="177" t="s">
        <v>373</v>
      </c>
      <c r="C342" s="176" t="s">
        <v>372</v>
      </c>
      <c r="D342" s="171" t="s">
        <v>371</v>
      </c>
      <c r="E342" s="176"/>
      <c r="F342" s="176" t="s">
        <v>154</v>
      </c>
      <c r="G342" s="178"/>
      <c r="H342" s="155"/>
      <c r="I342" s="155"/>
      <c r="J342" s="155"/>
      <c r="K342" s="155"/>
      <c r="L342" s="155"/>
      <c r="M342" s="386"/>
      <c r="N342" s="187"/>
    </row>
    <row r="343" spans="1:14" ht="45" hidden="1" x14ac:dyDescent="0.25">
      <c r="A343" s="393"/>
      <c r="B343" s="177" t="s">
        <v>373</v>
      </c>
      <c r="C343" s="176" t="s">
        <v>372</v>
      </c>
      <c r="D343" s="171" t="s">
        <v>371</v>
      </c>
      <c r="E343" s="176"/>
      <c r="F343" s="176" t="s">
        <v>154</v>
      </c>
      <c r="G343" s="178"/>
      <c r="H343" s="155"/>
      <c r="I343" s="155"/>
      <c r="J343" s="155"/>
      <c r="K343" s="155"/>
      <c r="L343" s="155"/>
      <c r="M343" s="386"/>
      <c r="N343" s="187"/>
    </row>
    <row r="344" spans="1:14" ht="45" hidden="1" x14ac:dyDescent="0.25">
      <c r="A344" s="393"/>
      <c r="B344" s="177" t="s">
        <v>373</v>
      </c>
      <c r="C344" s="176" t="s">
        <v>372</v>
      </c>
      <c r="D344" s="171" t="s">
        <v>371</v>
      </c>
      <c r="E344" s="176"/>
      <c r="F344" s="176" t="s">
        <v>154</v>
      </c>
      <c r="G344" s="178"/>
      <c r="H344" s="155"/>
      <c r="I344" s="155"/>
      <c r="J344" s="155"/>
      <c r="K344" s="155"/>
      <c r="L344" s="155"/>
      <c r="M344" s="386"/>
      <c r="N344" s="187"/>
    </row>
    <row r="345" spans="1:14" ht="45" hidden="1" x14ac:dyDescent="0.25">
      <c r="A345" s="393"/>
      <c r="B345" s="177" t="s">
        <v>373</v>
      </c>
      <c r="C345" s="176" t="s">
        <v>372</v>
      </c>
      <c r="D345" s="171" t="s">
        <v>371</v>
      </c>
      <c r="E345" s="176"/>
      <c r="F345" s="176" t="s">
        <v>154</v>
      </c>
      <c r="G345" s="178"/>
      <c r="H345" s="155"/>
      <c r="I345" s="155"/>
      <c r="J345" s="155"/>
      <c r="K345" s="155"/>
      <c r="L345" s="155"/>
      <c r="M345" s="386"/>
      <c r="N345" s="187"/>
    </row>
    <row r="346" spans="1:14" ht="45" x14ac:dyDescent="0.25">
      <c r="A346" s="393"/>
      <c r="B346" s="177" t="s">
        <v>370</v>
      </c>
      <c r="C346" s="176" t="s">
        <v>369</v>
      </c>
      <c r="D346" s="171" t="s">
        <v>364</v>
      </c>
      <c r="E346" s="176"/>
      <c r="F346" s="176" t="s">
        <v>154</v>
      </c>
      <c r="G346" s="178"/>
      <c r="H346" s="155"/>
      <c r="I346" s="155"/>
      <c r="J346" s="155"/>
      <c r="K346" s="155"/>
      <c r="L346" s="155"/>
      <c r="M346" s="386"/>
      <c r="N346" s="187"/>
    </row>
    <row r="347" spans="1:14" ht="45" hidden="1" x14ac:dyDescent="0.25">
      <c r="A347" s="393"/>
      <c r="B347" s="177" t="s">
        <v>370</v>
      </c>
      <c r="C347" s="176" t="s">
        <v>369</v>
      </c>
      <c r="D347" s="171" t="s">
        <v>364</v>
      </c>
      <c r="E347" s="176"/>
      <c r="F347" s="176" t="s">
        <v>154</v>
      </c>
      <c r="G347" s="178"/>
      <c r="H347" s="155"/>
      <c r="I347" s="155"/>
      <c r="J347" s="155"/>
      <c r="K347" s="155"/>
      <c r="L347" s="155"/>
      <c r="M347" s="386"/>
      <c r="N347" s="187"/>
    </row>
    <row r="348" spans="1:14" ht="45" hidden="1" x14ac:dyDescent="0.25">
      <c r="A348" s="393"/>
      <c r="B348" s="177" t="s">
        <v>370</v>
      </c>
      <c r="C348" s="176" t="s">
        <v>369</v>
      </c>
      <c r="D348" s="171" t="s">
        <v>364</v>
      </c>
      <c r="E348" s="176"/>
      <c r="F348" s="176" t="s">
        <v>154</v>
      </c>
      <c r="G348" s="178"/>
      <c r="H348" s="155"/>
      <c r="I348" s="155"/>
      <c r="J348" s="155"/>
      <c r="K348" s="155"/>
      <c r="L348" s="155"/>
      <c r="M348" s="386"/>
      <c r="N348" s="187"/>
    </row>
    <row r="349" spans="1:14" ht="45" hidden="1" x14ac:dyDescent="0.25">
      <c r="A349" s="393"/>
      <c r="B349" s="177" t="s">
        <v>370</v>
      </c>
      <c r="C349" s="176" t="s">
        <v>369</v>
      </c>
      <c r="D349" s="171" t="s">
        <v>364</v>
      </c>
      <c r="E349" s="176"/>
      <c r="F349" s="176" t="s">
        <v>154</v>
      </c>
      <c r="G349" s="178"/>
      <c r="H349" s="155"/>
      <c r="I349" s="155"/>
      <c r="J349" s="155"/>
      <c r="K349" s="155"/>
      <c r="L349" s="155"/>
      <c r="M349" s="386"/>
      <c r="N349" s="187"/>
    </row>
    <row r="350" spans="1:14" ht="45" hidden="1" x14ac:dyDescent="0.25">
      <c r="A350" s="393"/>
      <c r="B350" s="177" t="s">
        <v>370</v>
      </c>
      <c r="C350" s="176" t="s">
        <v>369</v>
      </c>
      <c r="D350" s="171" t="s">
        <v>364</v>
      </c>
      <c r="E350" s="176"/>
      <c r="F350" s="176" t="s">
        <v>154</v>
      </c>
      <c r="G350" s="178"/>
      <c r="H350" s="155"/>
      <c r="I350" s="155"/>
      <c r="J350" s="155"/>
      <c r="K350" s="155"/>
      <c r="L350" s="155"/>
      <c r="M350" s="386"/>
      <c r="N350" s="187"/>
    </row>
    <row r="351" spans="1:14" ht="45" hidden="1" x14ac:dyDescent="0.25">
      <c r="A351" s="393"/>
      <c r="B351" s="177" t="s">
        <v>370</v>
      </c>
      <c r="C351" s="176" t="s">
        <v>369</v>
      </c>
      <c r="D351" s="171" t="s">
        <v>364</v>
      </c>
      <c r="E351" s="176"/>
      <c r="F351" s="176" t="s">
        <v>154</v>
      </c>
      <c r="G351" s="178"/>
      <c r="H351" s="155"/>
      <c r="I351" s="155"/>
      <c r="J351" s="155"/>
      <c r="K351" s="155"/>
      <c r="L351" s="155"/>
      <c r="M351" s="386"/>
      <c r="N351" s="187"/>
    </row>
    <row r="352" spans="1:14" ht="45" hidden="1" x14ac:dyDescent="0.25">
      <c r="A352" s="393"/>
      <c r="B352" s="177" t="s">
        <v>370</v>
      </c>
      <c r="C352" s="176" t="s">
        <v>369</v>
      </c>
      <c r="D352" s="171" t="s">
        <v>364</v>
      </c>
      <c r="E352" s="176"/>
      <c r="F352" s="176" t="s">
        <v>154</v>
      </c>
      <c r="G352" s="178"/>
      <c r="H352" s="155"/>
      <c r="I352" s="155"/>
      <c r="J352" s="155"/>
      <c r="K352" s="155"/>
      <c r="L352" s="155"/>
      <c r="M352" s="386"/>
      <c r="N352" s="187"/>
    </row>
    <row r="353" spans="1:17" ht="45" hidden="1" x14ac:dyDescent="0.25">
      <c r="A353" s="393"/>
      <c r="B353" s="177" t="s">
        <v>370</v>
      </c>
      <c r="C353" s="176" t="s">
        <v>369</v>
      </c>
      <c r="D353" s="171" t="s">
        <v>364</v>
      </c>
      <c r="E353" s="176"/>
      <c r="F353" s="176" t="s">
        <v>154</v>
      </c>
      <c r="G353" s="178"/>
      <c r="H353" s="155"/>
      <c r="I353" s="155"/>
      <c r="J353" s="155"/>
      <c r="K353" s="155"/>
      <c r="L353" s="155"/>
      <c r="M353" s="386"/>
      <c r="N353" s="187"/>
    </row>
    <row r="354" spans="1:17" ht="45" hidden="1" x14ac:dyDescent="0.25">
      <c r="A354" s="393"/>
      <c r="B354" s="177" t="s">
        <v>370</v>
      </c>
      <c r="C354" s="176" t="s">
        <v>369</v>
      </c>
      <c r="D354" s="171" t="s">
        <v>364</v>
      </c>
      <c r="E354" s="176"/>
      <c r="F354" s="176" t="s">
        <v>154</v>
      </c>
      <c r="G354" s="178"/>
      <c r="H354" s="155"/>
      <c r="I354" s="155"/>
      <c r="J354" s="155"/>
      <c r="K354" s="155"/>
      <c r="L354" s="155"/>
      <c r="M354" s="386"/>
      <c r="N354" s="187"/>
    </row>
    <row r="355" spans="1:17" ht="45" x14ac:dyDescent="0.25">
      <c r="A355" s="393"/>
      <c r="B355" s="177" t="s">
        <v>368</v>
      </c>
      <c r="C355" s="176" t="s">
        <v>367</v>
      </c>
      <c r="D355" s="171" t="s">
        <v>364</v>
      </c>
      <c r="E355" s="176"/>
      <c r="F355" s="176" t="s">
        <v>154</v>
      </c>
      <c r="G355" s="178"/>
      <c r="H355" s="155"/>
      <c r="I355" s="155"/>
      <c r="J355" s="155"/>
      <c r="K355" s="155"/>
      <c r="L355" s="155"/>
      <c r="M355" s="386"/>
      <c r="N355" s="187"/>
    </row>
    <row r="356" spans="1:17" ht="45" hidden="1" x14ac:dyDescent="0.25">
      <c r="A356" s="393"/>
      <c r="B356" s="177" t="s">
        <v>368</v>
      </c>
      <c r="C356" s="176" t="s">
        <v>367</v>
      </c>
      <c r="D356" s="171" t="s">
        <v>364</v>
      </c>
      <c r="E356" s="176"/>
      <c r="F356" s="176" t="s">
        <v>154</v>
      </c>
      <c r="G356" s="178"/>
      <c r="H356" s="155"/>
      <c r="I356" s="155"/>
      <c r="J356" s="155"/>
      <c r="K356" s="155"/>
      <c r="L356" s="155"/>
      <c r="M356" s="386"/>
      <c r="N356" s="187"/>
    </row>
    <row r="357" spans="1:17" ht="45" hidden="1" x14ac:dyDescent="0.25">
      <c r="A357" s="393"/>
      <c r="B357" s="177" t="s">
        <v>368</v>
      </c>
      <c r="C357" s="176" t="s">
        <v>367</v>
      </c>
      <c r="D357" s="171" t="s">
        <v>364</v>
      </c>
      <c r="E357" s="176"/>
      <c r="F357" s="176" t="s">
        <v>154</v>
      </c>
      <c r="G357" s="178"/>
      <c r="H357" s="155"/>
      <c r="I357" s="155"/>
      <c r="J357" s="155"/>
      <c r="K357" s="155"/>
      <c r="L357" s="155"/>
      <c r="M357" s="386"/>
      <c r="N357" s="187"/>
    </row>
    <row r="358" spans="1:17" ht="45" hidden="1" x14ac:dyDescent="0.25">
      <c r="A358" s="393"/>
      <c r="B358" s="177" t="s">
        <v>368</v>
      </c>
      <c r="C358" s="176" t="s">
        <v>367</v>
      </c>
      <c r="D358" s="171" t="s">
        <v>364</v>
      </c>
      <c r="E358" s="176"/>
      <c r="F358" s="176" t="s">
        <v>154</v>
      </c>
      <c r="G358" s="178"/>
      <c r="H358" s="155"/>
      <c r="I358" s="155"/>
      <c r="J358" s="155"/>
      <c r="K358" s="155"/>
      <c r="L358" s="155"/>
      <c r="M358" s="386"/>
      <c r="N358" s="187"/>
    </row>
    <row r="359" spans="1:17" ht="45" hidden="1" x14ac:dyDescent="0.25">
      <c r="A359" s="393"/>
      <c r="B359" s="177" t="s">
        <v>368</v>
      </c>
      <c r="C359" s="176" t="s">
        <v>367</v>
      </c>
      <c r="D359" s="171" t="s">
        <v>364</v>
      </c>
      <c r="E359" s="176"/>
      <c r="F359" s="176" t="s">
        <v>154</v>
      </c>
      <c r="G359" s="178"/>
      <c r="H359" s="155"/>
      <c r="I359" s="155"/>
      <c r="J359" s="155"/>
      <c r="K359" s="155"/>
      <c r="L359" s="155"/>
      <c r="M359" s="386"/>
      <c r="N359" s="187"/>
    </row>
    <row r="360" spans="1:17" ht="45" hidden="1" x14ac:dyDescent="0.25">
      <c r="A360" s="393"/>
      <c r="B360" s="177" t="s">
        <v>368</v>
      </c>
      <c r="C360" s="176" t="s">
        <v>367</v>
      </c>
      <c r="D360" s="171" t="s">
        <v>364</v>
      </c>
      <c r="E360" s="176"/>
      <c r="F360" s="176" t="s">
        <v>154</v>
      </c>
      <c r="G360" s="178"/>
      <c r="H360" s="155"/>
      <c r="I360" s="155"/>
      <c r="J360" s="155"/>
      <c r="K360" s="155"/>
      <c r="L360" s="155"/>
      <c r="M360" s="386"/>
      <c r="N360" s="187"/>
    </row>
    <row r="361" spans="1:17" ht="45" hidden="1" x14ac:dyDescent="0.25">
      <c r="A361" s="393"/>
      <c r="B361" s="177" t="s">
        <v>368</v>
      </c>
      <c r="C361" s="176" t="s">
        <v>367</v>
      </c>
      <c r="D361" s="171" t="s">
        <v>364</v>
      </c>
      <c r="E361" s="176"/>
      <c r="F361" s="176" t="s">
        <v>154</v>
      </c>
      <c r="G361" s="178"/>
      <c r="H361" s="155"/>
      <c r="I361" s="155"/>
      <c r="J361" s="155"/>
      <c r="K361" s="155"/>
      <c r="L361" s="155"/>
      <c r="M361" s="386"/>
      <c r="N361" s="187"/>
    </row>
    <row r="362" spans="1:17" ht="45" hidden="1" x14ac:dyDescent="0.25">
      <c r="A362" s="393"/>
      <c r="B362" s="177" t="s">
        <v>368</v>
      </c>
      <c r="C362" s="176" t="s">
        <v>367</v>
      </c>
      <c r="D362" s="171" t="s">
        <v>364</v>
      </c>
      <c r="E362" s="176"/>
      <c r="F362" s="176" t="s">
        <v>154</v>
      </c>
      <c r="G362" s="178"/>
      <c r="H362" s="155"/>
      <c r="I362" s="155"/>
      <c r="J362" s="155"/>
      <c r="K362" s="155"/>
      <c r="L362" s="155"/>
      <c r="M362" s="386"/>
      <c r="N362" s="187"/>
    </row>
    <row r="363" spans="1:17" ht="45" hidden="1" x14ac:dyDescent="0.25">
      <c r="A363" s="393"/>
      <c r="B363" s="177" t="s">
        <v>368</v>
      </c>
      <c r="C363" s="176" t="s">
        <v>367</v>
      </c>
      <c r="D363" s="171" t="s">
        <v>364</v>
      </c>
      <c r="E363" s="176"/>
      <c r="F363" s="176" t="s">
        <v>154</v>
      </c>
      <c r="G363" s="178"/>
      <c r="H363" s="155"/>
      <c r="I363" s="155"/>
      <c r="J363" s="155"/>
      <c r="K363" s="155"/>
      <c r="L363" s="155"/>
      <c r="M363" s="386"/>
      <c r="N363" s="187"/>
    </row>
    <row r="364" spans="1:17" ht="45" x14ac:dyDescent="0.25">
      <c r="A364" s="393"/>
      <c r="B364" s="177" t="s">
        <v>366</v>
      </c>
      <c r="C364" s="176" t="s">
        <v>365</v>
      </c>
      <c r="D364" s="171" t="s">
        <v>364</v>
      </c>
      <c r="E364" s="176"/>
      <c r="F364" s="176" t="s">
        <v>154</v>
      </c>
      <c r="G364" s="178"/>
      <c r="H364" s="155"/>
      <c r="I364" s="155"/>
      <c r="J364" s="155"/>
      <c r="K364" s="155"/>
      <c r="L364" s="155"/>
      <c r="M364" s="386"/>
      <c r="N364" s="187"/>
    </row>
    <row r="365" spans="1:17" ht="45" hidden="1" x14ac:dyDescent="0.25">
      <c r="A365" s="393"/>
      <c r="B365" s="177" t="s">
        <v>366</v>
      </c>
      <c r="C365" s="176" t="s">
        <v>365</v>
      </c>
      <c r="D365" s="171" t="s">
        <v>364</v>
      </c>
      <c r="E365" s="176"/>
      <c r="F365" s="176" t="s">
        <v>154</v>
      </c>
      <c r="G365" s="178"/>
      <c r="H365" s="155"/>
      <c r="I365" s="155"/>
      <c r="J365" s="155"/>
      <c r="K365" s="155"/>
      <c r="L365" s="155"/>
      <c r="M365" s="386"/>
      <c r="N365" s="187"/>
    </row>
    <row r="366" spans="1:17" ht="45" hidden="1" x14ac:dyDescent="0.25">
      <c r="A366" s="393"/>
      <c r="B366" s="177" t="s">
        <v>366</v>
      </c>
      <c r="C366" s="176" t="s">
        <v>365</v>
      </c>
      <c r="D366" s="171" t="s">
        <v>364</v>
      </c>
      <c r="E366" s="176"/>
      <c r="F366" s="176" t="s">
        <v>154</v>
      </c>
      <c r="G366" s="178"/>
      <c r="H366" s="155"/>
      <c r="I366" s="155"/>
      <c r="J366" s="155"/>
      <c r="K366" s="155"/>
      <c r="L366" s="155"/>
      <c r="M366" s="386"/>
      <c r="N366" s="187"/>
    </row>
    <row r="367" spans="1:17" ht="45" hidden="1" x14ac:dyDescent="0.25">
      <c r="A367" s="393"/>
      <c r="B367" s="177" t="s">
        <v>366</v>
      </c>
      <c r="C367" s="176" t="s">
        <v>365</v>
      </c>
      <c r="D367" s="171" t="s">
        <v>364</v>
      </c>
      <c r="E367" s="176"/>
      <c r="F367" s="176" t="s">
        <v>154</v>
      </c>
      <c r="G367" s="178"/>
      <c r="H367" s="155"/>
      <c r="I367" s="155"/>
      <c r="J367" s="155"/>
      <c r="K367" s="155"/>
      <c r="L367" s="155"/>
      <c r="M367" s="386"/>
      <c r="N367" s="163"/>
      <c r="O367" s="162"/>
      <c r="P367" s="162"/>
      <c r="Q367" s="162"/>
    </row>
    <row r="368" spans="1:17" ht="45" x14ac:dyDescent="0.25">
      <c r="A368" s="393"/>
      <c r="B368" s="177" t="s">
        <v>363</v>
      </c>
      <c r="C368" s="176" t="s">
        <v>362</v>
      </c>
      <c r="D368" s="171" t="s">
        <v>357</v>
      </c>
      <c r="E368" s="176"/>
      <c r="F368" s="176" t="s">
        <v>154</v>
      </c>
      <c r="G368" s="178"/>
      <c r="H368" s="155"/>
      <c r="I368" s="155"/>
      <c r="J368" s="155"/>
      <c r="K368" s="155"/>
      <c r="L368" s="155"/>
      <c r="M368" s="386"/>
      <c r="N368" s="343"/>
      <c r="O368" s="162"/>
      <c r="P368" s="162"/>
      <c r="Q368" s="162"/>
    </row>
    <row r="369" spans="1:17" ht="45" x14ac:dyDescent="0.25">
      <c r="A369" s="393"/>
      <c r="B369" s="177" t="s">
        <v>361</v>
      </c>
      <c r="C369" s="176" t="s">
        <v>360</v>
      </c>
      <c r="D369" s="171" t="s">
        <v>357</v>
      </c>
      <c r="E369" s="176"/>
      <c r="F369" s="176" t="s">
        <v>154</v>
      </c>
      <c r="G369" s="178"/>
      <c r="H369" s="155"/>
      <c r="I369" s="155"/>
      <c r="J369" s="155"/>
      <c r="K369" s="155"/>
      <c r="L369" s="155"/>
      <c r="M369" s="386"/>
      <c r="N369" s="21"/>
      <c r="O369" s="163"/>
      <c r="P369" s="162"/>
      <c r="Q369" s="162"/>
    </row>
    <row r="370" spans="1:17" ht="45" hidden="1" x14ac:dyDescent="0.25">
      <c r="A370" s="393"/>
      <c r="B370" s="177" t="s">
        <v>361</v>
      </c>
      <c r="C370" s="176" t="s">
        <v>360</v>
      </c>
      <c r="D370" s="171" t="s">
        <v>357</v>
      </c>
      <c r="E370" s="176"/>
      <c r="F370" s="176" t="s">
        <v>154</v>
      </c>
      <c r="G370" s="169"/>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6" t="s">
        <v>154</v>
      </c>
      <c r="G371" s="169"/>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6" t="s">
        <v>154</v>
      </c>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166" t="s">
        <v>154</v>
      </c>
      <c r="G373" s="165"/>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56" t="s">
        <v>353</v>
      </c>
      <c r="C380" s="457"/>
      <c r="D380" s="457"/>
      <c r="E380" s="457"/>
      <c r="F380" s="155"/>
      <c r="G380" s="155"/>
      <c r="H380" s="155"/>
      <c r="I380" s="155"/>
      <c r="J380" s="155"/>
      <c r="K380" s="155"/>
      <c r="L380" s="155"/>
      <c r="M380" s="386"/>
      <c r="N380" s="187"/>
    </row>
    <row r="381" spans="1:17" ht="47.25" customHeight="1" thickBot="1" x14ac:dyDescent="0.3">
      <c r="A381" s="388"/>
      <c r="B381" s="421" t="s">
        <v>1000</v>
      </c>
      <c r="C381" s="428"/>
      <c r="D381" s="428"/>
      <c r="E381" s="429"/>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54" t="s">
        <v>350</v>
      </c>
      <c r="C383" s="455"/>
      <c r="D383" s="455"/>
      <c r="E383" s="455"/>
      <c r="F383" s="155"/>
      <c r="G383" s="155"/>
      <c r="H383" s="155"/>
      <c r="I383" s="155"/>
      <c r="J383" s="155"/>
      <c r="K383" s="155"/>
      <c r="L383" s="155"/>
      <c r="M383" s="386"/>
      <c r="N383" s="187"/>
    </row>
    <row r="384" spans="1:17" ht="58.5" customHeight="1" thickBot="1" x14ac:dyDescent="0.3">
      <c r="A384" s="388"/>
      <c r="B384" s="421" t="s">
        <v>1000</v>
      </c>
      <c r="C384" s="428"/>
      <c r="D384" s="428"/>
      <c r="E384" s="429"/>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22" t="s">
        <v>347</v>
      </c>
      <c r="C387" s="423"/>
      <c r="D387" s="423"/>
      <c r="E387" s="423"/>
      <c r="F387" s="155"/>
      <c r="G387" s="155"/>
      <c r="H387" s="155"/>
      <c r="I387" s="155"/>
      <c r="J387" s="155"/>
      <c r="K387" s="155"/>
      <c r="L387" s="155"/>
      <c r="M387" s="386"/>
      <c r="N387" s="187"/>
    </row>
    <row r="388" spans="1:14" ht="20.25" customHeight="1" thickBot="1" x14ac:dyDescent="0.3">
      <c r="A388" s="388"/>
      <c r="B388" s="461" t="s">
        <v>346</v>
      </c>
      <c r="C388" s="462"/>
      <c r="D388" s="462"/>
      <c r="E388" s="462"/>
      <c r="F388" s="155"/>
      <c r="G388" s="155"/>
      <c r="H388" s="155"/>
      <c r="I388" s="155"/>
      <c r="J388" s="155"/>
      <c r="K388" s="155"/>
      <c r="L388" s="155"/>
      <c r="M388" s="386"/>
      <c r="N388" s="187"/>
    </row>
    <row r="389" spans="1:14" ht="69" customHeight="1" thickBot="1" x14ac:dyDescent="0.3">
      <c r="A389" s="388"/>
      <c r="B389" s="421" t="s">
        <v>1003</v>
      </c>
      <c r="C389" s="419"/>
      <c r="D389" s="419"/>
      <c r="E389" s="420"/>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22" t="s">
        <v>335</v>
      </c>
      <c r="C392" s="423"/>
      <c r="D392" s="423"/>
      <c r="E392" s="423"/>
      <c r="F392" s="155"/>
      <c r="G392" s="155"/>
      <c r="H392" s="155"/>
      <c r="I392" s="155"/>
      <c r="J392" s="155"/>
      <c r="K392" s="155"/>
      <c r="L392" s="155"/>
      <c r="M392" s="386"/>
      <c r="N392" s="187"/>
    </row>
    <row r="393" spans="1:14" ht="33" customHeight="1" thickBot="1" x14ac:dyDescent="0.3">
      <c r="A393" s="388"/>
      <c r="B393" s="426" t="s">
        <v>344</v>
      </c>
      <c r="C393" s="427"/>
      <c r="D393" s="427"/>
      <c r="E393" s="427"/>
      <c r="F393" s="155"/>
      <c r="G393" s="155"/>
      <c r="H393" s="155"/>
      <c r="I393" s="155"/>
      <c r="J393" s="155"/>
      <c r="K393" s="155"/>
      <c r="L393" s="155"/>
      <c r="M393" s="386"/>
      <c r="N393" s="187"/>
    </row>
    <row r="394" spans="1:14" ht="63" customHeight="1" thickBot="1" x14ac:dyDescent="0.3">
      <c r="A394" s="388"/>
      <c r="B394" s="421" t="s">
        <v>1006</v>
      </c>
      <c r="C394" s="428"/>
      <c r="D394" s="428"/>
      <c r="E394" s="429"/>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36.75" customHeight="1" thickBot="1" x14ac:dyDescent="0.3">
      <c r="A398" s="396"/>
      <c r="B398" s="432" t="s">
        <v>341</v>
      </c>
      <c r="C398" s="433"/>
      <c r="D398" s="433"/>
      <c r="E398" s="433"/>
      <c r="F398" s="150"/>
      <c r="G398" s="150"/>
      <c r="H398" s="150"/>
      <c r="I398" s="150"/>
      <c r="J398" s="150"/>
      <c r="K398" s="150"/>
      <c r="L398" s="150"/>
      <c r="M398" s="397"/>
      <c r="N398" s="187"/>
    </row>
    <row r="399" spans="1:14" ht="57" customHeight="1" thickBot="1" x14ac:dyDescent="0.3">
      <c r="A399" s="396"/>
      <c r="B399" s="421" t="s">
        <v>984</v>
      </c>
      <c r="C399" s="428"/>
      <c r="D399" s="428"/>
      <c r="E399" s="429"/>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34" t="s">
        <v>338</v>
      </c>
      <c r="C401" s="435"/>
      <c r="D401" s="435"/>
      <c r="E401" s="435"/>
      <c r="F401" s="150"/>
      <c r="G401" s="150"/>
      <c r="H401" s="150"/>
      <c r="I401" s="150"/>
      <c r="J401" s="150"/>
      <c r="K401" s="150"/>
      <c r="L401" s="150"/>
      <c r="M401" s="397"/>
      <c r="N401" s="187"/>
    </row>
    <row r="402" spans="1:14" ht="57" customHeight="1" thickBot="1" x14ac:dyDescent="0.3">
      <c r="A402" s="396"/>
      <c r="B402" s="421" t="s">
        <v>985</v>
      </c>
      <c r="C402" s="428"/>
      <c r="D402" s="428"/>
      <c r="E402" s="429"/>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30" t="s">
        <v>334</v>
      </c>
      <c r="C406" s="431"/>
      <c r="D406" s="431"/>
      <c r="E406" s="431"/>
      <c r="F406" s="150"/>
      <c r="G406" s="150"/>
      <c r="H406" s="150"/>
      <c r="I406" s="150"/>
      <c r="J406" s="150"/>
      <c r="K406" s="150"/>
      <c r="L406" s="150"/>
      <c r="M406" s="397"/>
      <c r="N406" s="187"/>
    </row>
    <row r="407" spans="1:14" ht="63" customHeight="1" thickBot="1" x14ac:dyDescent="0.3">
      <c r="A407" s="398"/>
      <c r="B407" s="418" t="s">
        <v>154</v>
      </c>
      <c r="C407" s="419"/>
      <c r="D407" s="419"/>
      <c r="E407" s="420"/>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47.25" customHeight="1" thickBot="1" x14ac:dyDescent="0.3">
      <c r="A412" s="353"/>
      <c r="B412" s="421" t="s">
        <v>986</v>
      </c>
      <c r="C412" s="419"/>
      <c r="D412" s="419"/>
      <c r="E412" s="420"/>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18" t="s">
        <v>1002</v>
      </c>
      <c r="C415" s="419"/>
      <c r="D415" s="419"/>
      <c r="E415" s="420"/>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21" t="s">
        <v>1001</v>
      </c>
      <c r="C418" s="428"/>
      <c r="D418" s="428"/>
      <c r="E418" s="429"/>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18" t="s">
        <v>154</v>
      </c>
      <c r="C421" s="419"/>
      <c r="D421" s="419"/>
      <c r="E421" s="420"/>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24" t="s">
        <v>318</v>
      </c>
      <c r="C423" s="425"/>
      <c r="D423" s="425"/>
      <c r="E423" s="425"/>
      <c r="F423" s="127"/>
      <c r="G423" s="127"/>
      <c r="H423" s="127"/>
      <c r="I423" s="127"/>
      <c r="J423" s="127"/>
      <c r="K423" s="127"/>
      <c r="L423" s="127"/>
      <c r="M423" s="352"/>
      <c r="N423" s="187"/>
    </row>
    <row r="424" spans="1:14" x14ac:dyDescent="0.25">
      <c r="A424" s="353"/>
      <c r="B424" s="133" t="s">
        <v>317</v>
      </c>
      <c r="C424" s="132" t="s">
        <v>967</v>
      </c>
      <c r="D424" s="127"/>
      <c r="E424" s="127"/>
      <c r="F424" s="127"/>
      <c r="G424" s="127"/>
      <c r="H424" s="127"/>
      <c r="I424" s="127"/>
      <c r="J424" s="127"/>
      <c r="K424" s="127"/>
      <c r="L424" s="127"/>
      <c r="M424" s="352"/>
      <c r="N424" s="187"/>
    </row>
    <row r="425" spans="1:14" x14ac:dyDescent="0.25">
      <c r="A425" s="353"/>
      <c r="B425" s="131" t="s">
        <v>316</v>
      </c>
      <c r="C425" s="130" t="s">
        <v>968</v>
      </c>
      <c r="D425" s="127"/>
      <c r="E425" s="127"/>
      <c r="F425" s="127"/>
      <c r="G425" s="127"/>
      <c r="H425" s="127"/>
      <c r="I425" s="127"/>
      <c r="J425" s="127"/>
      <c r="K425" s="127"/>
      <c r="L425" s="127"/>
      <c r="M425" s="352"/>
      <c r="N425" s="187"/>
    </row>
    <row r="426" spans="1:14" ht="15.75" thickBot="1" x14ac:dyDescent="0.3">
      <c r="A426" s="354"/>
      <c r="B426" s="128" t="s">
        <v>315</v>
      </c>
      <c r="C426" s="417">
        <v>42335</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D217:D225 I246:J255 E246:G25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G217:G225 J217:J225 D246:D25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119">
      <formula1>emissionsource1</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B120:B202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40"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7" t="s">
        <v>945</v>
      </c>
      <c r="AD2" s="297" t="s">
        <v>9</v>
      </c>
      <c r="AE2" s="297" t="s">
        <v>470</v>
      </c>
      <c r="AF2" s="297" t="s">
        <v>9</v>
      </c>
      <c r="AG2" s="24" t="s">
        <v>944</v>
      </c>
      <c r="AH2" s="24" t="s">
        <v>943</v>
      </c>
      <c r="AI2" s="24" t="s">
        <v>942</v>
      </c>
      <c r="AJ2" s="24" t="s">
        <v>941</v>
      </c>
      <c r="AK2" s="24"/>
      <c r="AL2" s="24" t="s">
        <v>940</v>
      </c>
      <c r="AM2" s="24"/>
      <c r="AN2" s="24" t="s">
        <v>939</v>
      </c>
      <c r="AO2" s="24" t="s">
        <v>915</v>
      </c>
      <c r="AP2" s="24" t="s">
        <v>938</v>
      </c>
      <c r="AQ2" s="24" t="s">
        <v>472</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8" t="s">
        <v>919</v>
      </c>
      <c r="AD3" s="288" t="s">
        <v>624</v>
      </c>
      <c r="AE3" s="289">
        <v>0.49425999999999998</v>
      </c>
      <c r="AF3" s="289" t="s">
        <v>571</v>
      </c>
      <c r="AG3" t="s">
        <v>918</v>
      </c>
      <c r="AH3" t="s">
        <v>624</v>
      </c>
      <c r="AI3" t="s">
        <v>642</v>
      </c>
      <c r="AJ3" t="s">
        <v>917</v>
      </c>
      <c r="AL3" t="s">
        <v>916</v>
      </c>
      <c r="AN3" t="s">
        <v>914</v>
      </c>
      <c r="AO3" t="s">
        <v>915</v>
      </c>
      <c r="AP3" t="s">
        <v>914</v>
      </c>
      <c r="AQ3" t="s">
        <v>496</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8" t="s">
        <v>895</v>
      </c>
      <c r="AD4" s="288" t="s">
        <v>624</v>
      </c>
      <c r="AE4" s="289">
        <v>4.3220000000000001E-2</v>
      </c>
      <c r="AF4" s="289" t="s">
        <v>571</v>
      </c>
      <c r="AG4" t="s">
        <v>424</v>
      </c>
      <c r="AH4" t="s">
        <v>894</v>
      </c>
      <c r="AI4" t="s">
        <v>893</v>
      </c>
      <c r="AJ4" t="s">
        <v>892</v>
      </c>
      <c r="AL4" t="s">
        <v>891</v>
      </c>
      <c r="AN4" t="s">
        <v>890</v>
      </c>
      <c r="AO4" t="s">
        <v>889</v>
      </c>
      <c r="AP4" t="s">
        <v>13</v>
      </c>
      <c r="AQ4" t="s">
        <v>495</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8" t="s">
        <v>870</v>
      </c>
      <c r="AD5" s="288" t="s">
        <v>624</v>
      </c>
      <c r="AE5" s="288">
        <v>0.18497</v>
      </c>
      <c r="AF5" s="288" t="s">
        <v>571</v>
      </c>
      <c r="AG5" t="s">
        <v>869</v>
      </c>
      <c r="AH5" t="s">
        <v>868</v>
      </c>
      <c r="AI5" t="s">
        <v>867</v>
      </c>
      <c r="AJ5" t="s">
        <v>866</v>
      </c>
      <c r="AL5" t="s">
        <v>865</v>
      </c>
      <c r="AN5" t="s">
        <v>864</v>
      </c>
      <c r="AP5" t="s">
        <v>863</v>
      </c>
      <c r="AQ5" t="s">
        <v>494</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8" t="s">
        <v>849</v>
      </c>
      <c r="AD6" s="288" t="s">
        <v>624</v>
      </c>
      <c r="AE6" s="288">
        <v>0.27211999999999997</v>
      </c>
      <c r="AF6" s="288"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8" t="s">
        <v>831</v>
      </c>
      <c r="AD7" s="288" t="s">
        <v>624</v>
      </c>
      <c r="AE7" s="296">
        <v>0.26950000000000002</v>
      </c>
      <c r="AF7" s="288"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92" t="s">
        <v>813</v>
      </c>
      <c r="AD8" s="292" t="s">
        <v>673</v>
      </c>
      <c r="AE8" s="342">
        <v>2.5379710000000002</v>
      </c>
      <c r="AF8" s="288"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21" t="s">
        <v>798</v>
      </c>
      <c r="AD9" s="221" t="s">
        <v>624</v>
      </c>
      <c r="AE9" s="246">
        <v>0.24667</v>
      </c>
      <c r="AF9" s="288"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8" t="s">
        <v>781</v>
      </c>
      <c r="AD10" s="288" t="s">
        <v>624</v>
      </c>
      <c r="AE10" s="295">
        <v>0.315905361</v>
      </c>
      <c r="AF10" s="288"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8" t="s">
        <v>765</v>
      </c>
      <c r="AD11" s="288" t="s">
        <v>748</v>
      </c>
      <c r="AE11" s="288">
        <v>0.34410000000000002</v>
      </c>
      <c r="AF11" s="288"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8" t="s">
        <v>749</v>
      </c>
      <c r="AD12" s="288" t="s">
        <v>748</v>
      </c>
      <c r="AE12" s="289">
        <v>0.70850000000000002</v>
      </c>
      <c r="AF12" s="289"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8" t="s">
        <v>732</v>
      </c>
      <c r="AD13" s="288" t="s">
        <v>673</v>
      </c>
      <c r="AE13" s="288">
        <v>2.6023999999999998</v>
      </c>
      <c r="AF13" s="288"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551</v>
      </c>
      <c r="AC14" s="288" t="s">
        <v>719</v>
      </c>
      <c r="AD14" s="288" t="s">
        <v>673</v>
      </c>
      <c r="AE14" s="288">
        <v>2.1913999999999998</v>
      </c>
      <c r="AF14" s="288"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8" t="s">
        <v>707</v>
      </c>
      <c r="AD15" s="288" t="s">
        <v>624</v>
      </c>
      <c r="AE15" s="288">
        <v>1.1838E-2</v>
      </c>
      <c r="AF15" s="288"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8" t="s">
        <v>695</v>
      </c>
      <c r="AD16" s="288" t="s">
        <v>624</v>
      </c>
      <c r="AE16" s="288">
        <v>2.0799999999999999E-4</v>
      </c>
      <c r="AF16" s="288"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8" t="s">
        <v>683</v>
      </c>
      <c r="AD17" s="288" t="s">
        <v>624</v>
      </c>
      <c r="AE17" s="288">
        <v>0.214508</v>
      </c>
      <c r="AF17" s="288" t="s">
        <v>571</v>
      </c>
      <c r="AG17" t="s">
        <v>5</v>
      </c>
      <c r="AH17" t="s">
        <v>551</v>
      </c>
      <c r="AT17" t="s">
        <v>682</v>
      </c>
      <c r="AU17" t="s">
        <v>681</v>
      </c>
      <c r="AV17" t="s">
        <v>680</v>
      </c>
      <c r="AW17" t="s">
        <v>679</v>
      </c>
      <c r="AX17" t="s">
        <v>678</v>
      </c>
      <c r="AZ17" t="s">
        <v>677</v>
      </c>
      <c r="BA17" t="s">
        <v>676</v>
      </c>
      <c r="BD17" t="s">
        <v>675</v>
      </c>
    </row>
    <row r="18" spans="3:56" x14ac:dyDescent="0.25">
      <c r="C18">
        <v>2020</v>
      </c>
      <c r="AC18" s="288" t="s">
        <v>674</v>
      </c>
      <c r="AD18" s="288" t="s">
        <v>673</v>
      </c>
      <c r="AE18" s="289">
        <v>1.5022500000000001</v>
      </c>
      <c r="AF18" s="289"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1" t="s">
        <v>663</v>
      </c>
      <c r="AD19" s="288" t="s">
        <v>624</v>
      </c>
      <c r="AE19" s="289">
        <v>0.21676999999999999</v>
      </c>
      <c r="AF19" s="289"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8" t="s">
        <v>655</v>
      </c>
      <c r="AD20" s="288" t="s">
        <v>624</v>
      </c>
      <c r="AE20" s="291" t="s">
        <v>601</v>
      </c>
      <c r="AF20" s="289"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649</v>
      </c>
      <c r="AD21" s="221" t="s">
        <v>624</v>
      </c>
      <c r="AE21" s="294">
        <v>0</v>
      </c>
      <c r="AF21" s="221"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643</v>
      </c>
      <c r="AD22" s="221" t="s">
        <v>624</v>
      </c>
      <c r="AE22" s="294">
        <v>0</v>
      </c>
      <c r="AF22" s="221"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637</v>
      </c>
      <c r="AD23" s="292" t="s">
        <v>624</v>
      </c>
      <c r="AE23" s="293">
        <v>0</v>
      </c>
      <c r="AF23" s="292"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632</v>
      </c>
      <c r="AD24" s="292" t="s">
        <v>624</v>
      </c>
      <c r="AE24" s="293">
        <v>0</v>
      </c>
      <c r="AF24" s="292"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628</v>
      </c>
      <c r="AD25" s="292" t="s">
        <v>624</v>
      </c>
      <c r="AE25" s="293">
        <v>0</v>
      </c>
      <c r="AF25" s="292"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625</v>
      </c>
      <c r="AD26" s="292" t="s">
        <v>624</v>
      </c>
      <c r="AE26" s="293">
        <v>0</v>
      </c>
      <c r="AF26" s="292"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8" t="s">
        <v>622</v>
      </c>
      <c r="AD27" s="288" t="s">
        <v>598</v>
      </c>
      <c r="AE27" s="290">
        <v>289.83554099999998</v>
      </c>
      <c r="AF27" s="288" t="s">
        <v>600</v>
      </c>
    </row>
    <row r="28" spans="3:56" x14ac:dyDescent="0.25">
      <c r="C28" t="s">
        <v>621</v>
      </c>
      <c r="D28" t="str">
        <f>E27</f>
        <v>2015/16</v>
      </c>
      <c r="E28" t="str">
        <f>F27</f>
        <v>2016/17</v>
      </c>
      <c r="F28" t="str">
        <f>G27</f>
        <v>2017/18</v>
      </c>
      <c r="G28" t="str">
        <f>H27</f>
        <v>2018/19</v>
      </c>
      <c r="H28" t="str">
        <f>I27</f>
        <v>2019/20</v>
      </c>
      <c r="AC28" s="288" t="s">
        <v>620</v>
      </c>
      <c r="AD28" s="288" t="s">
        <v>598</v>
      </c>
      <c r="AE28" s="290">
        <v>199</v>
      </c>
      <c r="AF28" s="288" t="s">
        <v>600</v>
      </c>
    </row>
    <row r="29" spans="3:56" x14ac:dyDescent="0.25">
      <c r="C29" t="s">
        <v>619</v>
      </c>
      <c r="D29" t="str">
        <f>E28</f>
        <v>2016/17</v>
      </c>
      <c r="E29" t="str">
        <f>F28</f>
        <v>2017/18</v>
      </c>
      <c r="F29" t="str">
        <f>G28</f>
        <v>2018/19</v>
      </c>
      <c r="G29" t="str">
        <f>H28</f>
        <v>2019/20</v>
      </c>
      <c r="AC29" s="288" t="s">
        <v>618</v>
      </c>
      <c r="AD29" s="288" t="s">
        <v>598</v>
      </c>
      <c r="AE29" s="290">
        <v>6</v>
      </c>
      <c r="AF29" s="288" t="s">
        <v>600</v>
      </c>
    </row>
    <row r="30" spans="3:56" x14ac:dyDescent="0.25">
      <c r="C30" t="s">
        <v>617</v>
      </c>
      <c r="D30" t="str">
        <f>E29</f>
        <v>2017/18</v>
      </c>
      <c r="E30" t="str">
        <f>F29</f>
        <v>2018/19</v>
      </c>
      <c r="F30" t="str">
        <f>G29</f>
        <v>2019/20</v>
      </c>
      <c r="AC30" s="288" t="s">
        <v>616</v>
      </c>
      <c r="AD30" s="288" t="s">
        <v>598</v>
      </c>
      <c r="AE30" s="290">
        <v>21</v>
      </c>
      <c r="AF30" s="288" t="s">
        <v>600</v>
      </c>
    </row>
    <row r="31" spans="3:56" x14ac:dyDescent="0.25">
      <c r="C31" t="s">
        <v>615</v>
      </c>
      <c r="D31" t="str">
        <f>E30</f>
        <v>2018/19</v>
      </c>
      <c r="E31" t="str">
        <f>F30</f>
        <v>2019/20</v>
      </c>
      <c r="AC31" s="288" t="s">
        <v>614</v>
      </c>
      <c r="AD31" s="288" t="s">
        <v>598</v>
      </c>
      <c r="AE31" s="290">
        <v>6</v>
      </c>
      <c r="AF31" s="288" t="s">
        <v>600</v>
      </c>
    </row>
    <row r="32" spans="3:56" x14ac:dyDescent="0.25">
      <c r="C32" t="s">
        <v>613</v>
      </c>
      <c r="D32" t="str">
        <f>E31</f>
        <v>2019/20</v>
      </c>
      <c r="AC32" s="288" t="s">
        <v>612</v>
      </c>
      <c r="AD32" s="288" t="s">
        <v>598</v>
      </c>
      <c r="AE32" s="290">
        <v>21</v>
      </c>
      <c r="AF32" s="288" t="s">
        <v>600</v>
      </c>
    </row>
    <row r="33" spans="3:32" x14ac:dyDescent="0.25">
      <c r="C33" t="s">
        <v>611</v>
      </c>
      <c r="AC33" s="288" t="s">
        <v>610</v>
      </c>
      <c r="AD33" s="288" t="s">
        <v>598</v>
      </c>
      <c r="AE33" s="290">
        <v>21</v>
      </c>
      <c r="AF33" s="288" t="s">
        <v>600</v>
      </c>
    </row>
    <row r="34" spans="3:32" x14ac:dyDescent="0.25">
      <c r="AC34" s="288" t="s">
        <v>609</v>
      </c>
      <c r="AD34" s="288" t="s">
        <v>598</v>
      </c>
      <c r="AE34" s="290">
        <v>21</v>
      </c>
      <c r="AF34" s="288" t="s">
        <v>600</v>
      </c>
    </row>
    <row r="35" spans="3:32" x14ac:dyDescent="0.25">
      <c r="AC35" s="288" t="s">
        <v>608</v>
      </c>
      <c r="AD35" s="288" t="s">
        <v>598</v>
      </c>
      <c r="AE35" s="290">
        <v>21</v>
      </c>
      <c r="AF35" s="288" t="s">
        <v>600</v>
      </c>
    </row>
    <row r="36" spans="3:32" x14ac:dyDescent="0.25">
      <c r="AC36" s="288" t="s">
        <v>607</v>
      </c>
      <c r="AD36" s="288" t="s">
        <v>598</v>
      </c>
      <c r="AE36" s="290">
        <v>21</v>
      </c>
      <c r="AF36" s="288" t="s">
        <v>600</v>
      </c>
    </row>
    <row r="37" spans="3:32" x14ac:dyDescent="0.25">
      <c r="AC37" s="288" t="s">
        <v>606</v>
      </c>
      <c r="AD37" s="288" t="s">
        <v>598</v>
      </c>
      <c r="AE37" s="290">
        <v>21</v>
      </c>
      <c r="AF37" s="288" t="s">
        <v>600</v>
      </c>
    </row>
    <row r="38" spans="3:32" x14ac:dyDescent="0.25">
      <c r="AC38" s="288" t="s">
        <v>605</v>
      </c>
      <c r="AD38" s="288" t="s">
        <v>598</v>
      </c>
      <c r="AE38" s="290">
        <v>1.37</v>
      </c>
      <c r="AF38" s="288" t="s">
        <v>600</v>
      </c>
    </row>
    <row r="39" spans="3:32" x14ac:dyDescent="0.25">
      <c r="AC39" s="288" t="s">
        <v>604</v>
      </c>
      <c r="AD39" s="288" t="s">
        <v>598</v>
      </c>
      <c r="AE39" s="291" t="s">
        <v>601</v>
      </c>
      <c r="AF39" s="288" t="s">
        <v>600</v>
      </c>
    </row>
    <row r="40" spans="3:32" x14ac:dyDescent="0.25">
      <c r="AC40" s="288" t="s">
        <v>603</v>
      </c>
      <c r="AD40" s="288" t="s">
        <v>598</v>
      </c>
      <c r="AE40" s="291" t="s">
        <v>601</v>
      </c>
      <c r="AF40" s="288" t="s">
        <v>600</v>
      </c>
    </row>
    <row r="41" spans="3:32" x14ac:dyDescent="0.25">
      <c r="AC41" s="288" t="s">
        <v>602</v>
      </c>
      <c r="AD41" s="288" t="s">
        <v>598</v>
      </c>
      <c r="AE41" s="291" t="s">
        <v>601</v>
      </c>
      <c r="AF41" s="288" t="s">
        <v>600</v>
      </c>
    </row>
    <row r="42" spans="3:32" x14ac:dyDescent="0.25">
      <c r="AC42" s="288" t="s">
        <v>599</v>
      </c>
      <c r="AD42" s="288" t="s">
        <v>598</v>
      </c>
      <c r="AE42" s="290">
        <v>21</v>
      </c>
      <c r="AF42" s="221" t="s">
        <v>597</v>
      </c>
    </row>
    <row r="43" spans="3:32" x14ac:dyDescent="0.25">
      <c r="AC43" s="292" t="s">
        <v>596</v>
      </c>
      <c r="AD43" s="292" t="s">
        <v>575</v>
      </c>
      <c r="AE43" s="287" t="s">
        <v>566</v>
      </c>
      <c r="AF43" s="287"/>
    </row>
    <row r="44" spans="3:32" x14ac:dyDescent="0.25">
      <c r="AC44" s="292" t="s">
        <v>595</v>
      </c>
      <c r="AD44" s="292" t="s">
        <v>575</v>
      </c>
      <c r="AE44" s="292">
        <v>0.29315999999999998</v>
      </c>
      <c r="AF44" s="292" t="s">
        <v>574</v>
      </c>
    </row>
    <row r="45" spans="3:32" x14ac:dyDescent="0.25">
      <c r="AC45" s="292" t="s">
        <v>594</v>
      </c>
      <c r="AD45" s="292" t="s">
        <v>575</v>
      </c>
      <c r="AE45" s="292">
        <v>0.16625000000000001</v>
      </c>
      <c r="AF45" s="292" t="s">
        <v>574</v>
      </c>
    </row>
    <row r="46" spans="3:32" x14ac:dyDescent="0.25">
      <c r="AC46" s="292" t="s">
        <v>593</v>
      </c>
      <c r="AD46" s="292" t="s">
        <v>575</v>
      </c>
      <c r="AE46" s="292">
        <v>0.21021999999999999</v>
      </c>
      <c r="AF46" s="292" t="s">
        <v>574</v>
      </c>
    </row>
    <row r="47" spans="3:32" x14ac:dyDescent="0.25">
      <c r="AC47" s="288" t="s">
        <v>592</v>
      </c>
      <c r="AD47" s="288" t="s">
        <v>575</v>
      </c>
      <c r="AE47" s="288">
        <v>4.7379999999999999E-2</v>
      </c>
      <c r="AF47" s="288" t="s">
        <v>574</v>
      </c>
    </row>
    <row r="48" spans="3:32" x14ac:dyDescent="0.25">
      <c r="AC48" s="288" t="s">
        <v>591</v>
      </c>
      <c r="AD48" s="288" t="s">
        <v>575</v>
      </c>
      <c r="AE48" s="288">
        <v>0.18546000000000001</v>
      </c>
      <c r="AF48" s="288" t="s">
        <v>574</v>
      </c>
    </row>
    <row r="49" spans="29:32" x14ac:dyDescent="0.25">
      <c r="AC49" s="288" t="s">
        <v>590</v>
      </c>
      <c r="AD49" s="288" t="s">
        <v>575</v>
      </c>
      <c r="AE49" s="288">
        <v>0.19388</v>
      </c>
      <c r="AF49" s="288" t="s">
        <v>574</v>
      </c>
    </row>
    <row r="50" spans="29:32" x14ac:dyDescent="0.25">
      <c r="AC50" s="292" t="s">
        <v>589</v>
      </c>
      <c r="AD50" s="292" t="s">
        <v>587</v>
      </c>
      <c r="AE50" s="292">
        <v>0.21634400000000001</v>
      </c>
      <c r="AF50" s="292" t="s">
        <v>586</v>
      </c>
    </row>
    <row r="51" spans="29:32" x14ac:dyDescent="0.25">
      <c r="AC51" s="292" t="s">
        <v>588</v>
      </c>
      <c r="AD51" s="292" t="s">
        <v>587</v>
      </c>
      <c r="AE51" s="292">
        <v>0.33604699999999998</v>
      </c>
      <c r="AF51" s="292" t="s">
        <v>586</v>
      </c>
    </row>
    <row r="52" spans="29:32" x14ac:dyDescent="0.25">
      <c r="AC52" s="288" t="s">
        <v>585</v>
      </c>
      <c r="AD52" s="288" t="s">
        <v>581</v>
      </c>
      <c r="AE52" s="289">
        <v>0.25092300000000001</v>
      </c>
      <c r="AF52" s="289" t="s">
        <v>580</v>
      </c>
    </row>
    <row r="53" spans="29:32" x14ac:dyDescent="0.25">
      <c r="AC53" s="288" t="s">
        <v>584</v>
      </c>
      <c r="AD53" s="288" t="s">
        <v>581</v>
      </c>
      <c r="AE53" s="289">
        <v>0.82374999999999998</v>
      </c>
      <c r="AF53" s="289" t="s">
        <v>580</v>
      </c>
    </row>
    <row r="54" spans="29:32" x14ac:dyDescent="0.25">
      <c r="AC54" s="288" t="s">
        <v>583</v>
      </c>
      <c r="AD54" s="288" t="s">
        <v>581</v>
      </c>
      <c r="AE54" s="289">
        <v>0.94411</v>
      </c>
      <c r="AF54" s="289" t="s">
        <v>580</v>
      </c>
    </row>
    <row r="55" spans="29:32" x14ac:dyDescent="0.25">
      <c r="AC55" s="288" t="s">
        <v>582</v>
      </c>
      <c r="AD55" s="288" t="s">
        <v>581</v>
      </c>
      <c r="AE55" s="289">
        <v>0.88483999999999996</v>
      </c>
      <c r="AF55" s="289" t="s">
        <v>580</v>
      </c>
    </row>
    <row r="56" spans="29:32" x14ac:dyDescent="0.25">
      <c r="AC56" s="288" t="s">
        <v>579</v>
      </c>
      <c r="AD56" s="288" t="s">
        <v>575</v>
      </c>
      <c r="AE56" s="288">
        <v>0.10946</v>
      </c>
      <c r="AF56" s="288" t="s">
        <v>574</v>
      </c>
    </row>
    <row r="57" spans="29:32" x14ac:dyDescent="0.25">
      <c r="AC57" s="288" t="s">
        <v>578</v>
      </c>
      <c r="AD57" s="288" t="s">
        <v>575</v>
      </c>
      <c r="AE57" s="288">
        <v>0.21876999999999999</v>
      </c>
      <c r="AF57" s="288" t="s">
        <v>574</v>
      </c>
    </row>
    <row r="58" spans="29:32" x14ac:dyDescent="0.25">
      <c r="AC58" s="288" t="s">
        <v>577</v>
      </c>
      <c r="AD58" s="288" t="s">
        <v>575</v>
      </c>
      <c r="AE58" s="288">
        <v>0.17755000000000001</v>
      </c>
      <c r="AF58" s="288" t="s">
        <v>574</v>
      </c>
    </row>
    <row r="59" spans="29:32" x14ac:dyDescent="0.25">
      <c r="AC59" s="288" t="s">
        <v>576</v>
      </c>
      <c r="AD59" s="288" t="s">
        <v>575</v>
      </c>
      <c r="AE59" s="288">
        <v>0.116082</v>
      </c>
      <c r="AF59" s="288" t="s">
        <v>574</v>
      </c>
    </row>
    <row r="60" spans="29:32" x14ac:dyDescent="0.25">
      <c r="AC60" s="288" t="s">
        <v>573</v>
      </c>
      <c r="AD60" s="287" t="s">
        <v>567</v>
      </c>
      <c r="AE60" s="287" t="s">
        <v>566</v>
      </c>
      <c r="AF60" s="287"/>
    </row>
    <row r="61" spans="29:32" x14ac:dyDescent="0.25">
      <c r="AC61" s="288" t="s">
        <v>572</v>
      </c>
      <c r="AD61" s="287" t="s">
        <v>567</v>
      </c>
      <c r="AE61" s="287" t="s">
        <v>566</v>
      </c>
      <c r="AF61" s="287" t="s">
        <v>571</v>
      </c>
    </row>
    <row r="62" spans="29:32" x14ac:dyDescent="0.25">
      <c r="AC62" s="287" t="s">
        <v>570</v>
      </c>
      <c r="AD62" s="287" t="s">
        <v>567</v>
      </c>
      <c r="AE62" s="287" t="s">
        <v>566</v>
      </c>
      <c r="AF62" s="287"/>
    </row>
    <row r="63" spans="29:32" x14ac:dyDescent="0.25">
      <c r="AC63" s="287" t="s">
        <v>569</v>
      </c>
      <c r="AD63" s="287" t="s">
        <v>567</v>
      </c>
      <c r="AE63" s="287" t="s">
        <v>566</v>
      </c>
      <c r="AF63" s="287"/>
    </row>
    <row r="64" spans="29:32" x14ac:dyDescent="0.25">
      <c r="AC64" s="287" t="s">
        <v>568</v>
      </c>
      <c r="AD64" s="287" t="s">
        <v>567</v>
      </c>
      <c r="AE64" s="287" t="s">
        <v>566</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20" zoomScaleNormal="20" workbookViewId="0">
      <selection activeCell="C63" sqref="C6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5" t="s">
        <v>159</v>
      </c>
      <c r="D17" s="35" t="s">
        <v>314</v>
      </c>
      <c r="E17" s="10" t="str">
        <f ca="1">IFERROR(INDEX(INDIRECT(SUBSTITUTE(RIGHT($D$15,LEN($D$15)-4)," ","_")),MATCH($D$14&amp;E$16,'LACO2 data'!$B$2:$B$577,0),MATCH($D17,'LACO2 data'!$A$1:$AB$1,0)),"")</f>
        <v/>
      </c>
      <c r="F17" s="55" t="str">
        <f ca="1">IFERROR(INDEX(INDIRECT(SUBSTITUTE(RIGHT($D$15,LEN($D$15)-4)," ","_")),MATCH($D$14&amp;F$16,'LACO2 data'!$B$2:$B$577,0),MATCH($D17,'LACO2 data'!$A$1:$AB$1,0)),"")</f>
        <v/>
      </c>
      <c r="G17" s="55" t="str">
        <f ca="1">IFERROR(INDEX(INDIRECT(SUBSTITUTE(RIGHT($D$15,LEN($D$15)-4)," ","_")),MATCH($D$14&amp;G$16,'LACO2 data'!$B$2:$B$577,0),MATCH($D17,'LACO2 data'!$A$1:$AB$1,0)),"")</f>
        <v/>
      </c>
      <c r="H17" s="55" t="str">
        <f ca="1">IFERROR(INDEX(INDIRECT(SUBSTITUTE(RIGHT($D$15,LEN($D$15)-4)," ","_")),MATCH($D$14&amp;H$16,'LACO2 data'!$B$2:$B$577,0),MATCH($D17,'LACO2 data'!$A$1:$AB$1,0)),"")</f>
        <v/>
      </c>
      <c r="I17" s="55" t="str">
        <f ca="1">IFERROR(INDEX(INDIRECT(SUBSTITUTE(RIGHT($D$15,LEN($D$15)-4)," ","_")),MATCH($D$14&amp;I$16,'LACO2 data'!$B$2:$B$577,0),MATCH($D17,'LACO2 data'!$A$1:$AB$1,0)),"")</f>
        <v/>
      </c>
      <c r="J17" s="55" t="str">
        <f ca="1">IFERROR(INDEX(INDIRECT(SUBSTITUTE(RIGHT($D$15,LEN($D$15)-4)," ","_")),MATCH($D$14&amp;J$16,'LACO2 data'!$B$2:$B$577,0),MATCH($D17,'LACO2 data'!$A$1:$AB$1,0)),"")</f>
        <v/>
      </c>
      <c r="K17" s="55" t="str">
        <f ca="1">IFERROR(INDEX(INDIRECT(SUBSTITUTE(RIGHT($D$15,LEN($D$15)-4)," ","_")),MATCH($D$14&amp;K$16,'LACO2 data'!$B$2:$B$577,0),MATCH($D17,'LACO2 data'!$A$1:$AB$1,0)),"")</f>
        <v/>
      </c>
      <c r="L17" s="55" t="str">
        <f ca="1">IFERROR(INDEX(INDIRECT(SUBSTITUTE(RIGHT($D$15,LEN($D$15)-4)," ","_")),MATCH($D$14&amp;L$16,'LACO2 data'!$B$2:$B$577,0),MATCH($D17,'LACO2 data'!$A$1:$AB$1,0)),"")</f>
        <v/>
      </c>
      <c r="M17" s="55" t="str">
        <f ca="1">IFERROR(INDEX(INDIRECT(SUBSTITUTE(RIGHT($D$15,LEN($D$15)-4)," ","_")),MATCH($D$14&amp;M$16,'LACO2 data'!$B$2:$B$577,0),MATCH($D17,'LACO2 data'!$A$1:$AB$1,0)),"")</f>
        <v/>
      </c>
      <c r="N17" s="56" t="s">
        <v>304</v>
      </c>
      <c r="O17" s="63"/>
      <c r="P17" s="18"/>
      <c r="Q17" s="18"/>
      <c r="R17" s="18"/>
      <c r="S17" s="18"/>
      <c r="T17" s="18"/>
      <c r="U17" s="18"/>
      <c r="V17" s="18"/>
      <c r="W17" s="18"/>
      <c r="X17" s="94"/>
      <c r="Y17" s="23"/>
    </row>
    <row r="18" spans="1:25" s="3" customFormat="1" ht="31.5" customHeight="1" x14ac:dyDescent="0.25">
      <c r="A18" s="13"/>
      <c r="B18" s="14"/>
      <c r="C18" s="516"/>
      <c r="D18" s="35"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304</v>
      </c>
      <c r="O18" s="64"/>
      <c r="P18" s="18"/>
      <c r="Q18" s="18"/>
      <c r="R18" s="18"/>
      <c r="S18" s="18"/>
      <c r="T18" s="18"/>
      <c r="U18" s="18"/>
      <c r="V18" s="18"/>
      <c r="W18" s="18"/>
      <c r="X18" s="94"/>
      <c r="Y18" s="23"/>
    </row>
    <row r="19" spans="1:25" s="3" customFormat="1" ht="30" customHeight="1" x14ac:dyDescent="0.25">
      <c r="A19" s="13"/>
      <c r="B19" s="14"/>
      <c r="C19" s="516"/>
      <c r="D19" s="35"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304</v>
      </c>
      <c r="O19" s="64"/>
      <c r="P19" s="18"/>
      <c r="Q19" s="18"/>
      <c r="R19" s="18"/>
      <c r="S19" s="18"/>
      <c r="T19" s="18"/>
      <c r="U19" s="18"/>
      <c r="V19" s="18"/>
      <c r="W19" s="18"/>
      <c r="X19" s="94"/>
      <c r="Y19" s="23"/>
    </row>
    <row r="20" spans="1:25" s="3" customFormat="1" ht="28.5" customHeight="1" x14ac:dyDescent="0.25">
      <c r="A20" s="13"/>
      <c r="B20" s="14"/>
      <c r="C20" s="516"/>
      <c r="D20" s="35"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304</v>
      </c>
      <c r="O20" s="64"/>
      <c r="P20" s="18"/>
      <c r="Q20" s="18"/>
      <c r="R20" s="18"/>
      <c r="S20" s="18"/>
      <c r="T20" s="18"/>
      <c r="U20" s="18"/>
      <c r="V20" s="18"/>
      <c r="W20" s="18"/>
      <c r="X20" s="94"/>
      <c r="Y20" s="23"/>
    </row>
    <row r="21" spans="1:25" s="3" customFormat="1" ht="36.75" customHeight="1" thickBot="1" x14ac:dyDescent="0.3">
      <c r="A21" s="13"/>
      <c r="B21" s="14"/>
      <c r="C21" s="517"/>
      <c r="D21" s="65" t="s">
        <v>18</v>
      </c>
      <c r="E21" s="60" t="str">
        <f ca="1">IFERROR(INDEX(INDIRECT(SUBSTITUTE(RIGHT($D$15,LEN($D$15)-4)," ","_")),MATCH($D$14&amp;E$16,'LACO2 data'!$B$2:$B$577,0),MATCH($D21,'LACO2 data'!$A$1:$AB$1,0)),"")</f>
        <v/>
      </c>
      <c r="F21" s="60" t="str">
        <f ca="1">IFERROR(INDEX(INDIRECT(SUBSTITUTE(RIGHT($D$15,LEN($D$15)-4)," ","_")),MATCH($D$14&amp;F$16,'LACO2 data'!$B$2:$B$577,0),MATCH($D21,'LACO2 data'!$A$1:$AB$1,0)),"")</f>
        <v/>
      </c>
      <c r="G21" s="60" t="str">
        <f ca="1">IFERROR(INDEX(INDIRECT(SUBSTITUTE(RIGHT($D$15,LEN($D$15)-4)," ","_")),MATCH($D$14&amp;G$16,'LACO2 data'!$B$2:$B$577,0),MATCH($D21,'LACO2 data'!$A$1:$AB$1,0)),"")</f>
        <v/>
      </c>
      <c r="H21" s="60" t="str">
        <f ca="1">IFERROR(INDEX(INDIRECT(SUBSTITUTE(RIGHT($D$15,LEN($D$15)-4)," ","_")),MATCH($D$14&amp;H$16,'LACO2 data'!$B$2:$B$577,0),MATCH($D21,'LACO2 data'!$A$1:$AB$1,0)),"")</f>
        <v/>
      </c>
      <c r="I21" s="60" t="str">
        <f ca="1">IFERROR(INDEX(INDIRECT(SUBSTITUTE(RIGHT($D$15,LEN($D$15)-4)," ","_")),MATCH($D$14&amp;I$16,'LACO2 data'!$B$2:$B$577,0),MATCH($D21,'LACO2 data'!$A$1:$AB$1,0)),"")</f>
        <v/>
      </c>
      <c r="J21" s="60" t="str">
        <f ca="1">IFERROR(INDEX(INDIRECT(SUBSTITUTE(RIGHT($D$15,LEN($D$15)-4)," ","_")),MATCH($D$14&amp;J$16,'LACO2 data'!$B$2:$B$577,0),MATCH($D21,'LACO2 data'!$A$1:$AB$1,0)),"")</f>
        <v/>
      </c>
      <c r="K21" s="60" t="str">
        <f ca="1">IFERROR(INDEX(INDIRECT(SUBSTITUTE(RIGHT($D$15,LEN($D$15)-4)," ","_")),MATCH($D$14&amp;K$16,'LACO2 data'!$B$2:$B$577,0),MATCH($D21,'LACO2 data'!$A$1:$AB$1,0)),"")</f>
        <v/>
      </c>
      <c r="L21" s="60" t="str">
        <f ca="1">IFERROR(INDEX(INDIRECT(SUBSTITUTE(RIGHT($D$15,LEN($D$15)-4)," ","_")),MATCH($D$14&amp;L$16,'LACO2 data'!$B$2:$B$577,0),MATCH($D21,'LACO2 data'!$A$1:$AB$1,0)),"")</f>
        <v/>
      </c>
      <c r="M21" s="60" t="str">
        <f ca="1">IFERROR(INDEX(INDIRECT(SUBSTITUTE(RIGHT($D$15,LEN($D$15)-4)," ","_")),MATCH($D$14&amp;M$16,'LACO2 data'!$B$2:$B$577,0),MATCH($D21,'LACO2 data'!$A$1:$AB$1,0)),"")</f>
        <v/>
      </c>
      <c r="N21" s="61" t="s">
        <v>307</v>
      </c>
      <c r="O21" s="66"/>
      <c r="P21" s="18"/>
      <c r="Q21" s="18"/>
      <c r="R21" s="18"/>
      <c r="S21" s="18"/>
      <c r="T21" s="18"/>
      <c r="U21" s="18"/>
      <c r="V21" s="18"/>
      <c r="W21" s="18"/>
      <c r="X21" s="94"/>
      <c r="Y21" s="23"/>
    </row>
    <row r="22" spans="1:25" s="3" customFormat="1" ht="29.25" customHeight="1" x14ac:dyDescent="0.25">
      <c r="A22" s="13"/>
      <c r="B22" s="14"/>
      <c r="C22" s="518"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19"/>
      <c r="D23" s="36" t="s">
        <v>247</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304</v>
      </c>
      <c r="O23" s="58"/>
      <c r="P23" s="18"/>
      <c r="Q23" s="18"/>
      <c r="R23" s="18"/>
      <c r="S23" s="18"/>
      <c r="T23" s="18"/>
      <c r="U23" s="18"/>
      <c r="V23" s="18"/>
      <c r="W23" s="18"/>
      <c r="X23" s="94"/>
      <c r="Y23" s="23"/>
    </row>
    <row r="24" spans="1:25" s="3" customFormat="1" ht="26.25" customHeight="1" thickBot="1" x14ac:dyDescent="0.3">
      <c r="A24" s="13"/>
      <c r="B24" s="14"/>
      <c r="C24" s="520"/>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25" t="s">
        <v>131</v>
      </c>
      <c r="F29" s="526"/>
      <c r="G29" s="522"/>
      <c r="H29" s="121" t="s">
        <v>140</v>
      </c>
      <c r="I29" s="72" t="s">
        <v>139</v>
      </c>
      <c r="J29" s="72" t="s">
        <v>10</v>
      </c>
      <c r="K29" s="72" t="s">
        <v>135</v>
      </c>
      <c r="L29" s="72" t="s">
        <v>138</v>
      </c>
      <c r="M29" s="72" t="s">
        <v>155</v>
      </c>
      <c r="N29" s="72" t="s">
        <v>153</v>
      </c>
      <c r="O29" s="521" t="s">
        <v>8</v>
      </c>
      <c r="P29" s="522"/>
      <c r="Q29" s="18"/>
      <c r="R29" s="18"/>
      <c r="S29" s="18"/>
      <c r="T29" s="18"/>
      <c r="U29" s="18"/>
      <c r="V29" s="18"/>
      <c r="W29" s="18"/>
      <c r="X29" s="94"/>
      <c r="Y29" s="23"/>
    </row>
    <row r="30" spans="1:25" s="3" customFormat="1" ht="46.5" customHeight="1" x14ac:dyDescent="0.25">
      <c r="A30" s="13"/>
      <c r="B30" s="14"/>
      <c r="C30" s="303"/>
      <c r="D30" s="322"/>
      <c r="E30" s="527"/>
      <c r="F30" s="527"/>
      <c r="G30" s="527"/>
      <c r="H30" s="323"/>
      <c r="I30" s="324"/>
      <c r="J30" s="325"/>
      <c r="K30" s="326"/>
      <c r="L30" s="325"/>
      <c r="M30" s="326"/>
      <c r="N30" s="325"/>
      <c r="O30" s="523"/>
      <c r="P30" s="524"/>
      <c r="Q30" s="18"/>
      <c r="R30" s="18"/>
      <c r="S30" s="18"/>
      <c r="T30" s="18"/>
      <c r="U30" s="18"/>
      <c r="V30" s="18"/>
      <c r="W30" s="18"/>
      <c r="X30" s="94"/>
      <c r="Y30" s="23"/>
    </row>
    <row r="31" spans="1:25" s="3" customFormat="1" ht="46.5" customHeight="1" x14ac:dyDescent="0.25">
      <c r="A31" s="13"/>
      <c r="B31" s="14"/>
      <c r="C31" s="327"/>
      <c r="D31" s="328"/>
      <c r="E31" s="507"/>
      <c r="F31" s="507"/>
      <c r="G31" s="507"/>
      <c r="H31" s="329"/>
      <c r="I31" s="330"/>
      <c r="J31" s="331"/>
      <c r="K31" s="332"/>
      <c r="L31" s="331"/>
      <c r="M31" s="332"/>
      <c r="N31" s="331"/>
      <c r="O31" s="507"/>
      <c r="P31" s="508"/>
      <c r="Q31" s="18"/>
      <c r="R31" s="18"/>
      <c r="S31" s="18"/>
      <c r="T31" s="18"/>
      <c r="U31" s="18"/>
      <c r="V31" s="18"/>
      <c r="W31" s="18"/>
      <c r="X31" s="94"/>
      <c r="Y31" s="23"/>
    </row>
    <row r="32" spans="1:25" s="3" customFormat="1" ht="46.5" customHeight="1" x14ac:dyDescent="0.25">
      <c r="A32" s="13"/>
      <c r="B32" s="14"/>
      <c r="C32" s="327"/>
      <c r="D32" s="328"/>
      <c r="E32" s="507"/>
      <c r="F32" s="507"/>
      <c r="G32" s="507"/>
      <c r="H32" s="329"/>
      <c r="I32" s="330"/>
      <c r="J32" s="331"/>
      <c r="K32" s="332"/>
      <c r="L32" s="331"/>
      <c r="M32" s="332"/>
      <c r="N32" s="331"/>
      <c r="O32" s="507"/>
      <c r="P32" s="508"/>
      <c r="Q32" s="18"/>
      <c r="R32" s="18"/>
      <c r="S32" s="18"/>
      <c r="T32" s="18"/>
      <c r="U32" s="18"/>
      <c r="V32" s="18"/>
      <c r="W32" s="18"/>
      <c r="X32" s="94"/>
      <c r="Y32" s="23"/>
    </row>
    <row r="33" spans="1:25" s="3" customFormat="1" ht="46.5" customHeight="1" x14ac:dyDescent="0.25">
      <c r="A33" s="13"/>
      <c r="B33" s="14"/>
      <c r="C33" s="327"/>
      <c r="D33" s="328"/>
      <c r="E33" s="507"/>
      <c r="F33" s="507"/>
      <c r="G33" s="507"/>
      <c r="H33" s="329"/>
      <c r="I33" s="330"/>
      <c r="J33" s="331"/>
      <c r="K33" s="331"/>
      <c r="L33" s="331"/>
      <c r="M33" s="332"/>
      <c r="N33" s="331"/>
      <c r="O33" s="507"/>
      <c r="P33" s="508"/>
      <c r="Q33" s="18"/>
      <c r="R33" s="18"/>
      <c r="S33" s="18"/>
      <c r="T33" s="18"/>
      <c r="U33" s="18"/>
      <c r="V33" s="18"/>
      <c r="W33" s="18"/>
      <c r="X33" s="94"/>
      <c r="Y33" s="23"/>
    </row>
    <row r="34" spans="1:25" s="3" customFormat="1" ht="46.5" customHeight="1" x14ac:dyDescent="0.25">
      <c r="A34" s="13"/>
      <c r="B34" s="14"/>
      <c r="C34" s="327"/>
      <c r="D34" s="328"/>
      <c r="E34" s="507"/>
      <c r="F34" s="507"/>
      <c r="G34" s="507"/>
      <c r="H34" s="329"/>
      <c r="I34" s="330"/>
      <c r="J34" s="331"/>
      <c r="K34" s="331"/>
      <c r="L34" s="331"/>
      <c r="M34" s="332"/>
      <c r="N34" s="331"/>
      <c r="O34" s="507"/>
      <c r="P34" s="508"/>
      <c r="Q34" s="18"/>
      <c r="R34" s="18"/>
      <c r="S34" s="18"/>
      <c r="T34" s="18"/>
      <c r="U34" s="18"/>
      <c r="V34" s="18"/>
      <c r="W34" s="18"/>
      <c r="X34" s="94"/>
      <c r="Y34" s="23"/>
    </row>
    <row r="35" spans="1:25" s="3" customFormat="1" ht="46.5" customHeight="1" x14ac:dyDescent="0.25">
      <c r="A35" s="13"/>
      <c r="B35" s="14"/>
      <c r="C35" s="327"/>
      <c r="D35" s="328"/>
      <c r="E35" s="507"/>
      <c r="F35" s="507"/>
      <c r="G35" s="507"/>
      <c r="H35" s="329"/>
      <c r="I35" s="330"/>
      <c r="J35" s="331"/>
      <c r="K35" s="331"/>
      <c r="L35" s="331"/>
      <c r="M35" s="332"/>
      <c r="N35" s="331"/>
      <c r="O35" s="507"/>
      <c r="P35" s="508"/>
      <c r="Q35" s="18"/>
      <c r="R35" s="18"/>
      <c r="S35" s="18"/>
      <c r="T35" s="18"/>
      <c r="U35" s="18"/>
      <c r="V35" s="18"/>
      <c r="W35" s="18"/>
      <c r="X35" s="94"/>
      <c r="Y35" s="23"/>
    </row>
    <row r="36" spans="1:25" s="3" customFormat="1" ht="46.5" customHeight="1" x14ac:dyDescent="0.25">
      <c r="A36" s="13"/>
      <c r="B36" s="14"/>
      <c r="C36" s="327"/>
      <c r="D36" s="328"/>
      <c r="E36" s="507"/>
      <c r="F36" s="507"/>
      <c r="G36" s="507"/>
      <c r="H36" s="329"/>
      <c r="I36" s="330"/>
      <c r="J36" s="331"/>
      <c r="K36" s="331"/>
      <c r="L36" s="331"/>
      <c r="M36" s="332"/>
      <c r="N36" s="331"/>
      <c r="O36" s="507"/>
      <c r="P36" s="508"/>
      <c r="Q36" s="18"/>
      <c r="R36" s="18"/>
      <c r="S36" s="18"/>
      <c r="T36" s="18"/>
      <c r="U36" s="18"/>
      <c r="V36" s="18"/>
      <c r="W36" s="18"/>
      <c r="X36" s="94"/>
      <c r="Y36" s="23"/>
    </row>
    <row r="37" spans="1:25" s="3" customFormat="1" ht="46.5" customHeight="1" x14ac:dyDescent="0.25">
      <c r="A37" s="13"/>
      <c r="B37" s="14"/>
      <c r="C37" s="327"/>
      <c r="D37" s="328"/>
      <c r="E37" s="507"/>
      <c r="F37" s="507"/>
      <c r="G37" s="507"/>
      <c r="H37" s="329"/>
      <c r="I37" s="330"/>
      <c r="J37" s="331"/>
      <c r="K37" s="331"/>
      <c r="L37" s="331"/>
      <c r="M37" s="332"/>
      <c r="N37" s="331"/>
      <c r="O37" s="507"/>
      <c r="P37" s="508"/>
      <c r="Q37" s="18"/>
      <c r="R37" s="18"/>
      <c r="S37" s="18"/>
      <c r="T37" s="18"/>
      <c r="U37" s="18"/>
      <c r="V37" s="18"/>
      <c r="W37" s="18"/>
      <c r="X37" s="94"/>
      <c r="Y37" s="23"/>
    </row>
    <row r="38" spans="1:25" s="3" customFormat="1" ht="46.5" customHeight="1" x14ac:dyDescent="0.25">
      <c r="A38" s="13"/>
      <c r="B38" s="14"/>
      <c r="C38" s="327"/>
      <c r="D38" s="328"/>
      <c r="E38" s="507"/>
      <c r="F38" s="507"/>
      <c r="G38" s="507"/>
      <c r="H38" s="329"/>
      <c r="I38" s="330"/>
      <c r="J38" s="331"/>
      <c r="K38" s="331"/>
      <c r="L38" s="331"/>
      <c r="M38" s="332"/>
      <c r="N38" s="331"/>
      <c r="O38" s="507"/>
      <c r="P38" s="508"/>
      <c r="Q38" s="18"/>
      <c r="R38" s="18"/>
      <c r="S38" s="18"/>
      <c r="T38" s="18"/>
      <c r="U38" s="18"/>
      <c r="V38" s="18"/>
      <c r="W38" s="18"/>
      <c r="X38" s="94"/>
      <c r="Y38" s="23"/>
    </row>
    <row r="39" spans="1:25" s="3" customFormat="1" ht="46.5" customHeight="1" x14ac:dyDescent="0.25">
      <c r="A39" s="13"/>
      <c r="B39" s="14"/>
      <c r="C39" s="327"/>
      <c r="D39" s="328"/>
      <c r="E39" s="507"/>
      <c r="F39" s="507"/>
      <c r="G39" s="507"/>
      <c r="H39" s="329"/>
      <c r="I39" s="330"/>
      <c r="J39" s="331"/>
      <c r="K39" s="331"/>
      <c r="L39" s="331"/>
      <c r="M39" s="332"/>
      <c r="N39" s="331"/>
      <c r="O39" s="507"/>
      <c r="P39" s="508"/>
      <c r="Q39" s="18"/>
      <c r="R39" s="18"/>
      <c r="S39" s="18"/>
      <c r="T39" s="18"/>
      <c r="U39" s="18"/>
      <c r="V39" s="18"/>
      <c r="W39" s="18"/>
      <c r="X39" s="94"/>
      <c r="Y39" s="23"/>
    </row>
    <row r="40" spans="1:25" s="3" customFormat="1" ht="46.5" customHeight="1" x14ac:dyDescent="0.25">
      <c r="A40" s="13"/>
      <c r="B40" s="14"/>
      <c r="C40" s="327"/>
      <c r="D40" s="328"/>
      <c r="E40" s="507"/>
      <c r="F40" s="507"/>
      <c r="G40" s="507"/>
      <c r="H40" s="329"/>
      <c r="I40" s="330"/>
      <c r="J40" s="331"/>
      <c r="K40" s="331"/>
      <c r="L40" s="331"/>
      <c r="M40" s="332"/>
      <c r="N40" s="331"/>
      <c r="O40" s="507"/>
      <c r="P40" s="508"/>
      <c r="Q40" s="18"/>
      <c r="R40" s="18"/>
      <c r="S40" s="18"/>
      <c r="T40" s="18"/>
      <c r="U40" s="18"/>
      <c r="V40" s="18"/>
      <c r="W40" s="18"/>
      <c r="X40" s="94"/>
      <c r="Y40" s="23"/>
    </row>
    <row r="41" spans="1:25" s="3" customFormat="1" ht="46.5" customHeight="1" x14ac:dyDescent="0.25">
      <c r="A41" s="13"/>
      <c r="B41" s="14"/>
      <c r="C41" s="327"/>
      <c r="D41" s="328"/>
      <c r="E41" s="507"/>
      <c r="F41" s="507"/>
      <c r="G41" s="507"/>
      <c r="H41" s="329"/>
      <c r="I41" s="330"/>
      <c r="J41" s="331"/>
      <c r="K41" s="331"/>
      <c r="L41" s="331"/>
      <c r="M41" s="332"/>
      <c r="N41" s="331"/>
      <c r="O41" s="507"/>
      <c r="P41" s="508"/>
      <c r="Q41" s="18"/>
      <c r="R41" s="18"/>
      <c r="S41" s="18"/>
      <c r="T41" s="18"/>
      <c r="U41" s="18"/>
      <c r="V41" s="18"/>
      <c r="W41" s="18"/>
      <c r="X41" s="94"/>
      <c r="Y41" s="23"/>
    </row>
    <row r="42" spans="1:25" s="3" customFormat="1" ht="46.5" customHeight="1" x14ac:dyDescent="0.25">
      <c r="A42" s="13"/>
      <c r="B42" s="14"/>
      <c r="C42" s="327"/>
      <c r="D42" s="328"/>
      <c r="E42" s="507"/>
      <c r="F42" s="507"/>
      <c r="G42" s="507"/>
      <c r="H42" s="329"/>
      <c r="I42" s="330"/>
      <c r="J42" s="331"/>
      <c r="K42" s="331"/>
      <c r="L42" s="331"/>
      <c r="M42" s="332"/>
      <c r="N42" s="331"/>
      <c r="O42" s="507"/>
      <c r="P42" s="508"/>
      <c r="Q42" s="18"/>
      <c r="R42" s="18"/>
      <c r="S42" s="18"/>
      <c r="T42" s="18"/>
      <c r="U42" s="18"/>
      <c r="V42" s="18"/>
      <c r="W42" s="18"/>
      <c r="X42" s="94"/>
      <c r="Y42" s="23"/>
    </row>
    <row r="43" spans="1:25" s="3" customFormat="1" ht="46.5" customHeight="1" x14ac:dyDescent="0.25">
      <c r="A43" s="13"/>
      <c r="B43" s="14"/>
      <c r="C43" s="327"/>
      <c r="D43" s="328"/>
      <c r="E43" s="507"/>
      <c r="F43" s="507"/>
      <c r="G43" s="507"/>
      <c r="H43" s="329"/>
      <c r="I43" s="330"/>
      <c r="J43" s="331"/>
      <c r="K43" s="331"/>
      <c r="L43" s="331"/>
      <c r="M43" s="332"/>
      <c r="N43" s="331"/>
      <c r="O43" s="507"/>
      <c r="P43" s="508"/>
      <c r="Q43" s="18"/>
      <c r="R43" s="18"/>
      <c r="S43" s="18"/>
      <c r="T43" s="18"/>
      <c r="U43" s="18"/>
      <c r="V43" s="18"/>
      <c r="W43" s="18"/>
      <c r="X43" s="94"/>
      <c r="Y43" s="23"/>
    </row>
    <row r="44" spans="1:25" s="3" customFormat="1" ht="46.5" customHeight="1" x14ac:dyDescent="0.25">
      <c r="A44" s="13"/>
      <c r="B44" s="14"/>
      <c r="C44" s="327"/>
      <c r="D44" s="328"/>
      <c r="E44" s="507"/>
      <c r="F44" s="507"/>
      <c r="G44" s="507"/>
      <c r="H44" s="329"/>
      <c r="I44" s="330"/>
      <c r="J44" s="331"/>
      <c r="K44" s="331"/>
      <c r="L44" s="331"/>
      <c r="M44" s="332"/>
      <c r="N44" s="331"/>
      <c r="O44" s="507"/>
      <c r="P44" s="508"/>
      <c r="Q44" s="18"/>
      <c r="R44" s="18"/>
      <c r="S44" s="18"/>
      <c r="T44" s="18"/>
      <c r="U44" s="18"/>
      <c r="V44" s="18"/>
      <c r="W44" s="18"/>
      <c r="X44" s="94"/>
      <c r="Y44" s="23"/>
    </row>
    <row r="45" spans="1:25" s="3" customFormat="1" ht="46.5" customHeight="1" x14ac:dyDescent="0.25">
      <c r="A45" s="13"/>
      <c r="B45" s="14"/>
      <c r="C45" s="327"/>
      <c r="D45" s="328"/>
      <c r="E45" s="507"/>
      <c r="F45" s="507"/>
      <c r="G45" s="507"/>
      <c r="H45" s="329"/>
      <c r="I45" s="330"/>
      <c r="J45" s="331"/>
      <c r="K45" s="331"/>
      <c r="L45" s="331"/>
      <c r="M45" s="332"/>
      <c r="N45" s="331"/>
      <c r="O45" s="507"/>
      <c r="P45" s="508"/>
      <c r="Q45" s="18"/>
      <c r="R45" s="18"/>
      <c r="S45" s="18"/>
      <c r="T45" s="18"/>
      <c r="U45" s="18"/>
      <c r="V45" s="18"/>
      <c r="W45" s="18"/>
      <c r="X45" s="94"/>
      <c r="Y45" s="23"/>
    </row>
    <row r="46" spans="1:25" s="3" customFormat="1" ht="46.5" customHeight="1" x14ac:dyDescent="0.25">
      <c r="A46" s="13"/>
      <c r="B46" s="14"/>
      <c r="C46" s="327"/>
      <c r="D46" s="328"/>
      <c r="E46" s="507"/>
      <c r="F46" s="507"/>
      <c r="G46" s="507"/>
      <c r="H46" s="329"/>
      <c r="I46" s="330"/>
      <c r="J46" s="331"/>
      <c r="K46" s="331"/>
      <c r="L46" s="331"/>
      <c r="M46" s="332"/>
      <c r="N46" s="331"/>
      <c r="O46" s="507"/>
      <c r="P46" s="508"/>
      <c r="Q46" s="18"/>
      <c r="R46" s="18"/>
      <c r="S46" s="18"/>
      <c r="T46" s="18"/>
      <c r="U46" s="18"/>
      <c r="V46" s="18"/>
      <c r="W46" s="18"/>
      <c r="X46" s="94"/>
      <c r="Y46" s="23"/>
    </row>
    <row r="47" spans="1:25" s="3" customFormat="1" ht="46.5" customHeight="1" x14ac:dyDescent="0.25">
      <c r="A47" s="13"/>
      <c r="B47" s="14"/>
      <c r="C47" s="327"/>
      <c r="D47" s="328"/>
      <c r="E47" s="507"/>
      <c r="F47" s="507"/>
      <c r="G47" s="507"/>
      <c r="H47" s="329"/>
      <c r="I47" s="330"/>
      <c r="J47" s="331"/>
      <c r="K47" s="331"/>
      <c r="L47" s="331"/>
      <c r="M47" s="332"/>
      <c r="N47" s="331"/>
      <c r="O47" s="507"/>
      <c r="P47" s="508"/>
      <c r="Q47" s="18"/>
      <c r="R47" s="18"/>
      <c r="S47" s="18"/>
      <c r="T47" s="18"/>
      <c r="U47" s="18"/>
      <c r="V47" s="18"/>
      <c r="W47" s="18"/>
      <c r="X47" s="94"/>
      <c r="Y47" s="23"/>
    </row>
    <row r="48" spans="1:25" s="3" customFormat="1" ht="46.5" customHeight="1" x14ac:dyDescent="0.25">
      <c r="A48" s="13"/>
      <c r="B48" s="14"/>
      <c r="C48" s="327"/>
      <c r="D48" s="328"/>
      <c r="E48" s="507"/>
      <c r="F48" s="507"/>
      <c r="G48" s="507"/>
      <c r="H48" s="329"/>
      <c r="I48" s="330"/>
      <c r="J48" s="331"/>
      <c r="K48" s="331"/>
      <c r="L48" s="331"/>
      <c r="M48" s="332"/>
      <c r="N48" s="331"/>
      <c r="O48" s="507"/>
      <c r="P48" s="508"/>
      <c r="Q48" s="18"/>
      <c r="R48" s="18"/>
      <c r="S48" s="18"/>
      <c r="T48" s="18"/>
      <c r="U48" s="18"/>
      <c r="V48" s="18"/>
      <c r="W48" s="18"/>
      <c r="X48" s="94"/>
      <c r="Y48" s="23"/>
    </row>
    <row r="49" spans="1:25" s="38" customFormat="1" ht="46.5" customHeight="1" thickBot="1" x14ac:dyDescent="0.3">
      <c r="A49" s="37"/>
      <c r="B49" s="14"/>
      <c r="C49" s="333"/>
      <c r="D49" s="334"/>
      <c r="E49" s="509"/>
      <c r="F49" s="509"/>
      <c r="G49" s="509"/>
      <c r="H49" s="335"/>
      <c r="I49" s="336"/>
      <c r="J49" s="337"/>
      <c r="K49" s="337"/>
      <c r="L49" s="337"/>
      <c r="M49" s="338"/>
      <c r="N49" s="337"/>
      <c r="O49" s="509"/>
      <c r="P49" s="51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8"/>
      <c r="D53" s="499"/>
      <c r="E53" s="499"/>
      <c r="F53" s="499"/>
      <c r="G53" s="499"/>
      <c r="H53" s="499"/>
      <c r="I53" s="500"/>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1"/>
      <c r="D54" s="502"/>
      <c r="E54" s="502"/>
      <c r="F54" s="502"/>
      <c r="G54" s="502"/>
      <c r="H54" s="502"/>
      <c r="I54" s="503"/>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1"/>
      <c r="D55" s="502"/>
      <c r="E55" s="502"/>
      <c r="F55" s="502"/>
      <c r="G55" s="502"/>
      <c r="H55" s="502"/>
      <c r="I55" s="503"/>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1"/>
      <c r="D56" s="502"/>
      <c r="E56" s="502"/>
      <c r="F56" s="502"/>
      <c r="G56" s="502"/>
      <c r="H56" s="502"/>
      <c r="I56" s="503"/>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4"/>
      <c r="D57" s="505"/>
      <c r="E57" s="505"/>
      <c r="F57" s="505"/>
      <c r="G57" s="505"/>
      <c r="H57" s="505"/>
      <c r="I57" s="506"/>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496" t="s">
        <v>131</v>
      </c>
      <c r="F62" s="496"/>
      <c r="G62" s="301" t="s">
        <v>149</v>
      </c>
      <c r="H62" s="301" t="s">
        <v>148</v>
      </c>
      <c r="I62" s="301" t="s">
        <v>147</v>
      </c>
      <c r="J62" s="301" t="s">
        <v>157</v>
      </c>
      <c r="K62" s="301" t="s">
        <v>957</v>
      </c>
      <c r="L62" s="511" t="s">
        <v>146</v>
      </c>
      <c r="M62" s="512"/>
      <c r="N62" s="511" t="s">
        <v>163</v>
      </c>
      <c r="O62" s="512"/>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497"/>
      <c r="F63" s="497"/>
      <c r="G63" s="304"/>
      <c r="H63" s="304"/>
      <c r="I63" s="305"/>
      <c r="J63" s="304"/>
      <c r="K63" s="305"/>
      <c r="L63" s="497"/>
      <c r="M63" s="497"/>
      <c r="N63" s="513"/>
      <c r="O63" s="514"/>
      <c r="P63" s="304"/>
      <c r="Q63" s="304"/>
      <c r="R63" s="304"/>
      <c r="S63" s="306"/>
      <c r="T63" s="306"/>
      <c r="U63" s="304"/>
      <c r="V63" s="304"/>
      <c r="W63" s="307"/>
      <c r="X63" s="29"/>
      <c r="Y63" s="23"/>
    </row>
    <row r="64" spans="1:25" s="3" customFormat="1" ht="47.25" customHeight="1" x14ac:dyDescent="0.25">
      <c r="A64" s="13"/>
      <c r="B64" s="14"/>
      <c r="C64" s="308"/>
      <c r="D64" s="309"/>
      <c r="E64" s="495"/>
      <c r="F64" s="495"/>
      <c r="G64" s="310"/>
      <c r="H64" s="310"/>
      <c r="I64" s="311"/>
      <c r="J64" s="310"/>
      <c r="K64" s="311"/>
      <c r="L64" s="495"/>
      <c r="M64" s="495"/>
      <c r="N64" s="492"/>
      <c r="O64" s="492"/>
      <c r="P64" s="310"/>
      <c r="Q64" s="310"/>
      <c r="R64" s="310"/>
      <c r="S64" s="312"/>
      <c r="T64" s="312"/>
      <c r="U64" s="310"/>
      <c r="V64" s="313"/>
      <c r="W64" s="314"/>
      <c r="X64" s="29"/>
      <c r="Y64" s="23"/>
    </row>
    <row r="65" spans="1:25" s="3" customFormat="1" ht="47.25" customHeight="1" x14ac:dyDescent="0.25">
      <c r="A65" s="13"/>
      <c r="B65" s="14"/>
      <c r="C65" s="308"/>
      <c r="D65" s="309"/>
      <c r="E65" s="495"/>
      <c r="F65" s="495"/>
      <c r="G65" s="310"/>
      <c r="H65" s="310"/>
      <c r="I65" s="311"/>
      <c r="J65" s="310"/>
      <c r="K65" s="311"/>
      <c r="L65" s="495"/>
      <c r="M65" s="495"/>
      <c r="N65" s="492"/>
      <c r="O65" s="492"/>
      <c r="P65" s="310"/>
      <c r="Q65" s="310"/>
      <c r="R65" s="310"/>
      <c r="S65" s="312"/>
      <c r="T65" s="312"/>
      <c r="U65" s="310"/>
      <c r="V65" s="313"/>
      <c r="W65" s="314"/>
      <c r="X65" s="29"/>
      <c r="Y65" s="23"/>
    </row>
    <row r="66" spans="1:25" s="3" customFormat="1" ht="47.25" customHeight="1" x14ac:dyDescent="0.25">
      <c r="A66" s="13"/>
      <c r="B66" s="14"/>
      <c r="C66" s="308"/>
      <c r="D66" s="309"/>
      <c r="E66" s="495"/>
      <c r="F66" s="495"/>
      <c r="G66" s="310"/>
      <c r="H66" s="310"/>
      <c r="I66" s="311"/>
      <c r="J66" s="310"/>
      <c r="K66" s="311"/>
      <c r="L66" s="495"/>
      <c r="M66" s="495"/>
      <c r="N66" s="492"/>
      <c r="O66" s="492"/>
      <c r="P66" s="310"/>
      <c r="Q66" s="310"/>
      <c r="R66" s="310"/>
      <c r="S66" s="312"/>
      <c r="T66" s="312"/>
      <c r="U66" s="310"/>
      <c r="V66" s="313"/>
      <c r="W66" s="314"/>
      <c r="X66" s="29"/>
      <c r="Y66" s="23"/>
    </row>
    <row r="67" spans="1:25" s="3" customFormat="1" ht="47.25" customHeight="1" x14ac:dyDescent="0.25">
      <c r="A67" s="13"/>
      <c r="B67" s="14"/>
      <c r="C67" s="308"/>
      <c r="D67" s="309"/>
      <c r="E67" s="495"/>
      <c r="F67" s="495"/>
      <c r="G67" s="310"/>
      <c r="H67" s="310"/>
      <c r="I67" s="311"/>
      <c r="J67" s="310"/>
      <c r="K67" s="311"/>
      <c r="L67" s="495"/>
      <c r="M67" s="495"/>
      <c r="N67" s="492"/>
      <c r="O67" s="492"/>
      <c r="P67" s="310"/>
      <c r="Q67" s="310"/>
      <c r="R67" s="310"/>
      <c r="S67" s="312"/>
      <c r="T67" s="312"/>
      <c r="U67" s="310"/>
      <c r="V67" s="313"/>
      <c r="W67" s="314"/>
      <c r="X67" s="29"/>
      <c r="Y67" s="23"/>
    </row>
    <row r="68" spans="1:25" s="3" customFormat="1" ht="47.25" customHeight="1" x14ac:dyDescent="0.25">
      <c r="A68" s="13"/>
      <c r="B68" s="14"/>
      <c r="C68" s="308"/>
      <c r="D68" s="309"/>
      <c r="E68" s="495"/>
      <c r="F68" s="495"/>
      <c r="G68" s="310"/>
      <c r="H68" s="310"/>
      <c r="I68" s="311"/>
      <c r="J68" s="310"/>
      <c r="K68" s="311"/>
      <c r="L68" s="495"/>
      <c r="M68" s="495"/>
      <c r="N68" s="492"/>
      <c r="O68" s="492"/>
      <c r="P68" s="310"/>
      <c r="Q68" s="310"/>
      <c r="R68" s="310"/>
      <c r="S68" s="312"/>
      <c r="T68" s="312"/>
      <c r="U68" s="310"/>
      <c r="V68" s="313"/>
      <c r="W68" s="314"/>
      <c r="X68" s="29"/>
      <c r="Y68" s="23"/>
    </row>
    <row r="69" spans="1:25" s="3" customFormat="1" ht="47.25" customHeight="1" x14ac:dyDescent="0.25">
      <c r="A69" s="13"/>
      <c r="B69" s="14"/>
      <c r="C69" s="308"/>
      <c r="D69" s="309"/>
      <c r="E69" s="495"/>
      <c r="F69" s="495"/>
      <c r="G69" s="310"/>
      <c r="H69" s="310"/>
      <c r="I69" s="311"/>
      <c r="J69" s="310"/>
      <c r="K69" s="311"/>
      <c r="L69" s="495"/>
      <c r="M69" s="495"/>
      <c r="N69" s="492"/>
      <c r="O69" s="492"/>
      <c r="P69" s="310"/>
      <c r="Q69" s="310"/>
      <c r="R69" s="310"/>
      <c r="S69" s="312"/>
      <c r="T69" s="312"/>
      <c r="U69" s="310"/>
      <c r="V69" s="313"/>
      <c r="W69" s="314"/>
      <c r="X69" s="29"/>
      <c r="Y69" s="23"/>
    </row>
    <row r="70" spans="1:25" s="3" customFormat="1" ht="47.25" customHeight="1" x14ac:dyDescent="0.25">
      <c r="A70" s="13"/>
      <c r="B70" s="14"/>
      <c r="C70" s="308"/>
      <c r="D70" s="309"/>
      <c r="E70" s="495"/>
      <c r="F70" s="495"/>
      <c r="G70" s="310"/>
      <c r="H70" s="310"/>
      <c r="I70" s="311"/>
      <c r="J70" s="310"/>
      <c r="K70" s="311"/>
      <c r="L70" s="495"/>
      <c r="M70" s="495"/>
      <c r="N70" s="492"/>
      <c r="O70" s="492"/>
      <c r="P70" s="310"/>
      <c r="Q70" s="310"/>
      <c r="R70" s="310"/>
      <c r="S70" s="312"/>
      <c r="T70" s="312"/>
      <c r="U70" s="310"/>
      <c r="V70" s="313"/>
      <c r="W70" s="314"/>
      <c r="X70" s="29"/>
      <c r="Y70" s="23"/>
    </row>
    <row r="71" spans="1:25" s="3" customFormat="1" ht="47.25" customHeight="1" x14ac:dyDescent="0.25">
      <c r="A71" s="13"/>
      <c r="B71" s="14"/>
      <c r="C71" s="308"/>
      <c r="D71" s="309"/>
      <c r="E71" s="495"/>
      <c r="F71" s="495"/>
      <c r="G71" s="310"/>
      <c r="H71" s="310"/>
      <c r="I71" s="311"/>
      <c r="J71" s="310"/>
      <c r="K71" s="311"/>
      <c r="L71" s="495"/>
      <c r="M71" s="495"/>
      <c r="N71" s="492"/>
      <c r="O71" s="492"/>
      <c r="P71" s="310"/>
      <c r="Q71" s="310"/>
      <c r="R71" s="310"/>
      <c r="S71" s="312"/>
      <c r="T71" s="312"/>
      <c r="U71" s="310"/>
      <c r="V71" s="313"/>
      <c r="W71" s="314"/>
      <c r="X71" s="29"/>
      <c r="Y71" s="23"/>
    </row>
    <row r="72" spans="1:25" s="3" customFormat="1" ht="47.25" customHeight="1" x14ac:dyDescent="0.25">
      <c r="A72" s="13"/>
      <c r="B72" s="14"/>
      <c r="C72" s="308"/>
      <c r="D72" s="309"/>
      <c r="E72" s="495"/>
      <c r="F72" s="495"/>
      <c r="G72" s="310"/>
      <c r="H72" s="310"/>
      <c r="I72" s="311"/>
      <c r="J72" s="310"/>
      <c r="K72" s="311"/>
      <c r="L72" s="495"/>
      <c r="M72" s="495"/>
      <c r="N72" s="492"/>
      <c r="O72" s="492"/>
      <c r="P72" s="310"/>
      <c r="Q72" s="310"/>
      <c r="R72" s="310"/>
      <c r="S72" s="312"/>
      <c r="T72" s="312"/>
      <c r="U72" s="310"/>
      <c r="V72" s="313"/>
      <c r="W72" s="314"/>
      <c r="X72" s="29"/>
      <c r="Y72" s="23"/>
    </row>
    <row r="73" spans="1:25" s="3" customFormat="1" ht="47.25" customHeight="1" x14ac:dyDescent="0.25">
      <c r="A73" s="13"/>
      <c r="B73" s="14"/>
      <c r="C73" s="308"/>
      <c r="D73" s="309"/>
      <c r="E73" s="495"/>
      <c r="F73" s="495"/>
      <c r="G73" s="310"/>
      <c r="H73" s="310"/>
      <c r="I73" s="311"/>
      <c r="J73" s="310"/>
      <c r="K73" s="311"/>
      <c r="L73" s="495"/>
      <c r="M73" s="495"/>
      <c r="N73" s="492"/>
      <c r="O73" s="492"/>
      <c r="P73" s="310"/>
      <c r="Q73" s="310"/>
      <c r="R73" s="310"/>
      <c r="S73" s="312"/>
      <c r="T73" s="312"/>
      <c r="U73" s="310"/>
      <c r="V73" s="313"/>
      <c r="W73" s="314"/>
      <c r="X73" s="29"/>
      <c r="Y73" s="23"/>
    </row>
    <row r="74" spans="1:25" s="3" customFormat="1" ht="45.75" customHeight="1" x14ac:dyDescent="0.25">
      <c r="A74" s="13"/>
      <c r="B74" s="14"/>
      <c r="C74" s="308"/>
      <c r="D74" s="309"/>
      <c r="E74" s="495"/>
      <c r="F74" s="495"/>
      <c r="G74" s="310"/>
      <c r="H74" s="310"/>
      <c r="I74" s="311"/>
      <c r="J74" s="310"/>
      <c r="K74" s="311"/>
      <c r="L74" s="495"/>
      <c r="M74" s="495"/>
      <c r="N74" s="492"/>
      <c r="O74" s="492"/>
      <c r="P74" s="310"/>
      <c r="Q74" s="310"/>
      <c r="R74" s="310"/>
      <c r="S74" s="312"/>
      <c r="T74" s="312"/>
      <c r="U74" s="310"/>
      <c r="V74" s="313"/>
      <c r="W74" s="314"/>
      <c r="X74" s="29"/>
      <c r="Y74" s="23"/>
    </row>
    <row r="75" spans="1:25" s="3" customFormat="1" ht="51.75" customHeight="1" x14ac:dyDescent="0.25">
      <c r="A75" s="13"/>
      <c r="B75" s="14"/>
      <c r="C75" s="308"/>
      <c r="D75" s="309"/>
      <c r="E75" s="495"/>
      <c r="F75" s="495"/>
      <c r="G75" s="310"/>
      <c r="H75" s="310"/>
      <c r="I75" s="311"/>
      <c r="J75" s="310"/>
      <c r="K75" s="311"/>
      <c r="L75" s="495"/>
      <c r="M75" s="495"/>
      <c r="N75" s="492"/>
      <c r="O75" s="492"/>
      <c r="P75" s="310"/>
      <c r="Q75" s="310"/>
      <c r="R75" s="310"/>
      <c r="S75" s="312"/>
      <c r="T75" s="312"/>
      <c r="U75" s="310"/>
      <c r="V75" s="313"/>
      <c r="W75" s="314"/>
      <c r="X75" s="29"/>
      <c r="Y75" s="23"/>
    </row>
    <row r="76" spans="1:25" s="3" customFormat="1" ht="51.75" customHeight="1" x14ac:dyDescent="0.25">
      <c r="A76" s="13"/>
      <c r="B76" s="14"/>
      <c r="C76" s="308"/>
      <c r="D76" s="309"/>
      <c r="E76" s="495"/>
      <c r="F76" s="495"/>
      <c r="G76" s="310"/>
      <c r="H76" s="310"/>
      <c r="I76" s="311"/>
      <c r="J76" s="310"/>
      <c r="K76" s="311"/>
      <c r="L76" s="495"/>
      <c r="M76" s="495"/>
      <c r="N76" s="492"/>
      <c r="O76" s="492"/>
      <c r="P76" s="310"/>
      <c r="Q76" s="310"/>
      <c r="R76" s="310"/>
      <c r="S76" s="312"/>
      <c r="T76" s="312"/>
      <c r="U76" s="310"/>
      <c r="V76" s="313"/>
      <c r="W76" s="314"/>
      <c r="X76" s="29"/>
      <c r="Y76" s="23"/>
    </row>
    <row r="77" spans="1:25" s="3" customFormat="1" ht="51.75" customHeight="1" x14ac:dyDescent="0.25">
      <c r="A77" s="13"/>
      <c r="B77" s="14"/>
      <c r="C77" s="308"/>
      <c r="D77" s="309"/>
      <c r="E77" s="495"/>
      <c r="F77" s="495"/>
      <c r="G77" s="310"/>
      <c r="H77" s="310"/>
      <c r="I77" s="311"/>
      <c r="J77" s="310"/>
      <c r="K77" s="311"/>
      <c r="L77" s="495"/>
      <c r="M77" s="495"/>
      <c r="N77" s="492"/>
      <c r="O77" s="492"/>
      <c r="P77" s="310"/>
      <c r="Q77" s="310"/>
      <c r="R77" s="310"/>
      <c r="S77" s="312"/>
      <c r="T77" s="312"/>
      <c r="U77" s="310"/>
      <c r="V77" s="313"/>
      <c r="W77" s="314"/>
      <c r="X77" s="29"/>
      <c r="Y77" s="23"/>
    </row>
    <row r="78" spans="1:25" s="3" customFormat="1" ht="51.75" customHeight="1" x14ac:dyDescent="0.25">
      <c r="A78" s="13"/>
      <c r="B78" s="14"/>
      <c r="C78" s="308"/>
      <c r="D78" s="309"/>
      <c r="E78" s="495"/>
      <c r="F78" s="495"/>
      <c r="G78" s="310"/>
      <c r="H78" s="310"/>
      <c r="I78" s="311"/>
      <c r="J78" s="310"/>
      <c r="K78" s="311"/>
      <c r="L78" s="495"/>
      <c r="M78" s="495"/>
      <c r="N78" s="492"/>
      <c r="O78" s="492"/>
      <c r="P78" s="310"/>
      <c r="Q78" s="310"/>
      <c r="R78" s="310"/>
      <c r="S78" s="312"/>
      <c r="T78" s="312"/>
      <c r="U78" s="310"/>
      <c r="V78" s="313"/>
      <c r="W78" s="314"/>
      <c r="X78" s="29"/>
      <c r="Y78" s="23"/>
    </row>
    <row r="79" spans="1:25" s="3" customFormat="1" ht="51.75" customHeight="1" x14ac:dyDescent="0.25">
      <c r="A79" s="13"/>
      <c r="B79" s="14"/>
      <c r="C79" s="308"/>
      <c r="D79" s="309"/>
      <c r="E79" s="495"/>
      <c r="F79" s="495"/>
      <c r="G79" s="310"/>
      <c r="H79" s="310"/>
      <c r="I79" s="311"/>
      <c r="J79" s="310"/>
      <c r="K79" s="311"/>
      <c r="L79" s="495"/>
      <c r="M79" s="495"/>
      <c r="N79" s="492"/>
      <c r="O79" s="492"/>
      <c r="P79" s="310"/>
      <c r="Q79" s="310"/>
      <c r="R79" s="310"/>
      <c r="S79" s="312"/>
      <c r="T79" s="312"/>
      <c r="U79" s="310"/>
      <c r="V79" s="313"/>
      <c r="W79" s="314"/>
      <c r="X79" s="29"/>
      <c r="Y79" s="23"/>
    </row>
    <row r="80" spans="1:25" s="3" customFormat="1" ht="47.25" customHeight="1" x14ac:dyDescent="0.25">
      <c r="A80" s="13"/>
      <c r="B80" s="14"/>
      <c r="C80" s="308"/>
      <c r="D80" s="309"/>
      <c r="E80" s="495"/>
      <c r="F80" s="495"/>
      <c r="G80" s="310"/>
      <c r="H80" s="310"/>
      <c r="I80" s="311"/>
      <c r="J80" s="310"/>
      <c r="K80" s="311"/>
      <c r="L80" s="495"/>
      <c r="M80" s="495"/>
      <c r="N80" s="492"/>
      <c r="O80" s="492"/>
      <c r="P80" s="310"/>
      <c r="Q80" s="310"/>
      <c r="R80" s="310"/>
      <c r="S80" s="312"/>
      <c r="T80" s="312"/>
      <c r="U80" s="310"/>
      <c r="V80" s="313"/>
      <c r="W80" s="314"/>
      <c r="X80" s="29"/>
      <c r="Y80" s="23"/>
    </row>
    <row r="81" spans="1:25" s="3" customFormat="1" ht="47.25" customHeight="1" x14ac:dyDescent="0.25">
      <c r="A81" s="13"/>
      <c r="B81" s="14"/>
      <c r="C81" s="308"/>
      <c r="D81" s="309"/>
      <c r="E81" s="495"/>
      <c r="F81" s="495"/>
      <c r="G81" s="310"/>
      <c r="H81" s="310"/>
      <c r="I81" s="311"/>
      <c r="J81" s="310"/>
      <c r="K81" s="311"/>
      <c r="L81" s="495"/>
      <c r="M81" s="495"/>
      <c r="N81" s="492"/>
      <c r="O81" s="492"/>
      <c r="P81" s="310"/>
      <c r="Q81" s="310"/>
      <c r="R81" s="310"/>
      <c r="S81" s="312"/>
      <c r="T81" s="312"/>
      <c r="U81" s="310"/>
      <c r="V81" s="313"/>
      <c r="W81" s="314"/>
      <c r="X81" s="29"/>
      <c r="Y81" s="23"/>
    </row>
    <row r="82" spans="1:25" s="3" customFormat="1" ht="47.25" customHeight="1" x14ac:dyDescent="0.25">
      <c r="A82" s="13"/>
      <c r="B82" s="14"/>
      <c r="C82" s="308"/>
      <c r="D82" s="309"/>
      <c r="E82" s="495"/>
      <c r="F82" s="495"/>
      <c r="G82" s="310"/>
      <c r="H82" s="310"/>
      <c r="I82" s="311"/>
      <c r="J82" s="310"/>
      <c r="K82" s="311"/>
      <c r="L82" s="495"/>
      <c r="M82" s="495"/>
      <c r="N82" s="492"/>
      <c r="O82" s="492"/>
      <c r="P82" s="310"/>
      <c r="Q82" s="310"/>
      <c r="R82" s="310"/>
      <c r="S82" s="312"/>
      <c r="T82" s="312"/>
      <c r="U82" s="310"/>
      <c r="V82" s="313"/>
      <c r="W82" s="314"/>
      <c r="X82" s="29"/>
      <c r="Y82" s="23"/>
    </row>
    <row r="83" spans="1:25" s="3" customFormat="1" ht="47.25" customHeight="1" x14ac:dyDescent="0.25">
      <c r="A83" s="13"/>
      <c r="B83" s="14"/>
      <c r="C83" s="308"/>
      <c r="D83" s="309"/>
      <c r="E83" s="495"/>
      <c r="F83" s="495"/>
      <c r="G83" s="310"/>
      <c r="H83" s="310"/>
      <c r="I83" s="311"/>
      <c r="J83" s="310"/>
      <c r="K83" s="311"/>
      <c r="L83" s="495"/>
      <c r="M83" s="495"/>
      <c r="N83" s="492"/>
      <c r="O83" s="492"/>
      <c r="P83" s="310"/>
      <c r="Q83" s="310"/>
      <c r="R83" s="310"/>
      <c r="S83" s="312"/>
      <c r="T83" s="312"/>
      <c r="U83" s="310"/>
      <c r="V83" s="313"/>
      <c r="W83" s="314"/>
      <c r="X83" s="29"/>
      <c r="Y83" s="23"/>
    </row>
    <row r="84" spans="1:25" s="3" customFormat="1" ht="47.25" customHeight="1" x14ac:dyDescent="0.25">
      <c r="A84" s="13"/>
      <c r="B84" s="14"/>
      <c r="C84" s="308"/>
      <c r="D84" s="309"/>
      <c r="E84" s="495"/>
      <c r="F84" s="495"/>
      <c r="G84" s="310"/>
      <c r="H84" s="310"/>
      <c r="I84" s="311"/>
      <c r="J84" s="310"/>
      <c r="K84" s="311"/>
      <c r="L84" s="495"/>
      <c r="M84" s="495"/>
      <c r="N84" s="492"/>
      <c r="O84" s="492"/>
      <c r="P84" s="310"/>
      <c r="Q84" s="310"/>
      <c r="R84" s="310"/>
      <c r="S84" s="312"/>
      <c r="T84" s="312"/>
      <c r="U84" s="310"/>
      <c r="V84" s="313"/>
      <c r="W84" s="314"/>
      <c r="X84" s="29"/>
      <c r="Y84" s="23"/>
    </row>
    <row r="85" spans="1:25" s="3" customFormat="1" ht="47.25" customHeight="1" x14ac:dyDescent="0.25">
      <c r="A85" s="13"/>
      <c r="B85" s="14"/>
      <c r="C85" s="308"/>
      <c r="D85" s="309"/>
      <c r="E85" s="495"/>
      <c r="F85" s="495"/>
      <c r="G85" s="310"/>
      <c r="H85" s="310"/>
      <c r="I85" s="311"/>
      <c r="J85" s="310"/>
      <c r="K85" s="311"/>
      <c r="L85" s="495"/>
      <c r="M85" s="495"/>
      <c r="N85" s="492"/>
      <c r="O85" s="492"/>
      <c r="P85" s="310"/>
      <c r="Q85" s="310"/>
      <c r="R85" s="310"/>
      <c r="S85" s="312"/>
      <c r="T85" s="312"/>
      <c r="U85" s="310"/>
      <c r="V85" s="313"/>
      <c r="W85" s="314"/>
      <c r="X85" s="29"/>
      <c r="Y85" s="23"/>
    </row>
    <row r="86" spans="1:25" s="3" customFormat="1" ht="47.25" customHeight="1" x14ac:dyDescent="0.25">
      <c r="A86" s="13"/>
      <c r="B86" s="14"/>
      <c r="C86" s="308"/>
      <c r="D86" s="309"/>
      <c r="E86" s="495"/>
      <c r="F86" s="495"/>
      <c r="G86" s="310"/>
      <c r="H86" s="310"/>
      <c r="I86" s="311"/>
      <c r="J86" s="310"/>
      <c r="K86" s="311"/>
      <c r="L86" s="495"/>
      <c r="M86" s="495"/>
      <c r="N86" s="492"/>
      <c r="O86" s="492"/>
      <c r="P86" s="310"/>
      <c r="Q86" s="310"/>
      <c r="R86" s="310"/>
      <c r="S86" s="312"/>
      <c r="T86" s="312"/>
      <c r="U86" s="310"/>
      <c r="V86" s="313"/>
      <c r="W86" s="314"/>
      <c r="X86" s="29"/>
      <c r="Y86" s="23"/>
    </row>
    <row r="87" spans="1:25" s="3" customFormat="1" ht="51.75" customHeight="1" x14ac:dyDescent="0.25">
      <c r="A87" s="13"/>
      <c r="B87" s="14"/>
      <c r="C87" s="308"/>
      <c r="D87" s="309"/>
      <c r="E87" s="495"/>
      <c r="F87" s="495"/>
      <c r="G87" s="310"/>
      <c r="H87" s="310"/>
      <c r="I87" s="311"/>
      <c r="J87" s="310"/>
      <c r="K87" s="311"/>
      <c r="L87" s="495"/>
      <c r="M87" s="495"/>
      <c r="N87" s="492"/>
      <c r="O87" s="492"/>
      <c r="P87" s="310"/>
      <c r="Q87" s="310"/>
      <c r="R87" s="310"/>
      <c r="S87" s="312"/>
      <c r="T87" s="312"/>
      <c r="U87" s="310"/>
      <c r="V87" s="313"/>
      <c r="W87" s="314"/>
      <c r="X87" s="29"/>
      <c r="Y87" s="23"/>
    </row>
    <row r="88" spans="1:25" s="3" customFormat="1" ht="51.75" customHeight="1" x14ac:dyDescent="0.25">
      <c r="A88" s="13"/>
      <c r="B88" s="14"/>
      <c r="C88" s="308"/>
      <c r="D88" s="309"/>
      <c r="E88" s="495"/>
      <c r="F88" s="495"/>
      <c r="G88" s="310"/>
      <c r="H88" s="310"/>
      <c r="I88" s="311"/>
      <c r="J88" s="310"/>
      <c r="K88" s="311"/>
      <c r="L88" s="495"/>
      <c r="M88" s="495"/>
      <c r="N88" s="492"/>
      <c r="O88" s="492"/>
      <c r="P88" s="310"/>
      <c r="Q88" s="310"/>
      <c r="R88" s="310"/>
      <c r="S88" s="312"/>
      <c r="T88" s="312"/>
      <c r="U88" s="310"/>
      <c r="V88" s="313"/>
      <c r="W88" s="314"/>
      <c r="X88" s="29"/>
      <c r="Y88" s="23"/>
    </row>
    <row r="89" spans="1:25" s="3" customFormat="1" ht="47.25" customHeight="1" x14ac:dyDescent="0.25">
      <c r="A89" s="13"/>
      <c r="B89" s="14"/>
      <c r="C89" s="308"/>
      <c r="D89" s="309"/>
      <c r="E89" s="495"/>
      <c r="F89" s="495"/>
      <c r="G89" s="310"/>
      <c r="H89" s="310"/>
      <c r="I89" s="311"/>
      <c r="J89" s="310"/>
      <c r="K89" s="311"/>
      <c r="L89" s="495"/>
      <c r="M89" s="495"/>
      <c r="N89" s="492"/>
      <c r="O89" s="492"/>
      <c r="P89" s="310"/>
      <c r="Q89" s="310"/>
      <c r="R89" s="310"/>
      <c r="S89" s="312"/>
      <c r="T89" s="312"/>
      <c r="U89" s="310"/>
      <c r="V89" s="313"/>
      <c r="W89" s="314"/>
      <c r="X89" s="29"/>
      <c r="Y89" s="23"/>
    </row>
    <row r="90" spans="1:25" s="3" customFormat="1" ht="51.75" customHeight="1" x14ac:dyDescent="0.25">
      <c r="A90" s="13"/>
      <c r="B90" s="14"/>
      <c r="C90" s="308"/>
      <c r="D90" s="309"/>
      <c r="E90" s="495"/>
      <c r="F90" s="495"/>
      <c r="G90" s="310"/>
      <c r="H90" s="310"/>
      <c r="I90" s="311"/>
      <c r="J90" s="310"/>
      <c r="K90" s="311"/>
      <c r="L90" s="495"/>
      <c r="M90" s="495"/>
      <c r="N90" s="492"/>
      <c r="O90" s="492"/>
      <c r="P90" s="310"/>
      <c r="Q90" s="310"/>
      <c r="R90" s="310"/>
      <c r="S90" s="312"/>
      <c r="T90" s="312"/>
      <c r="U90" s="310"/>
      <c r="V90" s="313"/>
      <c r="W90" s="314"/>
      <c r="X90" s="29"/>
      <c r="Y90" s="23"/>
    </row>
    <row r="91" spans="1:25" s="3" customFormat="1" ht="47.25" customHeight="1" x14ac:dyDescent="0.25">
      <c r="A91" s="13"/>
      <c r="B91" s="14"/>
      <c r="C91" s="308"/>
      <c r="D91" s="309"/>
      <c r="E91" s="495"/>
      <c r="F91" s="495"/>
      <c r="G91" s="310"/>
      <c r="H91" s="310"/>
      <c r="I91" s="311"/>
      <c r="J91" s="310"/>
      <c r="K91" s="311"/>
      <c r="L91" s="495"/>
      <c r="M91" s="495"/>
      <c r="N91" s="492"/>
      <c r="O91" s="492"/>
      <c r="P91" s="310"/>
      <c r="Q91" s="310"/>
      <c r="R91" s="310"/>
      <c r="S91" s="312"/>
      <c r="T91" s="312"/>
      <c r="U91" s="310"/>
      <c r="V91" s="313"/>
      <c r="W91" s="314"/>
      <c r="X91" s="29"/>
      <c r="Y91" s="23"/>
    </row>
    <row r="92" spans="1:25" s="3" customFormat="1" ht="47.25" customHeight="1" x14ac:dyDescent="0.25">
      <c r="A92" s="13"/>
      <c r="B92" s="14"/>
      <c r="C92" s="308"/>
      <c r="D92" s="309"/>
      <c r="E92" s="495"/>
      <c r="F92" s="495"/>
      <c r="G92" s="310"/>
      <c r="H92" s="310"/>
      <c r="I92" s="311"/>
      <c r="J92" s="310"/>
      <c r="K92" s="311"/>
      <c r="L92" s="495"/>
      <c r="M92" s="495"/>
      <c r="N92" s="492"/>
      <c r="O92" s="492"/>
      <c r="P92" s="310"/>
      <c r="Q92" s="310"/>
      <c r="R92" s="310"/>
      <c r="S92" s="312"/>
      <c r="T92" s="312"/>
      <c r="U92" s="310"/>
      <c r="V92" s="313"/>
      <c r="W92" s="314"/>
      <c r="X92" s="29"/>
      <c r="Y92" s="23"/>
    </row>
    <row r="93" spans="1:25" s="3" customFormat="1" ht="51.75" customHeight="1" x14ac:dyDescent="0.25">
      <c r="A93" s="13"/>
      <c r="B93" s="14"/>
      <c r="C93" s="308"/>
      <c r="D93" s="309"/>
      <c r="E93" s="495"/>
      <c r="F93" s="495"/>
      <c r="G93" s="310"/>
      <c r="H93" s="310"/>
      <c r="I93" s="311"/>
      <c r="J93" s="310"/>
      <c r="K93" s="311"/>
      <c r="L93" s="495"/>
      <c r="M93" s="495"/>
      <c r="N93" s="492"/>
      <c r="O93" s="492"/>
      <c r="P93" s="310"/>
      <c r="Q93" s="310"/>
      <c r="R93" s="310"/>
      <c r="S93" s="312"/>
      <c r="T93" s="312"/>
      <c r="U93" s="310"/>
      <c r="V93" s="313"/>
      <c r="W93" s="314"/>
      <c r="X93" s="29"/>
      <c r="Y93" s="23"/>
    </row>
    <row r="94" spans="1:25" s="3" customFormat="1" ht="47.25" customHeight="1" x14ac:dyDescent="0.25">
      <c r="A94" s="13"/>
      <c r="B94" s="14"/>
      <c r="C94" s="308"/>
      <c r="D94" s="309"/>
      <c r="E94" s="495"/>
      <c r="F94" s="495"/>
      <c r="G94" s="310"/>
      <c r="H94" s="310"/>
      <c r="I94" s="311"/>
      <c r="J94" s="310"/>
      <c r="K94" s="311"/>
      <c r="L94" s="495"/>
      <c r="M94" s="495"/>
      <c r="N94" s="492"/>
      <c r="O94" s="492"/>
      <c r="P94" s="310"/>
      <c r="Q94" s="310"/>
      <c r="R94" s="310"/>
      <c r="S94" s="312"/>
      <c r="T94" s="312"/>
      <c r="U94" s="310"/>
      <c r="V94" s="313"/>
      <c r="W94" s="314"/>
      <c r="X94" s="29"/>
      <c r="Y94" s="23"/>
    </row>
    <row r="95" spans="1:25" s="3" customFormat="1" ht="47.25" customHeight="1" x14ac:dyDescent="0.25">
      <c r="A95" s="13"/>
      <c r="B95" s="14"/>
      <c r="C95" s="308"/>
      <c r="D95" s="309"/>
      <c r="E95" s="495"/>
      <c r="F95" s="495"/>
      <c r="G95" s="310"/>
      <c r="H95" s="310"/>
      <c r="I95" s="311"/>
      <c r="J95" s="310"/>
      <c r="K95" s="311"/>
      <c r="L95" s="495"/>
      <c r="M95" s="495"/>
      <c r="N95" s="492"/>
      <c r="O95" s="492"/>
      <c r="P95" s="310"/>
      <c r="Q95" s="310"/>
      <c r="R95" s="310"/>
      <c r="S95" s="312"/>
      <c r="T95" s="312"/>
      <c r="U95" s="310"/>
      <c r="V95" s="313"/>
      <c r="W95" s="314"/>
      <c r="X95" s="29"/>
      <c r="Y95" s="23"/>
    </row>
    <row r="96" spans="1:25" s="3" customFormat="1" ht="47.25" customHeight="1" x14ac:dyDescent="0.25">
      <c r="A96" s="13"/>
      <c r="B96" s="14"/>
      <c r="C96" s="308"/>
      <c r="D96" s="309"/>
      <c r="E96" s="495"/>
      <c r="F96" s="495"/>
      <c r="G96" s="310"/>
      <c r="H96" s="310"/>
      <c r="I96" s="311"/>
      <c r="J96" s="310"/>
      <c r="K96" s="311"/>
      <c r="L96" s="495"/>
      <c r="M96" s="495"/>
      <c r="N96" s="492"/>
      <c r="O96" s="492"/>
      <c r="P96" s="310"/>
      <c r="Q96" s="310"/>
      <c r="R96" s="310"/>
      <c r="S96" s="312"/>
      <c r="T96" s="312"/>
      <c r="U96" s="310"/>
      <c r="V96" s="313"/>
      <c r="W96" s="314"/>
      <c r="X96" s="29"/>
      <c r="Y96" s="23"/>
    </row>
    <row r="97" spans="1:25" s="3" customFormat="1" ht="47.25" customHeight="1" x14ac:dyDescent="0.25">
      <c r="A97" s="13"/>
      <c r="B97" s="14"/>
      <c r="C97" s="308"/>
      <c r="D97" s="309"/>
      <c r="E97" s="495"/>
      <c r="F97" s="495"/>
      <c r="G97" s="310"/>
      <c r="H97" s="310"/>
      <c r="I97" s="311"/>
      <c r="J97" s="310"/>
      <c r="K97" s="311"/>
      <c r="L97" s="495"/>
      <c r="M97" s="495"/>
      <c r="N97" s="492"/>
      <c r="O97" s="492"/>
      <c r="P97" s="310"/>
      <c r="Q97" s="310"/>
      <c r="R97" s="310"/>
      <c r="S97" s="312"/>
      <c r="T97" s="312"/>
      <c r="U97" s="310"/>
      <c r="V97" s="313"/>
      <c r="W97" s="314"/>
      <c r="X97" s="29"/>
      <c r="Y97" s="23"/>
    </row>
    <row r="98" spans="1:25" s="3" customFormat="1" ht="47.25" customHeight="1" x14ac:dyDescent="0.25">
      <c r="A98" s="13"/>
      <c r="B98" s="14"/>
      <c r="C98" s="308"/>
      <c r="D98" s="309"/>
      <c r="E98" s="495"/>
      <c r="F98" s="495"/>
      <c r="G98" s="310"/>
      <c r="H98" s="310"/>
      <c r="I98" s="311"/>
      <c r="J98" s="310"/>
      <c r="K98" s="311"/>
      <c r="L98" s="495"/>
      <c r="M98" s="495"/>
      <c r="N98" s="492"/>
      <c r="O98" s="492"/>
      <c r="P98" s="310"/>
      <c r="Q98" s="310"/>
      <c r="R98" s="310"/>
      <c r="S98" s="312"/>
      <c r="T98" s="312"/>
      <c r="U98" s="310"/>
      <c r="V98" s="313"/>
      <c r="W98" s="314"/>
      <c r="X98" s="29"/>
      <c r="Y98" s="23"/>
    </row>
    <row r="99" spans="1:25" s="3" customFormat="1" ht="47.25" customHeight="1" x14ac:dyDescent="0.25">
      <c r="A99" s="13"/>
      <c r="B99" s="14"/>
      <c r="C99" s="308"/>
      <c r="D99" s="309"/>
      <c r="E99" s="495"/>
      <c r="F99" s="495"/>
      <c r="G99" s="310"/>
      <c r="H99" s="310"/>
      <c r="I99" s="311"/>
      <c r="J99" s="310"/>
      <c r="K99" s="311"/>
      <c r="L99" s="495"/>
      <c r="M99" s="495"/>
      <c r="N99" s="492"/>
      <c r="O99" s="492"/>
      <c r="P99" s="310"/>
      <c r="Q99" s="310"/>
      <c r="R99" s="310"/>
      <c r="S99" s="312"/>
      <c r="T99" s="312"/>
      <c r="U99" s="310"/>
      <c r="V99" s="313"/>
      <c r="W99" s="314"/>
      <c r="X99" s="29"/>
      <c r="Y99" s="23"/>
    </row>
    <row r="100" spans="1:25" s="3" customFormat="1" ht="47.25" customHeight="1" x14ac:dyDescent="0.25">
      <c r="A100" s="13"/>
      <c r="B100" s="14"/>
      <c r="C100" s="308"/>
      <c r="D100" s="309"/>
      <c r="E100" s="495"/>
      <c r="F100" s="495"/>
      <c r="G100" s="310"/>
      <c r="H100" s="310"/>
      <c r="I100" s="311"/>
      <c r="J100" s="310"/>
      <c r="K100" s="311"/>
      <c r="L100" s="495"/>
      <c r="M100" s="495"/>
      <c r="N100" s="492"/>
      <c r="O100" s="492"/>
      <c r="P100" s="310"/>
      <c r="Q100" s="310"/>
      <c r="R100" s="310"/>
      <c r="S100" s="312"/>
      <c r="T100" s="312"/>
      <c r="U100" s="310"/>
      <c r="V100" s="313"/>
      <c r="W100" s="314"/>
      <c r="X100" s="29"/>
      <c r="Y100" s="23"/>
    </row>
    <row r="101" spans="1:25" s="3" customFormat="1" ht="47.25" customHeight="1" x14ac:dyDescent="0.25">
      <c r="A101" s="13"/>
      <c r="B101" s="14"/>
      <c r="C101" s="308"/>
      <c r="D101" s="309"/>
      <c r="E101" s="495"/>
      <c r="F101" s="495"/>
      <c r="G101" s="310"/>
      <c r="H101" s="310"/>
      <c r="I101" s="311"/>
      <c r="J101" s="310"/>
      <c r="K101" s="311"/>
      <c r="L101" s="495"/>
      <c r="M101" s="495"/>
      <c r="N101" s="492"/>
      <c r="O101" s="492"/>
      <c r="P101" s="310"/>
      <c r="Q101" s="310"/>
      <c r="R101" s="310"/>
      <c r="S101" s="312"/>
      <c r="T101" s="312"/>
      <c r="U101" s="310"/>
      <c r="V101" s="313"/>
      <c r="W101" s="314"/>
      <c r="X101" s="29"/>
      <c r="Y101" s="23"/>
    </row>
    <row r="102" spans="1:25" s="3" customFormat="1" ht="47.25" customHeight="1" thickBot="1" x14ac:dyDescent="0.3">
      <c r="A102" s="13"/>
      <c r="B102" s="14"/>
      <c r="C102" s="315"/>
      <c r="D102" s="316"/>
      <c r="E102" s="493"/>
      <c r="F102" s="493"/>
      <c r="G102" s="317"/>
      <c r="H102" s="317"/>
      <c r="I102" s="318"/>
      <c r="J102" s="317"/>
      <c r="K102" s="318"/>
      <c r="L102" s="493"/>
      <c r="M102" s="493"/>
      <c r="N102" s="494"/>
      <c r="O102" s="494"/>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8"/>
      <c r="D106" s="499"/>
      <c r="E106" s="499"/>
      <c r="F106" s="499"/>
      <c r="G106" s="499"/>
      <c r="H106" s="499"/>
      <c r="I106" s="50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1"/>
      <c r="D107" s="502"/>
      <c r="E107" s="502"/>
      <c r="F107" s="502"/>
      <c r="G107" s="502"/>
      <c r="H107" s="502"/>
      <c r="I107" s="50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1"/>
      <c r="D108" s="502"/>
      <c r="E108" s="502"/>
      <c r="F108" s="502"/>
      <c r="G108" s="502"/>
      <c r="H108" s="502"/>
      <c r="I108" s="50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1"/>
      <c r="D109" s="502"/>
      <c r="E109" s="502"/>
      <c r="F109" s="502"/>
      <c r="G109" s="502"/>
      <c r="H109" s="502"/>
      <c r="I109" s="503"/>
      <c r="J109" s="18"/>
      <c r="K109" s="18"/>
      <c r="L109" s="18"/>
      <c r="M109" s="18"/>
      <c r="N109" s="18"/>
      <c r="O109" s="18"/>
      <c r="P109" s="18"/>
      <c r="Q109" s="18"/>
      <c r="R109" s="18"/>
      <c r="S109" s="18"/>
      <c r="T109" s="18"/>
      <c r="U109" s="18"/>
      <c r="V109" s="18"/>
      <c r="W109" s="18"/>
      <c r="X109" s="29"/>
    </row>
    <row r="110" spans="1:25" ht="18.75" x14ac:dyDescent="0.25">
      <c r="A110" s="1"/>
      <c r="B110" s="30"/>
      <c r="C110" s="504"/>
      <c r="D110" s="505"/>
      <c r="E110" s="505"/>
      <c r="F110" s="505"/>
      <c r="G110" s="505"/>
      <c r="H110" s="505"/>
      <c r="I110" s="506"/>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496" t="s">
        <v>74</v>
      </c>
      <c r="E115" s="496"/>
      <c r="F115" s="496"/>
      <c r="G115" s="496"/>
      <c r="H115" s="496"/>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497"/>
      <c r="E116" s="497"/>
      <c r="F116" s="497"/>
      <c r="G116" s="497"/>
      <c r="H116" s="497"/>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495"/>
      <c r="E117" s="495"/>
      <c r="F117" s="495"/>
      <c r="G117" s="495"/>
      <c r="H117" s="495"/>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495"/>
      <c r="E118" s="495"/>
      <c r="F118" s="495"/>
      <c r="G118" s="495"/>
      <c r="H118" s="495"/>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495"/>
      <c r="E119" s="495"/>
      <c r="F119" s="495"/>
      <c r="G119" s="495"/>
      <c r="H119" s="495"/>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495"/>
      <c r="E120" s="495"/>
      <c r="F120" s="495"/>
      <c r="G120" s="495"/>
      <c r="H120" s="495"/>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495"/>
      <c r="E121" s="495"/>
      <c r="F121" s="495"/>
      <c r="G121" s="495"/>
      <c r="H121" s="495"/>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495"/>
      <c r="E122" s="495"/>
      <c r="F122" s="495"/>
      <c r="G122" s="495"/>
      <c r="H122" s="495"/>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495"/>
      <c r="E123" s="495"/>
      <c r="F123" s="495"/>
      <c r="G123" s="495"/>
      <c r="H123" s="495"/>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495"/>
      <c r="E124" s="495"/>
      <c r="F124" s="495"/>
      <c r="G124" s="495"/>
      <c r="H124" s="495"/>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495"/>
      <c r="E125" s="495"/>
      <c r="F125" s="495"/>
      <c r="G125" s="495"/>
      <c r="H125" s="495"/>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495"/>
      <c r="E126" s="495"/>
      <c r="F126" s="495"/>
      <c r="G126" s="495"/>
      <c r="H126" s="495"/>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495"/>
      <c r="E127" s="495"/>
      <c r="F127" s="495"/>
      <c r="G127" s="495"/>
      <c r="H127" s="495"/>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495"/>
      <c r="E128" s="495"/>
      <c r="F128" s="495"/>
      <c r="G128" s="495"/>
      <c r="H128" s="495"/>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495"/>
      <c r="E129" s="495"/>
      <c r="F129" s="495"/>
      <c r="G129" s="495"/>
      <c r="H129" s="495"/>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495"/>
      <c r="E130" s="495"/>
      <c r="F130" s="495"/>
      <c r="G130" s="495"/>
      <c r="H130" s="495"/>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495"/>
      <c r="E131" s="495"/>
      <c r="F131" s="495"/>
      <c r="G131" s="495"/>
      <c r="H131" s="495"/>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495"/>
      <c r="E132" s="495"/>
      <c r="F132" s="495"/>
      <c r="G132" s="495"/>
      <c r="H132" s="495"/>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493"/>
      <c r="E133" s="493"/>
      <c r="F133" s="493"/>
      <c r="G133" s="493"/>
      <c r="H133" s="493"/>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9" t="s">
        <v>295</v>
      </c>
      <c r="D137" s="529"/>
      <c r="E137" s="529"/>
      <c r="F137" s="529"/>
      <c r="G137" s="529"/>
      <c r="H137" s="109"/>
      <c r="I137" s="109"/>
      <c r="J137" s="529"/>
      <c r="K137" s="529"/>
      <c r="L137" s="529"/>
      <c r="M137" s="529"/>
      <c r="N137" s="529"/>
      <c r="O137" s="109"/>
      <c r="P137" s="109"/>
      <c r="Q137" s="529"/>
      <c r="R137" s="529"/>
      <c r="S137" s="529"/>
      <c r="T137" s="52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528" t="s">
        <v>296</v>
      </c>
      <c r="E141" s="528"/>
      <c r="F141" s="528"/>
      <c r="G141" s="528"/>
      <c r="H141" s="528"/>
      <c r="I141" s="528" t="s">
        <v>954</v>
      </c>
      <c r="J141" s="528"/>
      <c r="K141" s="528" t="s">
        <v>953</v>
      </c>
      <c r="L141" s="528"/>
      <c r="M141" s="528" t="s">
        <v>8</v>
      </c>
      <c r="N141" s="548"/>
      <c r="O141" s="112"/>
      <c r="P141" s="112"/>
      <c r="Q141" s="112"/>
      <c r="R141" s="112"/>
      <c r="S141" s="112"/>
      <c r="T141" s="112"/>
      <c r="U141" s="112"/>
      <c r="V141" s="112"/>
      <c r="W141" s="112"/>
      <c r="X141" s="113"/>
    </row>
    <row r="142" spans="2:24" ht="47.25" customHeight="1" x14ac:dyDescent="0.25">
      <c r="B142" s="114"/>
      <c r="C142" s="414"/>
      <c r="D142" s="540"/>
      <c r="E142" s="540"/>
      <c r="F142" s="540"/>
      <c r="G142" s="540"/>
      <c r="H142" s="540"/>
      <c r="I142" s="544"/>
      <c r="J142" s="544"/>
      <c r="K142" s="546"/>
      <c r="L142" s="546"/>
      <c r="M142" s="546"/>
      <c r="N142" s="549"/>
      <c r="O142" s="112"/>
      <c r="P142" s="112"/>
      <c r="Q142" s="112"/>
      <c r="R142" s="112"/>
      <c r="S142" s="112"/>
      <c r="T142" s="112"/>
      <c r="U142" s="112"/>
      <c r="V142" s="112"/>
      <c r="W142" s="112"/>
      <c r="X142" s="113"/>
    </row>
    <row r="143" spans="2:24" ht="47.25" customHeight="1" x14ac:dyDescent="0.25">
      <c r="B143" s="114"/>
      <c r="C143" s="415"/>
      <c r="D143" s="541"/>
      <c r="E143" s="541"/>
      <c r="F143" s="541"/>
      <c r="G143" s="541"/>
      <c r="H143" s="541"/>
      <c r="I143" s="543"/>
      <c r="J143" s="543"/>
      <c r="K143" s="545"/>
      <c r="L143" s="545"/>
      <c r="M143" s="545"/>
      <c r="N143" s="550"/>
      <c r="O143" s="112"/>
      <c r="P143" s="112"/>
      <c r="Q143" s="112"/>
      <c r="R143" s="112"/>
      <c r="S143" s="112"/>
      <c r="T143" s="112"/>
      <c r="U143" s="112"/>
      <c r="V143" s="112"/>
      <c r="W143" s="112"/>
      <c r="X143" s="113"/>
    </row>
    <row r="144" spans="2:24" ht="47.25" customHeight="1" x14ac:dyDescent="0.25">
      <c r="B144" s="114"/>
      <c r="C144" s="415"/>
      <c r="D144" s="541"/>
      <c r="E144" s="541"/>
      <c r="F144" s="541"/>
      <c r="G144" s="541"/>
      <c r="H144" s="541"/>
      <c r="I144" s="543"/>
      <c r="J144" s="543"/>
      <c r="K144" s="545"/>
      <c r="L144" s="545"/>
      <c r="M144" s="545"/>
      <c r="N144" s="550"/>
      <c r="O144" s="112"/>
      <c r="P144" s="112"/>
      <c r="Q144" s="112"/>
      <c r="R144" s="112"/>
      <c r="S144" s="112"/>
      <c r="T144" s="112"/>
      <c r="U144" s="112"/>
      <c r="V144" s="112"/>
      <c r="W144" s="112"/>
      <c r="X144" s="113"/>
    </row>
    <row r="145" spans="2:24" ht="47.25" customHeight="1" x14ac:dyDescent="0.25">
      <c r="B145" s="114"/>
      <c r="C145" s="415"/>
      <c r="D145" s="541"/>
      <c r="E145" s="541"/>
      <c r="F145" s="541"/>
      <c r="G145" s="541"/>
      <c r="H145" s="541"/>
      <c r="I145" s="543"/>
      <c r="J145" s="543"/>
      <c r="K145" s="545"/>
      <c r="L145" s="545"/>
      <c r="M145" s="545"/>
      <c r="N145" s="550"/>
      <c r="O145" s="112"/>
      <c r="P145" s="112"/>
      <c r="Q145" s="112"/>
      <c r="R145" s="112"/>
      <c r="S145" s="112"/>
      <c r="T145" s="112"/>
      <c r="U145" s="112"/>
      <c r="V145" s="112"/>
      <c r="W145" s="112"/>
      <c r="X145" s="113"/>
    </row>
    <row r="146" spans="2:24" ht="47.25" customHeight="1" x14ac:dyDescent="0.25">
      <c r="B146" s="114"/>
      <c r="C146" s="415"/>
      <c r="D146" s="541"/>
      <c r="E146" s="541"/>
      <c r="F146" s="541"/>
      <c r="G146" s="541"/>
      <c r="H146" s="541"/>
      <c r="I146" s="543"/>
      <c r="J146" s="543"/>
      <c r="K146" s="545"/>
      <c r="L146" s="545"/>
      <c r="M146" s="545"/>
      <c r="N146" s="550"/>
      <c r="O146" s="112"/>
      <c r="P146" s="112"/>
      <c r="Q146" s="112"/>
      <c r="R146" s="112"/>
      <c r="S146" s="112"/>
      <c r="T146" s="112"/>
      <c r="U146" s="112"/>
      <c r="V146" s="112"/>
      <c r="W146" s="112"/>
      <c r="X146" s="113"/>
    </row>
    <row r="147" spans="2:24" ht="47.25" customHeight="1" x14ac:dyDescent="0.25">
      <c r="B147" s="114"/>
      <c r="C147" s="415"/>
      <c r="D147" s="541"/>
      <c r="E147" s="541"/>
      <c r="F147" s="541"/>
      <c r="G147" s="541"/>
      <c r="H147" s="541"/>
      <c r="I147" s="543"/>
      <c r="J147" s="543"/>
      <c r="K147" s="545"/>
      <c r="L147" s="545"/>
      <c r="M147" s="545"/>
      <c r="N147" s="550"/>
      <c r="O147" s="112"/>
      <c r="P147" s="112"/>
      <c r="Q147" s="112"/>
      <c r="R147" s="112"/>
      <c r="S147" s="112"/>
      <c r="T147" s="112"/>
      <c r="U147" s="112"/>
      <c r="V147" s="112"/>
      <c r="W147" s="112"/>
      <c r="X147" s="113"/>
    </row>
    <row r="148" spans="2:24" ht="47.25" customHeight="1" x14ac:dyDescent="0.25">
      <c r="B148" s="114"/>
      <c r="C148" s="415"/>
      <c r="D148" s="541"/>
      <c r="E148" s="541"/>
      <c r="F148" s="541"/>
      <c r="G148" s="541"/>
      <c r="H148" s="541"/>
      <c r="I148" s="543"/>
      <c r="J148" s="543"/>
      <c r="K148" s="545"/>
      <c r="L148" s="545"/>
      <c r="M148" s="545"/>
      <c r="N148" s="550"/>
      <c r="O148" s="112"/>
      <c r="P148" s="112"/>
      <c r="Q148" s="112"/>
      <c r="R148" s="112"/>
      <c r="S148" s="112"/>
      <c r="T148" s="112"/>
      <c r="U148" s="112"/>
      <c r="V148" s="112"/>
      <c r="W148" s="112"/>
      <c r="X148" s="113"/>
    </row>
    <row r="149" spans="2:24" ht="47.25" customHeight="1" x14ac:dyDescent="0.25">
      <c r="B149" s="114"/>
      <c r="C149" s="415"/>
      <c r="D149" s="541"/>
      <c r="E149" s="541"/>
      <c r="F149" s="541"/>
      <c r="G149" s="541"/>
      <c r="H149" s="541"/>
      <c r="I149" s="543"/>
      <c r="J149" s="543"/>
      <c r="K149" s="545"/>
      <c r="L149" s="545"/>
      <c r="M149" s="545"/>
      <c r="N149" s="550"/>
      <c r="O149" s="112"/>
      <c r="P149" s="112"/>
      <c r="Q149" s="112"/>
      <c r="R149" s="112"/>
      <c r="S149" s="112"/>
      <c r="T149" s="112"/>
      <c r="U149" s="112"/>
      <c r="V149" s="112"/>
      <c r="W149" s="112"/>
      <c r="X149" s="113"/>
    </row>
    <row r="150" spans="2:24" ht="47.25" customHeight="1" x14ac:dyDescent="0.25">
      <c r="B150" s="114"/>
      <c r="C150" s="415"/>
      <c r="D150" s="541"/>
      <c r="E150" s="541"/>
      <c r="F150" s="541"/>
      <c r="G150" s="541"/>
      <c r="H150" s="541"/>
      <c r="I150" s="543"/>
      <c r="J150" s="543"/>
      <c r="K150" s="545"/>
      <c r="L150" s="545"/>
      <c r="M150" s="545"/>
      <c r="N150" s="550"/>
      <c r="O150" s="112"/>
      <c r="P150" s="112"/>
      <c r="Q150" s="112"/>
      <c r="R150" s="112"/>
      <c r="S150" s="112"/>
      <c r="T150" s="112"/>
      <c r="U150" s="112"/>
      <c r="V150" s="112"/>
      <c r="W150" s="112"/>
      <c r="X150" s="113"/>
    </row>
    <row r="151" spans="2:24" ht="47.25" customHeight="1" x14ac:dyDescent="0.25">
      <c r="B151" s="114"/>
      <c r="C151" s="415"/>
      <c r="D151" s="541"/>
      <c r="E151" s="541"/>
      <c r="F151" s="541"/>
      <c r="G151" s="541"/>
      <c r="H151" s="541"/>
      <c r="I151" s="543"/>
      <c r="J151" s="543"/>
      <c r="K151" s="545"/>
      <c r="L151" s="545"/>
      <c r="M151" s="545"/>
      <c r="N151" s="550"/>
      <c r="O151" s="112"/>
      <c r="P151" s="112"/>
      <c r="Q151" s="112"/>
      <c r="R151" s="112"/>
      <c r="S151" s="112"/>
      <c r="T151" s="112"/>
      <c r="U151" s="112"/>
      <c r="V151" s="112"/>
      <c r="W151" s="112"/>
      <c r="X151" s="113"/>
    </row>
    <row r="152" spans="2:24" ht="47.25" customHeight="1" x14ac:dyDescent="0.25">
      <c r="B152" s="114"/>
      <c r="C152" s="415"/>
      <c r="D152" s="541"/>
      <c r="E152" s="541"/>
      <c r="F152" s="541"/>
      <c r="G152" s="541"/>
      <c r="H152" s="541"/>
      <c r="I152" s="543"/>
      <c r="J152" s="543"/>
      <c r="K152" s="545"/>
      <c r="L152" s="545"/>
      <c r="M152" s="545"/>
      <c r="N152" s="550"/>
      <c r="O152" s="112"/>
      <c r="P152" s="112"/>
      <c r="Q152" s="112"/>
      <c r="R152" s="112"/>
      <c r="S152" s="112"/>
      <c r="T152" s="112"/>
      <c r="U152" s="112"/>
      <c r="V152" s="112"/>
      <c r="W152" s="112"/>
      <c r="X152" s="113"/>
    </row>
    <row r="153" spans="2:24" ht="47.25" customHeight="1" x14ac:dyDescent="0.25">
      <c r="B153" s="114"/>
      <c r="C153" s="415"/>
      <c r="D153" s="541"/>
      <c r="E153" s="541"/>
      <c r="F153" s="541"/>
      <c r="G153" s="541"/>
      <c r="H153" s="541"/>
      <c r="I153" s="543"/>
      <c r="J153" s="543"/>
      <c r="K153" s="545"/>
      <c r="L153" s="545"/>
      <c r="M153" s="545"/>
      <c r="N153" s="550"/>
      <c r="O153" s="112"/>
      <c r="P153" s="112"/>
      <c r="Q153" s="112"/>
      <c r="R153" s="112"/>
      <c r="S153" s="112"/>
      <c r="T153" s="112"/>
      <c r="U153" s="112"/>
      <c r="V153" s="112"/>
      <c r="W153" s="112"/>
      <c r="X153" s="113"/>
    </row>
    <row r="154" spans="2:24" ht="47.25" customHeight="1" x14ac:dyDescent="0.25">
      <c r="B154" s="114"/>
      <c r="C154" s="415"/>
      <c r="D154" s="541"/>
      <c r="E154" s="541"/>
      <c r="F154" s="541"/>
      <c r="G154" s="541"/>
      <c r="H154" s="541"/>
      <c r="I154" s="543"/>
      <c r="J154" s="543"/>
      <c r="K154" s="545"/>
      <c r="L154" s="545"/>
      <c r="M154" s="545"/>
      <c r="N154" s="550"/>
      <c r="O154" s="112"/>
      <c r="P154" s="112"/>
      <c r="Q154" s="112"/>
      <c r="R154" s="112"/>
      <c r="S154" s="112"/>
      <c r="T154" s="112"/>
      <c r="U154" s="112"/>
      <c r="V154" s="112"/>
      <c r="W154" s="112"/>
      <c r="X154" s="113"/>
    </row>
    <row r="155" spans="2:24" ht="47.25" customHeight="1" x14ac:dyDescent="0.25">
      <c r="B155" s="114"/>
      <c r="C155" s="415"/>
      <c r="D155" s="541"/>
      <c r="E155" s="541"/>
      <c r="F155" s="541"/>
      <c r="G155" s="541"/>
      <c r="H155" s="541"/>
      <c r="I155" s="543"/>
      <c r="J155" s="543"/>
      <c r="K155" s="545"/>
      <c r="L155" s="545"/>
      <c r="M155" s="545"/>
      <c r="N155" s="550"/>
      <c r="O155" s="112"/>
      <c r="P155" s="112"/>
      <c r="Q155" s="112"/>
      <c r="R155" s="112"/>
      <c r="S155" s="112"/>
      <c r="T155" s="112"/>
      <c r="U155" s="112"/>
      <c r="V155" s="112"/>
      <c r="W155" s="112"/>
      <c r="X155" s="113"/>
    </row>
    <row r="156" spans="2:24" ht="47.25" customHeight="1" x14ac:dyDescent="0.25">
      <c r="B156" s="114"/>
      <c r="C156" s="415"/>
      <c r="D156" s="541"/>
      <c r="E156" s="541"/>
      <c r="F156" s="541"/>
      <c r="G156" s="541"/>
      <c r="H156" s="541"/>
      <c r="I156" s="543"/>
      <c r="J156" s="543"/>
      <c r="K156" s="545"/>
      <c r="L156" s="545"/>
      <c r="M156" s="545"/>
      <c r="N156" s="550"/>
      <c r="O156" s="112"/>
      <c r="P156" s="112"/>
      <c r="Q156" s="112"/>
      <c r="R156" s="112"/>
      <c r="S156" s="112"/>
      <c r="T156" s="112"/>
      <c r="U156" s="112"/>
      <c r="V156" s="112"/>
      <c r="W156" s="112"/>
      <c r="X156" s="113"/>
    </row>
    <row r="157" spans="2:24" ht="47.25" customHeight="1" x14ac:dyDescent="0.25">
      <c r="B157" s="114"/>
      <c r="C157" s="415"/>
      <c r="D157" s="541"/>
      <c r="E157" s="541"/>
      <c r="F157" s="541"/>
      <c r="G157" s="541"/>
      <c r="H157" s="541"/>
      <c r="I157" s="543"/>
      <c r="J157" s="543"/>
      <c r="K157" s="545"/>
      <c r="L157" s="545"/>
      <c r="M157" s="545"/>
      <c r="N157" s="550"/>
      <c r="O157" s="112"/>
      <c r="P157" s="112"/>
      <c r="Q157" s="112"/>
      <c r="R157" s="112"/>
      <c r="S157" s="112"/>
      <c r="T157" s="112"/>
      <c r="U157" s="112"/>
      <c r="V157" s="112"/>
      <c r="W157" s="112"/>
      <c r="X157" s="113"/>
    </row>
    <row r="158" spans="2:24" ht="47.25" customHeight="1" x14ac:dyDescent="0.25">
      <c r="B158" s="114"/>
      <c r="C158" s="415"/>
      <c r="D158" s="541"/>
      <c r="E158" s="541"/>
      <c r="F158" s="541"/>
      <c r="G158" s="541"/>
      <c r="H158" s="541"/>
      <c r="I158" s="543"/>
      <c r="J158" s="543"/>
      <c r="K158" s="545"/>
      <c r="L158" s="545"/>
      <c r="M158" s="545"/>
      <c r="N158" s="550"/>
      <c r="O158" s="112"/>
      <c r="P158" s="112"/>
      <c r="Q158" s="112"/>
      <c r="R158" s="112"/>
      <c r="S158" s="112"/>
      <c r="T158" s="112"/>
      <c r="U158" s="112"/>
      <c r="V158" s="112"/>
      <c r="W158" s="112"/>
      <c r="X158" s="113"/>
    </row>
    <row r="159" spans="2:24" ht="47.25" customHeight="1" thickBot="1" x14ac:dyDescent="0.3">
      <c r="B159" s="114"/>
      <c r="C159" s="416"/>
      <c r="D159" s="542"/>
      <c r="E159" s="542"/>
      <c r="F159" s="542"/>
      <c r="G159" s="542"/>
      <c r="H159" s="542"/>
      <c r="I159" s="530"/>
      <c r="J159" s="530"/>
      <c r="K159" s="547"/>
      <c r="L159" s="547"/>
      <c r="M159" s="547"/>
      <c r="N159" s="55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1"/>
      <c r="D164" s="532"/>
      <c r="E164" s="532"/>
      <c r="F164" s="532"/>
      <c r="G164" s="532"/>
      <c r="H164" s="532"/>
      <c r="I164" s="533"/>
      <c r="J164" s="112"/>
      <c r="K164" s="112"/>
      <c r="L164" s="112"/>
      <c r="M164" s="112"/>
      <c r="N164" s="112"/>
      <c r="O164" s="112"/>
      <c r="P164" s="112"/>
      <c r="Q164" s="112"/>
      <c r="R164" s="112"/>
      <c r="S164" s="112"/>
      <c r="T164" s="112"/>
      <c r="U164" s="112"/>
      <c r="V164" s="112"/>
      <c r="W164" s="112"/>
      <c r="X164" s="113"/>
    </row>
    <row r="165" spans="2:24" x14ac:dyDescent="0.25">
      <c r="B165" s="114"/>
      <c r="C165" s="534"/>
      <c r="D165" s="535"/>
      <c r="E165" s="535"/>
      <c r="F165" s="535"/>
      <c r="G165" s="535"/>
      <c r="H165" s="535"/>
      <c r="I165" s="536"/>
      <c r="J165" s="112"/>
      <c r="K165" s="112"/>
      <c r="L165" s="112"/>
      <c r="M165" s="112"/>
      <c r="N165" s="112"/>
      <c r="O165" s="112"/>
      <c r="P165" s="112"/>
      <c r="Q165" s="112"/>
      <c r="R165" s="112"/>
      <c r="S165" s="112"/>
      <c r="T165" s="112"/>
      <c r="U165" s="112"/>
      <c r="V165" s="112"/>
      <c r="W165" s="112"/>
      <c r="X165" s="113"/>
    </row>
    <row r="166" spans="2:24" x14ac:dyDescent="0.25">
      <c r="B166" s="114"/>
      <c r="C166" s="534"/>
      <c r="D166" s="535"/>
      <c r="E166" s="535"/>
      <c r="F166" s="535"/>
      <c r="G166" s="535"/>
      <c r="H166" s="535"/>
      <c r="I166" s="536"/>
      <c r="J166" s="112"/>
      <c r="K166" s="112"/>
      <c r="L166" s="112"/>
      <c r="M166" s="112"/>
      <c r="N166" s="112"/>
      <c r="O166" s="112"/>
      <c r="P166" s="112"/>
      <c r="Q166" s="112"/>
      <c r="R166" s="112"/>
      <c r="S166" s="112"/>
      <c r="T166" s="112"/>
      <c r="U166" s="112"/>
      <c r="V166" s="112"/>
      <c r="W166" s="112"/>
      <c r="X166" s="113"/>
    </row>
    <row r="167" spans="2:24" x14ac:dyDescent="0.25">
      <c r="B167" s="114"/>
      <c r="C167" s="534"/>
      <c r="D167" s="535"/>
      <c r="E167" s="535"/>
      <c r="F167" s="535"/>
      <c r="G167" s="535"/>
      <c r="H167" s="535"/>
      <c r="I167" s="536"/>
      <c r="J167" s="112"/>
      <c r="K167" s="112"/>
      <c r="L167" s="112"/>
      <c r="M167" s="112"/>
      <c r="N167" s="112"/>
      <c r="O167" s="112"/>
      <c r="P167" s="112"/>
      <c r="Q167" s="112"/>
      <c r="R167" s="112"/>
      <c r="S167" s="112"/>
      <c r="T167" s="112"/>
      <c r="U167" s="112"/>
      <c r="V167" s="112"/>
      <c r="W167" s="112"/>
      <c r="X167" s="113"/>
    </row>
    <row r="168" spans="2:24" x14ac:dyDescent="0.25">
      <c r="B168" s="114"/>
      <c r="C168" s="534"/>
      <c r="D168" s="535"/>
      <c r="E168" s="535"/>
      <c r="F168" s="535"/>
      <c r="G168" s="535"/>
      <c r="H168" s="535"/>
      <c r="I168" s="536"/>
      <c r="J168" s="112"/>
      <c r="K168" s="112"/>
      <c r="L168" s="112"/>
      <c r="M168" s="112"/>
      <c r="N168" s="112"/>
      <c r="O168" s="112"/>
      <c r="P168" s="112"/>
      <c r="Q168" s="112"/>
      <c r="R168" s="112"/>
      <c r="S168" s="112"/>
      <c r="T168" s="112"/>
      <c r="U168" s="112"/>
      <c r="V168" s="112"/>
      <c r="W168" s="112"/>
      <c r="X168" s="113"/>
    </row>
    <row r="169" spans="2:24" ht="15.75" thickBot="1" x14ac:dyDescent="0.3">
      <c r="B169" s="114"/>
      <c r="C169" s="537"/>
      <c r="D169" s="538"/>
      <c r="E169" s="538"/>
      <c r="F169" s="538"/>
      <c r="G169" s="538"/>
      <c r="H169" s="538"/>
      <c r="I169" s="539"/>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2016-01-13T10:17:41Z</dcterms:modified>
</cp:coreProperties>
</file>