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https://sportscotland-my.sharepoint.com/personal/yvette_brough_sportscotland_org_uk1/Documents/"/>
    </mc:Choice>
  </mc:AlternateContent>
  <xr:revisionPtr revIDLastSave="0" documentId="8_{5700168E-0BDB-40AA-AADE-680521ECC089}" xr6:coauthVersionLast="45" xr6:coauthVersionMax="45" xr10:uidLastSave="{00000000-0000-0000-0000-000000000000}"/>
  <bookViews>
    <workbookView xWindow="-108" yWindow="-108" windowWidth="23256" windowHeight="12576" xr2:uid="{00000000-000D-0000-FFFF-FFFF00000000}"/>
  </bookViews>
  <sheets>
    <sheet name="Required section" sheetId="7" r:id="rId1"/>
    <sheet name="ListsReq" sheetId="8" r:id="rId2"/>
    <sheet name="Recommended - Wider Influence" sheetId="3" r:id="rId3"/>
  </sheets>
  <definedNames>
    <definedName name="_xlnm._FilterDatabase" localSheetId="0" hidden="1">'Required section'!$A$117:$V$208</definedName>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8" i="7" l="1"/>
  <c r="H132" i="7" l="1"/>
  <c r="H131" i="7"/>
  <c r="H130" i="7"/>
  <c r="H129" i="7"/>
  <c r="H128" i="7"/>
  <c r="H95" i="7" l="1"/>
  <c r="H96" i="7"/>
  <c r="H97" i="7"/>
  <c r="H98" i="7"/>
  <c r="C14" i="7"/>
  <c r="F141" i="7"/>
  <c r="H141" i="7" s="1"/>
  <c r="F127" i="7"/>
  <c r="H127" i="7" s="1"/>
  <c r="F137" i="7"/>
  <c r="H137" i="7" s="1"/>
  <c r="F129" i="7"/>
  <c r="F142" i="7"/>
  <c r="H142" i="7" s="1"/>
  <c r="F143" i="7"/>
  <c r="H143" i="7" s="1"/>
  <c r="F125" i="7"/>
  <c r="H125" i="7" s="1"/>
  <c r="F126" i="7"/>
  <c r="H126" i="7" s="1"/>
  <c r="F136" i="7"/>
  <c r="H136" i="7" s="1"/>
  <c r="F133" i="7"/>
  <c r="H133" i="7" s="1"/>
  <c r="F138" i="7"/>
  <c r="H138" i="7" s="1"/>
  <c r="F130" i="7"/>
  <c r="F131" i="7"/>
  <c r="F132" i="7"/>
  <c r="F139" i="7"/>
  <c r="H139" i="7" s="1"/>
  <c r="F140" i="7"/>
  <c r="H140" i="7" s="1"/>
  <c r="F119" i="7"/>
  <c r="H119" i="7" s="1"/>
  <c r="F128" i="7"/>
  <c r="F134" i="7"/>
  <c r="H134" i="7" s="1"/>
  <c r="F144" i="7"/>
  <c r="H144" i="7" s="1"/>
  <c r="I144" i="7" s="1"/>
  <c r="F150" i="7"/>
  <c r="H150" i="7" s="1"/>
  <c r="F151" i="7"/>
  <c r="H151" i="7" s="1"/>
  <c r="F152" i="7"/>
  <c r="H152" i="7" s="1"/>
  <c r="F153" i="7"/>
  <c r="F154" i="7"/>
  <c r="F155" i="7"/>
  <c r="H155" i="7" s="1"/>
  <c r="F156" i="7"/>
  <c r="H156" i="7" s="1"/>
  <c r="F157" i="7"/>
  <c r="H157" i="7" s="1"/>
  <c r="F158" i="7"/>
  <c r="H158" i="7" s="1"/>
  <c r="F159" i="7"/>
  <c r="H159" i="7" s="1"/>
  <c r="F160" i="7"/>
  <c r="H160" i="7" s="1"/>
  <c r="F161" i="7"/>
  <c r="F162" i="7"/>
  <c r="F163" i="7"/>
  <c r="H163" i="7" s="1"/>
  <c r="F164" i="7"/>
  <c r="H164" i="7" s="1"/>
  <c r="F165" i="7"/>
  <c r="H165" i="7" s="1"/>
  <c r="F166" i="7"/>
  <c r="H166" i="7" s="1"/>
  <c r="F167" i="7"/>
  <c r="H167" i="7" s="1"/>
  <c r="F168" i="7"/>
  <c r="H168" i="7" s="1"/>
  <c r="F169" i="7"/>
  <c r="F170" i="7"/>
  <c r="H170" i="7" s="1"/>
  <c r="F171" i="7"/>
  <c r="H171" i="7" s="1"/>
  <c r="F172" i="7"/>
  <c r="H172" i="7" s="1"/>
  <c r="F173" i="7"/>
  <c r="H173" i="7" s="1"/>
  <c r="F174" i="7"/>
  <c r="H174" i="7" s="1"/>
  <c r="F175" i="7"/>
  <c r="H175" i="7" s="1"/>
  <c r="F176" i="7"/>
  <c r="H176" i="7" s="1"/>
  <c r="F177" i="7"/>
  <c r="F178" i="7"/>
  <c r="F179" i="7"/>
  <c r="H179" i="7" s="1"/>
  <c r="F180" i="7"/>
  <c r="H180" i="7" s="1"/>
  <c r="F181" i="7"/>
  <c r="H181" i="7" s="1"/>
  <c r="F182" i="7"/>
  <c r="H182" i="7" s="1"/>
  <c r="F183" i="7"/>
  <c r="H183" i="7" s="1"/>
  <c r="F184" i="7"/>
  <c r="H184" i="7" s="1"/>
  <c r="F185" i="7"/>
  <c r="H185" i="7" s="1"/>
  <c r="F186" i="7"/>
  <c r="F187" i="7"/>
  <c r="H187" i="7" s="1"/>
  <c r="F188" i="7"/>
  <c r="H188" i="7" s="1"/>
  <c r="F189" i="7"/>
  <c r="F190" i="7"/>
  <c r="H190" i="7" s="1"/>
  <c r="F191" i="7"/>
  <c r="H191" i="7" s="1"/>
  <c r="F192" i="7"/>
  <c r="H192" i="7" s="1"/>
  <c r="F193" i="7"/>
  <c r="H193" i="7" s="1"/>
  <c r="F194" i="7"/>
  <c r="F195" i="7"/>
  <c r="H195" i="7" s="1"/>
  <c r="F196" i="7"/>
  <c r="H196" i="7" s="1"/>
  <c r="F197" i="7"/>
  <c r="H197" i="7" s="1"/>
  <c r="F198" i="7"/>
  <c r="H198" i="7" s="1"/>
  <c r="F199" i="7"/>
  <c r="H199" i="7" s="1"/>
  <c r="F200" i="7"/>
  <c r="H200" i="7" s="1"/>
  <c r="F201" i="7"/>
  <c r="H201" i="7" s="1"/>
  <c r="F202" i="7"/>
  <c r="F203" i="7"/>
  <c r="H203" i="7" s="1"/>
  <c r="F204" i="7"/>
  <c r="H204" i="7" s="1"/>
  <c r="F205" i="7"/>
  <c r="H205" i="7" s="1"/>
  <c r="F206" i="7"/>
  <c r="H206" i="7" s="1"/>
  <c r="F207" i="7"/>
  <c r="H207" i="7" s="1"/>
  <c r="G122" i="7"/>
  <c r="G147" i="7"/>
  <c r="G120" i="7"/>
  <c r="G148" i="7"/>
  <c r="G118" i="7"/>
  <c r="G141" i="7"/>
  <c r="G127" i="7"/>
  <c r="G137" i="7"/>
  <c r="G129" i="7"/>
  <c r="G142" i="7"/>
  <c r="G143" i="7"/>
  <c r="G125" i="7"/>
  <c r="G126" i="7"/>
  <c r="G136" i="7"/>
  <c r="G133" i="7"/>
  <c r="G138" i="7"/>
  <c r="G130" i="7"/>
  <c r="G131" i="7"/>
  <c r="G132" i="7"/>
  <c r="G139" i="7"/>
  <c r="G140" i="7"/>
  <c r="G119" i="7"/>
  <c r="G128" i="7"/>
  <c r="G134" i="7"/>
  <c r="G144"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23" i="7"/>
  <c r="E122" i="7"/>
  <c r="E147" i="7"/>
  <c r="E120" i="7"/>
  <c r="E148" i="7"/>
  <c r="E118" i="7"/>
  <c r="E141" i="7"/>
  <c r="E127" i="7"/>
  <c r="E137" i="7"/>
  <c r="E129" i="7"/>
  <c r="E142" i="7"/>
  <c r="E143" i="7"/>
  <c r="E125" i="7"/>
  <c r="E126" i="7"/>
  <c r="E136" i="7"/>
  <c r="E133" i="7"/>
  <c r="E138" i="7"/>
  <c r="E130" i="7"/>
  <c r="E131" i="7"/>
  <c r="E132" i="7"/>
  <c r="E139" i="7"/>
  <c r="E140" i="7"/>
  <c r="E119" i="7"/>
  <c r="E128" i="7"/>
  <c r="E134" i="7"/>
  <c r="E144"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23" i="7"/>
  <c r="D3" i="8"/>
  <c r="E3" i="8"/>
  <c r="F3" i="8"/>
  <c r="E4" i="8"/>
  <c r="D5" i="8" s="1"/>
  <c r="G3" i="8"/>
  <c r="F4" i="8"/>
  <c r="E5" i="8" s="1"/>
  <c r="D6" i="8" s="1"/>
  <c r="H3" i="8"/>
  <c r="G4" i="8"/>
  <c r="F5" i="8"/>
  <c r="E6" i="8" s="1"/>
  <c r="D7" i="8" s="1"/>
  <c r="I3" i="8"/>
  <c r="H4" i="8" s="1"/>
  <c r="G5" i="8" s="1"/>
  <c r="F6" i="8" s="1"/>
  <c r="E7" i="8" s="1"/>
  <c r="D8" i="8" s="1"/>
  <c r="J3" i="8"/>
  <c r="K3" i="8"/>
  <c r="J4" i="8" s="1"/>
  <c r="I5" i="8" s="1"/>
  <c r="H6" i="8" s="1"/>
  <c r="G7" i="8" s="1"/>
  <c r="F8" i="8" s="1"/>
  <c r="E9" i="8" s="1"/>
  <c r="D10" i="8" s="1"/>
  <c r="L3" i="8"/>
  <c r="K4" i="8" s="1"/>
  <c r="J5" i="8" s="1"/>
  <c r="I6" i="8" s="1"/>
  <c r="H7" i="8" s="1"/>
  <c r="G8" i="8" s="1"/>
  <c r="F9" i="8" s="1"/>
  <c r="E10" i="8" s="1"/>
  <c r="D11" i="8" s="1"/>
  <c r="M3" i="8"/>
  <c r="N3" i="8"/>
  <c r="M4" i="8"/>
  <c r="L5" i="8" s="1"/>
  <c r="K6" i="8" s="1"/>
  <c r="J7" i="8" s="1"/>
  <c r="I8" i="8" s="1"/>
  <c r="H9" i="8" s="1"/>
  <c r="G10" i="8" s="1"/>
  <c r="F11" i="8" s="1"/>
  <c r="E12" i="8" s="1"/>
  <c r="D13" i="8" s="1"/>
  <c r="O3" i="8"/>
  <c r="N4" i="8"/>
  <c r="M5" i="8" s="1"/>
  <c r="L6" i="8" s="1"/>
  <c r="K7" i="8" s="1"/>
  <c r="J8" i="8" s="1"/>
  <c r="I9" i="8" s="1"/>
  <c r="H10" i="8" s="1"/>
  <c r="G11" i="8" s="1"/>
  <c r="F12" i="8" s="1"/>
  <c r="E13" i="8" s="1"/>
  <c r="D14" i="8" s="1"/>
  <c r="P3" i="8"/>
  <c r="O4" i="8"/>
  <c r="N5" i="8"/>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D4" i="8"/>
  <c r="I4" i="8"/>
  <c r="H5" i="8"/>
  <c r="G6" i="8" s="1"/>
  <c r="F7" i="8" s="1"/>
  <c r="E8" i="8" s="1"/>
  <c r="D9" i="8" s="1"/>
  <c r="L4" i="8"/>
  <c r="K5" i="8" s="1"/>
  <c r="J6" i="8" s="1"/>
  <c r="I7" i="8" s="1"/>
  <c r="H8" i="8" s="1"/>
  <c r="G9" i="8" s="1"/>
  <c r="F10" i="8" s="1"/>
  <c r="E11" i="8" s="1"/>
  <c r="D12" i="8" s="1"/>
  <c r="Q4" i="8"/>
  <c r="P5" i="8"/>
  <c r="O6" i="8" s="1"/>
  <c r="N7" i="8" s="1"/>
  <c r="M8" i="8" s="1"/>
  <c r="L9" i="8" s="1"/>
  <c r="K10" i="8" s="1"/>
  <c r="J11" i="8" s="1"/>
  <c r="I12" i="8" s="1"/>
  <c r="H13" i="8" s="1"/>
  <c r="G14" i="8" s="1"/>
  <c r="F15" i="8" s="1"/>
  <c r="E16" i="8" s="1"/>
  <c r="D17" i="8" s="1"/>
  <c r="D19" i="8"/>
  <c r="E19" i="8"/>
  <c r="F19" i="8"/>
  <c r="G19" i="8"/>
  <c r="F20" i="8" s="1"/>
  <c r="E21" i="8" s="1"/>
  <c r="D22" i="8" s="1"/>
  <c r="H19" i="8"/>
  <c r="G20" i="8"/>
  <c r="F21" i="8" s="1"/>
  <c r="E22" i="8" s="1"/>
  <c r="D23" i="8" s="1"/>
  <c r="I19" i="8"/>
  <c r="J19" i="8"/>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C96" i="7" s="1"/>
  <c r="O19" i="8"/>
  <c r="N20" i="8" s="1"/>
  <c r="M21" i="8" s="1"/>
  <c r="L22" i="8" s="1"/>
  <c r="K23" i="8" s="1"/>
  <c r="J24" i="8" s="1"/>
  <c r="I25" i="8" s="1"/>
  <c r="H26" i="8" s="1"/>
  <c r="G27" i="8" s="1"/>
  <c r="F28" i="8" s="1"/>
  <c r="E29" i="8" s="1"/>
  <c r="P19" i="8"/>
  <c r="O20" i="8" s="1"/>
  <c r="N21" i="8" s="1"/>
  <c r="M22" i="8" s="1"/>
  <c r="L23" i="8" s="1"/>
  <c r="K24" i="8" s="1"/>
  <c r="J25" i="8" s="1"/>
  <c r="I26" i="8" s="1"/>
  <c r="H27" i="8" s="1"/>
  <c r="G28" i="8" s="1"/>
  <c r="F29" i="8" s="1"/>
  <c r="Q19" i="8"/>
  <c r="D20" i="8"/>
  <c r="E20" i="8"/>
  <c r="D21" i="8" s="1"/>
  <c r="H20" i="8"/>
  <c r="G21" i="8" s="1"/>
  <c r="F22" i="8" s="1"/>
  <c r="E23" i="8" s="1"/>
  <c r="D24" i="8" s="1"/>
  <c r="I20" i="8"/>
  <c r="H21" i="8"/>
  <c r="G22" i="8" s="1"/>
  <c r="F23" i="8" s="1"/>
  <c r="E24" i="8" s="1"/>
  <c r="D25" i="8" s="1"/>
  <c r="L20" i="8"/>
  <c r="K21" i="8" s="1"/>
  <c r="J22" i="8" s="1"/>
  <c r="I23" i="8" s="1"/>
  <c r="H24" i="8" s="1"/>
  <c r="G25" i="8" s="1"/>
  <c r="F26" i="8" s="1"/>
  <c r="E27" i="8" s="1"/>
  <c r="D28" i="8" s="1"/>
  <c r="P20" i="8"/>
  <c r="O21" i="8"/>
  <c r="N22" i="8"/>
  <c r="M23" i="8" s="1"/>
  <c r="L24" i="8" s="1"/>
  <c r="K25" i="8" s="1"/>
  <c r="J26" i="8" s="1"/>
  <c r="I27" i="8" s="1"/>
  <c r="H28" i="8" s="1"/>
  <c r="G29" i="8" s="1"/>
  <c r="C15" i="7"/>
  <c r="C16" i="7"/>
  <c r="C17" i="7"/>
  <c r="C18" i="7"/>
  <c r="C19" i="7"/>
  <c r="C20" i="7"/>
  <c r="C21" i="7"/>
  <c r="C22" i="7"/>
  <c r="H99" i="7"/>
  <c r="C100" i="7"/>
  <c r="H100" i="7"/>
  <c r="C101" i="7"/>
  <c r="H101" i="7"/>
  <c r="C102" i="7"/>
  <c r="H102" i="7"/>
  <c r="C103" i="7"/>
  <c r="H103" i="7"/>
  <c r="C104" i="7"/>
  <c r="H104" i="7"/>
  <c r="C105" i="7"/>
  <c r="H105" i="7"/>
  <c r="C106" i="7"/>
  <c r="H106" i="7"/>
  <c r="C107" i="7"/>
  <c r="H107" i="7"/>
  <c r="C108" i="7"/>
  <c r="H108" i="7"/>
  <c r="C109" i="7"/>
  <c r="H109" i="7"/>
  <c r="C110" i="7"/>
  <c r="H110" i="7"/>
  <c r="H123" i="7"/>
  <c r="H122" i="7"/>
  <c r="H147" i="7"/>
  <c r="H120" i="7"/>
  <c r="H148" i="7"/>
  <c r="H153" i="7"/>
  <c r="H154" i="7"/>
  <c r="H161" i="7"/>
  <c r="H162" i="7"/>
  <c r="H169" i="7"/>
  <c r="H177" i="7"/>
  <c r="H178" i="7"/>
  <c r="H186" i="7"/>
  <c r="H189" i="7"/>
  <c r="H194" i="7"/>
  <c r="H202" i="7"/>
  <c r="C248" i="7"/>
  <c r="D273" i="7"/>
  <c r="C288" i="7"/>
  <c r="D299" i="7"/>
  <c r="I120" i="7" l="1"/>
  <c r="H208" i="7"/>
  <c r="I148" i="7"/>
  <c r="I135" i="7"/>
  <c r="D30" i="8"/>
  <c r="C97" i="7"/>
  <c r="C99" i="7"/>
  <c r="F30" i="8"/>
  <c r="E31" i="8" s="1"/>
  <c r="D32" i="8" s="1"/>
  <c r="C98" i="7"/>
  <c r="E30" i="8"/>
  <c r="D3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<sst xmlns="http://schemas.openxmlformats.org/spreadsheetml/2006/main" count="1885" uniqueCount="841">
  <si>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</si>
  <si>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</si>
  <si>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</si>
  <si>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</si>
  <si>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</si>
  <si>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</si>
  <si>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</si>
  <si>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</si>
  <si>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</si>
  <si>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</si>
  <si>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</si>
  <si>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</si>
  <si>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</si>
  <si>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</si>
  <si>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</si>
  <si>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</si>
  <si>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</si>
  <si>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</si>
  <si>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</si>
  <si>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</si>
  <si>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</si>
  <si>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</si>
  <si>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</si>
  <si>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</si>
  <si>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</si>
  <si>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</si>
  <si>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</si>
  <si>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</si>
  <si>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</si>
  <si>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</si>
  <si>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</si>
  <si>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</si>
  <si>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</si>
  <si>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</si>
  <si>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</si>
  <si>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</si>
  <si>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</si>
  <si>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</si>
  <si>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</si>
  <si>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</si>
  <si>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</si>
  <si>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</si>
  <si>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</si>
  <si>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</si>
  <si>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</si>
  <si>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</si>
  <si>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</si>
  <si>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</si>
  <si>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</si>
  <si>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</si>
  <si>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</si>
  <si>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</si>
  <si>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</si>
  <si>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</si>
  <si>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</si>
  <si>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</si>
  <si>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</si>
  <si>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</si>
  <si>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</si>
  <si>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</si>
  <si>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</si>
  <si>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</si>
  <si>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</si>
  <si>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</si>
  <si>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</si>
  <si>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</si>
  <si>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</si>
  <si>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</si>
  <si>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</si>
  <si>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</si>
  <si>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</si>
  <si>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</si>
  <si>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</si>
  <si>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</si>
  <si>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</si>
  <si>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</si>
  <si>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</si>
  <si>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</si>
  <si>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</si>
  <si>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</si>
  <si>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</si>
  <si>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</si>
  <si>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</si>
  <si>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</si>
  <si>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</si>
  <si>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</si>
  <si>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</si>
  <si>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</si>
  <si>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</si>
  <si>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</si>
  <si>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</si>
  <si>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</si>
  <si>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</si>
  <si>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</si>
  <si>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</si>
  <si>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</si>
  <si>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</si>
  <si>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</si>
  <si>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</si>
  <si>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</si>
  <si>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</si>
  <si>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</si>
  <si>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</si>
  <si>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</si>
  <si>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</si>
  <si>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</si>
  <si>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</si>
  <si>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</si>
  <si>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</si>
  <si>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</si>
  <si>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</si>
  <si>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</si>
  <si>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</si>
  <si>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</si>
  <si>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</si>
  <si>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</si>
  <si>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</si>
  <si>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</si>
  <si>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</si>
  <si>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</si>
  <si>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</si>
  <si>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</si>
  <si>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</si>
  <si>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</si>
  <si>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</si>
  <si>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</si>
  <si>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</si>
  <si>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</si>
  <si>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</si>
  <si>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</si>
  <si>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</si>
  <si>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</si>
  <si>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</si>
  <si>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</si>
  <si>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</si>
  <si>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</si>
  <si>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</si>
  <si>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</si>
  <si>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</si>
  <si>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</si>
  <si>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</si>
  <si>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</si>
  <si>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</si>
  <si>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</si>
  <si>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</si>
  <si>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</si>
  <si>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</si>
  <si>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</si>
  <si>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</si>
  <si>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</si>
  <si>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</si>
  <si>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</si>
  <si>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</si>
  <si>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</si>
  <si>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</si>
  <si>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</si>
  <si>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</si>
  <si>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</si>
  <si>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</si>
  <si>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</si>
  <si>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</si>
  <si>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</si>
  <si>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</si>
  <si>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</si>
  <si>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</si>
  <si>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</si>
  <si>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</si>
  <si>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</si>
  <si>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</si>
  <si>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</si>
  <si>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</si>
  <si>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</si>
  <si>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</si>
  <si>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</si>
  <si>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</si>
  <si>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</si>
  <si>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</si>
  <si>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</si>
  <si>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</si>
  <si>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</si>
  <si>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</si>
  <si>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</si>
  <si>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</si>
  <si>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</si>
  <si>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</si>
  <si>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</si>
  <si>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</si>
  <si>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</si>
  <si>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</si>
  <si>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</si>
  <si>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</si>
  <si>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</si>
  <si>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</si>
  <si>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</si>
  <si>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</si>
  <si>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</si>
  <si>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</si>
  <si>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</si>
  <si>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</si>
  <si>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</si>
  <si>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</si>
  <si>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</si>
  <si>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</si>
  <si>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</si>
  <si>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</si>
  <si>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</si>
  <si>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</si>
  <si>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</si>
  <si>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</si>
  <si>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</si>
  <si>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</si>
  <si>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</si>
  <si>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</si>
  <si>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</si>
  <si>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</si>
  <si>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</si>
  <si>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</si>
  <si>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</si>
  <si>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</si>
  <si>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</si>
  <si>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</si>
  <si>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</si>
  <si>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</si>
  <si>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</si>
  <si>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</si>
  <si>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</si>
  <si>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</si>
  <si>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</si>
  <si>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</si>
  <si>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</si>
  <si>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</si>
  <si>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</si>
  <si>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</si>
  <si>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</si>
  <si>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</si>
  <si>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</si>
  <si>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</si>
  <si>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</si>
  <si>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</si>
  <si>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</si>
  <si>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</si>
  <si>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</si>
  <si>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</si>
  <si>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</si>
  <si>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</si>
  <si>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</si>
  <si>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</si>
  <si>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</si>
  <si>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</si>
  <si>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</si>
  <si>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</si>
  <si>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</si>
  <si>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</si>
  <si>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</si>
  <si>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</si>
  <si>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</si>
  <si>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</si>
  <si>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</si>
  <si>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</si>
  <si>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</si>
  <si>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</si>
  <si>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</si>
  <si>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</si>
  <si>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</si>
  <si>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</si>
  <si>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</si>
  <si>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</si>
  <si>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</si>
  <si>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</si>
  <si>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</si>
  <si>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</si>
  <si>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</si>
  <si>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</si>
  <si>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</si>
  <si>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</si>
  <si>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</si>
  <si>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</si>
  <si>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</si>
  <si>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</si>
  <si>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</si>
  <si>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</si>
  <si>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</si>
  <si>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</si>
  <si>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</si>
  <si>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</si>
  <si>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</si>
  <si>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</si>
  <si>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</si>
  <si>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</si>
  <si>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</si>
  <si>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</si>
  <si>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</si>
  <si>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</si>
  <si>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</si>
  <si>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</si>
  <si>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</si>
  <si>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</si>
  <si>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</si>
  <si>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</si>
  <si>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</si>
  <si>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</si>
  <si>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</si>
  <si>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</si>
  <si>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</si>
  <si>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</si>
  <si>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</si>
  <si>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</si>
  <si>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</si>
  <si>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</si>
  <si>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</si>
  <si>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</si>
  <si>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</si>
  <si>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</si>
  <si>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</si>
  <si>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</si>
  <si>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</si>
  <si>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</si>
  <si>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</si>
  <si>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</si>
  <si>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</si>
  <si>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</si>
  <si>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</si>
  <si>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</si>
  <si>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</si>
  <si>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</si>
  <si>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</si>
  <si>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</si>
  <si>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</si>
  <si>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</si>
  <si>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</si>
  <si>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</si>
  <si>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</si>
  <si>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</si>
  <si>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</si>
  <si>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</si>
  <si>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</si>
  <si>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</si>
  <si>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</si>
  <si>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</si>
  <si>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</si>
  <si>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</si>
  <si>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</si>
  <si>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</si>
  <si>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</si>
  <si>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</si>
  <si>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</si>
  <si>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</si>
  <si>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</si>
  <si>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</si>
  <si>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</si>
  <si>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</si>
  <si>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</si>
  <si>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</si>
  <si>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</si>
  <si>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</si>
  <si>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</si>
  <si>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</si>
  <si>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</si>
  <si>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</si>
  <si>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</si>
  <si>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</si>
  <si>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</si>
  <si>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</si>
  <si>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</si>
  <si>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</si>
  <si>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</si>
  <si>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</si>
  <si>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</si>
  <si>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</si>
  <si>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</si>
  <si>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</si>
  <si>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</si>
  <si>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</si>
  <si>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</si>
  <si>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</si>
  <si>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</si>
  <si>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</si>
  <si>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</si>
  <si>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</si>
  <si>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</si>
  <si>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</si>
  <si>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</si>
  <si>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</si>
  <si>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</si>
  <si>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</si>
  <si>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</si>
  <si>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</si>
  <si>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</si>
  <si>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</si>
  <si>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</si>
  <si>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</si>
  <si>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</si>
  <si>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</si>
  <si>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</si>
  <si>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</si>
  <si>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</si>
  <si>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</si>
  <si>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</si>
  <si>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</si>
  <si>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</si>
  <si>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</si>
  <si>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</si>
  <si>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</si>
  <si>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</si>
  <si>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</si>
  <si>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</si>
  <si>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</si>
  <si>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</si>
  <si>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</si>
  <si>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</si>
  <si>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</si>
  <si>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</si>
  <si>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</si>
  <si>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</si>
  <si>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</si>
  <si>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</si>
  <si>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</si>
  <si>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</si>
  <si>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</si>
  <si>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</si>
  <si>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</si>
  <si>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</si>
  <si>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</si>
  <si>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</si>
  <si>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</si>
  <si>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</si>
  <si>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</si>
  <si>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</si>
  <si>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</si>
  <si>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</si>
  <si>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</si>
  <si>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</si>
  <si>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</si>
  <si>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</si>
  <si>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</si>
  <si>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</si>
  <si>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</si>
  <si>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</si>
  <si>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</si>
  <si>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</si>
  <si>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</si>
  <si>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</si>
  <si>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</si>
  <si>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</si>
  <si>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</si>
  <si>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</si>
  <si>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</si>
  <si>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</si>
  <si>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</si>
  <si>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</si>
  <si>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</si>
  <si>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</si>
  <si>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</si>
  <si>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</si>
  <si>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</si>
  <si>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</si>
  <si>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</si>
  <si>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</si>
  <si>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</si>
  <si>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</si>
  <si>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</si>
  <si>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</si>
  <si>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</si>
  <si>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</si>
  <si>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</si>
  <si>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</si>
  <si>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</si>
  <si>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</si>
  <si>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</si>
  <si>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</si>
  <si>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</si>
  <si>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</si>
  <si>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</si>
  <si>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</si>
  <si>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</si>
  <si>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</si>
  <si>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</si>
  <si>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</si>
  <si>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</si>
  <si>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</si>
  <si>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</si>
  <si>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</si>
  <si>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</si>
  <si>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</si>
  <si>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</si>
  <si>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</si>
  <si>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</si>
  <si>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</si>
  <si>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</si>
  <si>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</si>
  <si>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</si>
  <si>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</si>
  <si>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</si>
  <si>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</si>
  <si>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</si>
  <si>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</si>
  <si>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</si>
  <si>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</si>
  <si>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</si>
  <si>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</si>
  <si>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</si>
  <si>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</si>
  <si>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</si>
  <si>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</si>
  <si>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</si>
  <si>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</si>
  <si>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</si>
  <si>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</si>
  <si>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</si>
  <si>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</si>
  <si>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</si>
  <si>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</si>
  <si>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</si>
  <si>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</si>
  <si>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</si>
  <si>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</si>
  <si>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</si>
  <si>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</si>
  <si>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</si>
  <si>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</si>
  <si>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</si>
  <si>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</si>
  <si>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</si>
  <si>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</si>
  <si>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</si>
  <si>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</si>
  <si>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</si>
  <si>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</si>
  <si>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</si>
  <si>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</si>
  <si>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</si>
  <si>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</si>
  <si>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</si>
  <si>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</si>
  <si>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</si>
  <si>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</si>
  <si>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</si>
  <si>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</si>
  <si>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</si>
  <si>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</si>
  <si>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</si>
  <si>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</si>
  <si>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</si>
  <si>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</si>
  <si>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</si>
  <si>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</si>
  <si>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</si>
  <si>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</si>
  <si>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</si>
  <si>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</si>
  <si>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</si>
  <si>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</si>
  <si>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</si>
  <si>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</si>
  <si>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</si>
  <si>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</si>
  <si>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</si>
  <si>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</si>
  <si>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</si>
  <si>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</si>
  <si>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</si>
  <si>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</si>
  <si>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</si>
  <si>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</si>
  <si>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</si>
  <si>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</si>
  <si>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</si>
  <si>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</si>
  <si>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</si>
  <si>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</si>
  <si>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</si>
  <si>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</si>
  <si>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</si>
  <si>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</si>
  <si>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</si>
  <si>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</si>
  <si>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</si>
  <si>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</si>
  <si>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</si>
  <si>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</si>
  <si>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</si>
  <si>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</si>
  <si>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</si>
  <si>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</si>
  <si>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</si>
  <si>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</si>
  <si>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</si>
  <si>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</si>
  <si>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</si>
  <si>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</si>
  <si>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</si>
  <si>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</si>
  <si>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</si>
  <si>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</si>
  <si>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</si>
  <si>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</si>
  <si>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</si>
  <si>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</si>
  <si>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</si>
  <si>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</si>
  <si>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</si>
  <si>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</si>
  <si>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</si>
  <si>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</si>
  <si>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</si>
  <si>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</si>
  <si>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</si>
  <si>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</si>
  <si>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</si>
  <si>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</si>
  <si>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</si>
  <si>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</si>
  <si>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</si>
  <si>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</si>
  <si>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</si>
  <si>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</si>
  <si>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</si>
  <si>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</si>
  <si>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</si>
  <si>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</si>
  <si>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</si>
  <si>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</si>
  <si>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</si>
  <si>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</si>
  <si>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</si>
  <si>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</si>
  <si>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</si>
  <si>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</si>
  <si>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</si>
  <si>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</si>
  <si>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</si>
  <si>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</si>
  <si>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</si>
  <si>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</si>
  <si>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</si>
  <si>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</si>
  <si>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</si>
  <si>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</si>
  <si>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</si>
  <si>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</si>
  <si>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</si>
  <si>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</si>
  <si>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</si>
  <si>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</si>
  <si>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</si>
  <si>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</si>
  <si>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</si>
  <si>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</si>
  <si>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</si>
  <si>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</si>
  <si>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</si>
  <si>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</si>
  <si>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</si>
  <si>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</si>
  <si>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</si>
  <si>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</si>
  <si>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</si>
  <si>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</si>
  <si>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</si>
  <si>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</si>
  <si>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</si>
  <si>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</si>
  <si>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</si>
  <si>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</si>
  <si>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</si>
  <si>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</si>
  <si>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</si>
  <si>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</si>
  <si>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</si>
  <si>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</si>
  <si>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</si>
  <si>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</si>
  <si>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</si>
  <si>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</si>
  <si>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</si>
  <si>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</si>
  <si>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</si>
  <si>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</si>
  <si>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</si>
  <si>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</si>
  <si>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</si>
  <si>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</si>
  <si>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</si>
  <si>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</si>
  <si>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</si>
  <si>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</si>
  <si>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</si>
  <si>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</si>
  <si>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</si>
  <si>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</si>
  <si>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</si>
  <si>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</si>
  <si>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</si>
  <si>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</si>
  <si>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</si>
  <si>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</si>
  <si>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</si>
  <si>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</si>
  <si>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</si>
  <si>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</si>
  <si>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</si>
  <si>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</si>
  <si>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</si>
  <si>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</si>
  <si>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</si>
  <si>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</si>
  <si>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</si>
  <si>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</si>
  <si>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</si>
  <si>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</si>
  <si>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</si>
  <si>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</si>
  <si>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</si>
  <si>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</si>
  <si>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</si>
  <si>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</si>
  <si>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</si>
  <si>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</si>
  <si>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</si>
  <si>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</si>
  <si>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</si>
  <si>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</si>
  <si>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</si>
  <si>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</si>
  <si>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</si>
  <si>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</si>
  <si>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</si>
  <si>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</si>
  <si>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</si>
  <si>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</si>
  <si>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</si>
  <si>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</si>
  <si>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</si>
  <si>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</si>
  <si>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</si>
  <si>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</si>
  <si>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</si>
  <si>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</si>
  <si>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</si>
  <si>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</si>
  <si>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</si>
  <si>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</si>
  <si>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</si>
  <si>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</si>
  <si>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</si>
  <si>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</si>
  <si>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</si>
  <si>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</si>
  <si>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</si>
  <si>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</si>
  <si>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</si>
  <si>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</si>
  <si>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</si>
  <si>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</si>
  <si>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</si>
  <si>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</si>
  <si>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</si>
  <si>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</si>
  <si>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</si>
  <si>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</si>
  <si>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</si>
  <si>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</si>
  <si>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</si>
  <si>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</si>
  <si>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</si>
  <si>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</si>
  <si>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</si>
  <si>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</si>
  <si>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</si>
  <si>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</si>
  <si>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</si>
  <si>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</si>
  <si>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</si>
  <si>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</si>
  <si>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</si>
  <si>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</si>
  <si>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</si>
  <si>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</si>
  <si>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</si>
  <si>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</si>
  <si>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</si>
  <si>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</si>
  <si>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</si>
  <si>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</si>
  <si>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</si>
  <si>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</si>
  <si>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</si>
  <si>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</si>
  <si>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</si>
  <si>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</si>
  <si>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</si>
  <si>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</si>
  <si>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</si>
  <si>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</si>
  <si>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</si>
  <si>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</si>
  <si>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</si>
  <si>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</si>
  <si>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</si>
  <si>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</si>
  <si>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</si>
  <si>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</si>
  <si>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</si>
  <si>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</si>
  <si>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</si>
  <si>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</si>
  <si>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</si>
  <si>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</si>
  <si>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</si>
  <si>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</si>
  <si>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</si>
  <si>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</si>
  <si>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</si>
  <si>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</si>
  <si>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sportscotland</t>
  </si>
  <si>
    <t>NDPB</t>
  </si>
  <si>
    <t>For the 6 main sites reported</t>
  </si>
  <si>
    <t>.  The other sites are small offices within partner organisations that area leased. Responsibility for matters which could impact climate change rests with the Chief Operating Officer, with day to day management delegated to the Operations Manager.  With recent restructuring due to staff changes. The Operations Manager is in the process of reviewing the Carbon Management Plan, producing the Sustainability Report, drafting a Climate Change Strategy and Action Plan. These documents report to the Estate Group which reports to the new Chief Operating Officer  who is part of the SMT.
This structure may evolve once the review of operations is completed.</t>
  </si>
  <si>
    <t>sportscotland operates out of 14 sites, however this report reflects only the 6 key operational sites</t>
  </si>
  <si>
    <t xml:space="preserve">Financial (April to March) </t>
  </si>
  <si>
    <t>Annual data is recorded across the estate and analysed by the Operations Manager and transferred into a Sustainability Report. This report will be passed to The Estate group and submitted to SMT.
A review of current and past practises is taking place by the new Operations Manager and a Climate Strategy will be passed to SMT for approval.
Local green groups have been started at some sites and a green champion network is currently being established with volunteers to take action at sites.
A future review of transport is planned in January to go along side a Sustainable Transport Policy.</t>
  </si>
  <si>
    <t>Yes, the organisation has a Carbon Management Plan, which forms part of the organisation's Publication Scheme and is available on the sportscotland web-site and is due to be reviewed</t>
  </si>
  <si>
    <t>Travel and Expenses Policy</t>
  </si>
  <si>
    <t>Current</t>
  </si>
  <si>
    <t xml:space="preserve"> Current</t>
  </si>
  <si>
    <t xml:space="preserve">Carbon Management Plan </t>
  </si>
  <si>
    <t>2016-20</t>
  </si>
  <si>
    <t>1.  Improved internal reporting and monitoring of energy usage
2.  Review Carbon Management Plan
3.  Ongoing use of Biomass boiler at Glenmore Lodge
4.  Review of tree planting options at Inverclyde
5.  Review of car fleet and associated emissions</t>
  </si>
  <si>
    <t>A new Operations Manager was recruited and produced a full report with a 5 year comparsion.</t>
  </si>
  <si>
    <t>not collected this year</t>
  </si>
  <si>
    <t>no</t>
  </si>
  <si>
    <t>The body has renewable technologies, including Biomass boilers, Solar Panels.The body has recently updated its car policy to limit the CO2 emissions of cars available under the scheme and has purchased an electric car</t>
  </si>
  <si>
    <t>participation in Climate Conversations</t>
  </si>
  <si>
    <t>The National Centres will give consideration during future risk identification and assessment exercises</t>
  </si>
  <si>
    <t>1.  Improved internal reporting and monitoring of energy usage
2.  Installation of electronic car  charging at Caledonia House
3.  Ongoing use of Biomass boiler at Glenmore Lodge
4.  Review of tree planting options at Inverclyde
5.  Review of car fleet and associated emissions, with increased offer of electric and hybrid cars</t>
  </si>
  <si>
    <t>The inclusion of sustainability within procurement has led to greater knowledge and awareness across the organisation, in addition to leading to "cleaner" products and services, for example within the delivery of the cleaning contracts</t>
  </si>
  <si>
    <t xml:space="preserve">Sustainability is now routinely part of procurement policies for capital investment.  It is also a scoring element in the evaluation of tenders. </t>
  </si>
  <si>
    <t>Yvette Brough</t>
  </si>
  <si>
    <t>Operations Manager</t>
  </si>
  <si>
    <t>Scope 2 emissions 786.40 Emissions (tCO2e) includes gas and electricity from the grid</t>
  </si>
  <si>
    <t>scope 1 emissions 17.8 Emissions (tCO2e) but exlcudes company vehicles  and fuel purchased for onsite fuel stores as this has not been provided by the sites for this year. The conversion factor for LPG  used this year is significantly lower than the conversion factor on last years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</si>
</sst>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Calibri"/>
      <family val="2"/>
      <scheme val="minor"/>
    </font>
    <font>
      <sz val="11"/>
      <color rgb="FF000000"/>
      <name val="Arial"/>
    </font>
    <font>
      <sz val="11"/>
      <name val="Calibri"/>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bottom style="thin">
        <color rgb="FFD3D3D3"/>
      </bottom>
      <diagonal/>
    </border>
    <border>
      <left style="thin">
        <color theme="0"/>
      </left>
      <right/>
      <top/>
      <bottom style="thin">
        <color indexed="64"/>
      </bottom>
      <diagonal/>
    </border>
    <border>
      <left/>
      <right style="medium">
        <color indexed="64"/>
      </right>
      <top/>
      <bottom style="thin">
        <color indexed="64"/>
      </bottom>
      <diagonal/>
    </border>
  </borders>
  <cellStyleXfs count="5">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0" fontId="18" fillId="0" borderId="0"/>
  </cellStyleXfs>
  <cellXfs count="60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19" fillId="0" borderId="140" xfId="4" applyNumberFormat="1" applyFont="1" applyFill="1" applyBorder="1" applyAlignment="1">
      <alignment vertical="top" wrapText="1" readingOrder="1"/>
    </xf>
    <xf numFmtId="0" fontId="20" fillId="0" borderId="142" xfId="4" applyNumberFormat="1" applyFont="1" applyFill="1" applyBorder="1" applyAlignment="1">
      <alignment vertical="top" wrapText="1"/>
    </xf>
    <xf numFmtId="14" fontId="0" fillId="2" borderId="11" xfId="0" applyNumberFormat="1" applyFill="1" applyBorder="1"/>
    <xf numFmtId="166" fontId="0" fillId="12" borderId="8" xfId="0" applyNumberFormat="1" applyFill="1" applyBorder="1"/>
    <xf numFmtId="170" fontId="0" fillId="12" borderId="8" xfId="0" applyNumberFormat="1" applyFill="1" applyBorder="1"/>
    <xf numFmtId="0" fontId="0" fillId="0" borderId="3" xfId="0" applyBorder="1" applyAlignment="1">
      <alignment horizontal="right"/>
    </xf>
    <xf numFmtId="170" fontId="0" fillId="2" borderId="3" xfId="1" applyNumberFormat="1" applyFont="1" applyFill="1" applyBorder="1" applyAlignment="1">
      <alignment horizontal="right"/>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19" fillId="0" borderId="140" xfId="4" applyNumberFormat="1" applyFont="1" applyFill="1" applyBorder="1" applyAlignment="1">
      <alignment vertical="top" wrapText="1" readingOrder="1"/>
    </xf>
    <xf numFmtId="0" fontId="20" fillId="0" borderId="141" xfId="4" applyNumberFormat="1" applyFont="1" applyFill="1" applyBorder="1" applyAlignment="1">
      <alignment vertical="top" wrapText="1"/>
    </xf>
    <xf numFmtId="0" fontId="20" fillId="0" borderId="142" xfId="4" applyNumberFormat="1" applyFont="1" applyFill="1" applyBorder="1" applyAlignment="1">
      <alignment vertical="top" wrapText="1"/>
    </xf>
    <xf numFmtId="0" fontId="1" fillId="11" borderId="0" xfId="0" applyFont="1" applyFill="1" applyBorder="1" applyAlignment="1">
      <alignment horizontal="center"/>
    </xf>
    <xf numFmtId="0" fontId="1" fillId="11" borderId="143" xfId="0" applyFont="1" applyFill="1" applyBorder="1" applyAlignment="1">
      <alignment horizontal="center"/>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1" fillId="4" borderId="0" xfId="0" applyFont="1" applyFill="1" applyBorder="1" applyAlignment="1">
      <alignment horizontal="center" wrapText="1"/>
    </xf>
    <xf numFmtId="49" fontId="0" fillId="12" borderId="133" xfId="0" applyNumberFormat="1" applyFill="1" applyBorder="1" applyAlignment="1">
      <alignment horizontal="left" wrapText="1"/>
    </xf>
    <xf numFmtId="49" fontId="0" fillId="12" borderId="28" xfId="0" applyNumberFormat="1" applyFill="1" applyBorder="1" applyAlignment="1">
      <alignment horizontal="left" wrapText="1"/>
    </xf>
    <xf numFmtId="49" fontId="0" fillId="12" borderId="61" xfId="0" applyNumberFormat="1" applyFill="1" applyBorder="1" applyAlignment="1">
      <alignment horizontal="left" wrapText="1"/>
    </xf>
    <xf numFmtId="166" fontId="0" fillId="12" borderId="144" xfId="0" applyNumberFormat="1" applyFill="1" applyBorder="1" applyAlignment="1">
      <alignment horizontal="left"/>
    </xf>
    <xf numFmtId="166" fontId="0" fillId="12" borderId="31" xfId="0" applyNumberFormat="1" applyFill="1" applyBorder="1" applyAlignment="1">
      <alignment horizontal="left"/>
    </xf>
    <xf numFmtId="166" fontId="0" fillId="12" borderId="145" xfId="0" applyNumberFormat="1" applyFill="1" applyBorder="1" applyAlignment="1">
      <alignment horizontal="left"/>
    </xf>
  </cellXfs>
  <cellStyles count="5">
    <cellStyle name="Comma" xfId="1" builtinId="3"/>
    <cellStyle name="Currency" xfId="2" builtinId="4"/>
    <cellStyle name="Hyperlink" xfId="3" builtinId="8"/>
    <cellStyle name="Normal" xfId="0" builtinId="0"/>
    <cellStyle name="Normal_Required section" xfId="4" xr:uid="{98157B05-9253-4D4E-BAC7-9962F2B9BC7A}"/>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5"/>
  <sheetViews>
    <sheetView tabSelected="1" topLeftCell="A421" zoomScale="80" zoomScaleNormal="80" workbookViewId="0">
      <selection activeCell="K128" sqref="K128"/>
    </sheetView>
  </sheetViews>
  <sheetFormatPr defaultColWidth="9.140625" defaultRowHeight="15" x14ac:dyDescent="0.2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22" ht="33.75" customHeight="1" x14ac:dyDescent="0.25">
      <c r="A1" s="448" t="s">
        <v>810</v>
      </c>
      <c r="B1" s="449"/>
      <c r="C1" s="449"/>
      <c r="D1" s="449"/>
      <c r="E1" s="449"/>
      <c r="F1" s="449"/>
      <c r="G1" s="449"/>
      <c r="H1" s="449"/>
      <c r="I1" s="449"/>
      <c r="J1" s="427"/>
      <c r="K1" s="427"/>
      <c r="L1" s="427"/>
      <c r="M1" s="428"/>
      <c r="N1" s="145"/>
      <c r="O1" s="145"/>
    </row>
    <row r="2" spans="1:22" ht="30" customHeight="1" x14ac:dyDescent="0.25">
      <c r="A2" s="429" t="s">
        <v>592</v>
      </c>
      <c r="B2" s="115" t="s">
        <v>578</v>
      </c>
      <c r="C2" s="115"/>
      <c r="D2" s="115"/>
      <c r="E2" s="115"/>
      <c r="F2" s="115"/>
      <c r="G2" s="115"/>
      <c r="H2" s="115"/>
      <c r="I2" s="115"/>
      <c r="J2" s="115"/>
      <c r="K2" s="115"/>
      <c r="L2" s="115"/>
      <c r="M2" s="430"/>
      <c r="N2" s="145"/>
      <c r="O2" s="145"/>
    </row>
    <row r="3" spans="1:22" ht="31.7" customHeight="1" x14ac:dyDescent="0.25">
      <c r="A3" s="270" t="s">
        <v>234</v>
      </c>
      <c r="B3" s="100" t="s">
        <v>579</v>
      </c>
      <c r="C3" s="92"/>
      <c r="D3" s="85"/>
      <c r="E3" s="85"/>
      <c r="F3" s="85"/>
      <c r="G3" s="85"/>
      <c r="H3" s="85"/>
      <c r="I3" s="85"/>
      <c r="J3" s="85"/>
      <c r="K3" s="85"/>
      <c r="L3" s="85"/>
      <c r="M3" s="272"/>
      <c r="N3" s="145"/>
    </row>
    <row r="4" spans="1:22" ht="20.25" customHeight="1" thickBot="1" x14ac:dyDescent="0.3">
      <c r="A4" s="271"/>
      <c r="B4" s="102" t="s">
        <v>580</v>
      </c>
      <c r="C4" s="240"/>
      <c r="D4" s="85"/>
      <c r="E4" s="85"/>
      <c r="F4" s="85"/>
      <c r="G4" s="85"/>
      <c r="H4" s="85"/>
      <c r="I4" s="85"/>
      <c r="J4" s="85"/>
      <c r="K4" s="85"/>
      <c r="L4" s="85"/>
      <c r="M4" s="272"/>
      <c r="N4" s="145"/>
    </row>
    <row r="5" spans="1:22" ht="24" customHeight="1" thickBot="1" x14ac:dyDescent="0.3">
      <c r="A5" s="273"/>
      <c r="B5" s="373" t="s">
        <v>814</v>
      </c>
      <c r="C5" s="239"/>
      <c r="D5" s="85"/>
      <c r="E5" s="85"/>
      <c r="F5" s="85"/>
      <c r="G5" s="85"/>
      <c r="H5" s="85"/>
      <c r="I5" s="85"/>
      <c r="J5" s="85"/>
      <c r="K5" s="85"/>
      <c r="L5" s="85"/>
      <c r="M5" s="272"/>
      <c r="N5" s="145"/>
    </row>
    <row r="6" spans="1:22" ht="27.95" customHeight="1" x14ac:dyDescent="0.25">
      <c r="A6" s="274" t="s">
        <v>233</v>
      </c>
      <c r="B6" s="103" t="s">
        <v>581</v>
      </c>
      <c r="C6" s="87"/>
      <c r="D6" s="85"/>
      <c r="E6" s="85"/>
      <c r="F6" s="85"/>
      <c r="G6" s="85"/>
      <c r="H6" s="85"/>
      <c r="I6" s="85"/>
      <c r="J6" s="85"/>
      <c r="K6" s="85"/>
      <c r="L6" s="85"/>
      <c r="M6" s="272"/>
      <c r="N6" s="145"/>
    </row>
    <row r="7" spans="1:22" ht="18" customHeight="1" thickBot="1" x14ac:dyDescent="0.3">
      <c r="A7" s="274"/>
      <c r="B7" s="102" t="s">
        <v>232</v>
      </c>
      <c r="C7" s="87"/>
      <c r="D7" s="85"/>
      <c r="E7" s="85"/>
      <c r="F7" s="85"/>
      <c r="G7" s="85"/>
      <c r="H7" s="85"/>
      <c r="I7" s="85"/>
      <c r="J7" s="85"/>
      <c r="K7" s="85"/>
      <c r="L7" s="85"/>
      <c r="M7" s="272"/>
      <c r="N7" s="145"/>
    </row>
    <row r="8" spans="1:22" ht="24" customHeight="1" thickBot="1" x14ac:dyDescent="0.3">
      <c r="A8" s="273"/>
      <c r="B8" s="238" t="s">
        <v>815</v>
      </c>
      <c r="C8" s="232"/>
      <c r="D8" s="85"/>
      <c r="E8" s="85"/>
      <c r="F8" s="85"/>
      <c r="G8" s="85"/>
      <c r="H8" s="85"/>
      <c r="I8" s="85"/>
      <c r="J8" s="85"/>
      <c r="K8" s="85"/>
      <c r="L8" s="85"/>
      <c r="M8" s="272"/>
      <c r="N8" s="145"/>
    </row>
    <row r="9" spans="1:22" ht="28.5" customHeight="1" thickBot="1" x14ac:dyDescent="0.3">
      <c r="A9" s="274" t="s">
        <v>231</v>
      </c>
      <c r="B9" s="100" t="s">
        <v>582</v>
      </c>
      <c r="C9" s="87"/>
      <c r="D9" s="85"/>
      <c r="E9" s="85"/>
      <c r="F9" s="85"/>
      <c r="G9" s="85"/>
      <c r="H9" s="85"/>
      <c r="I9" s="85"/>
      <c r="J9" s="85"/>
      <c r="K9" s="85"/>
      <c r="L9" s="85"/>
      <c r="M9" s="272"/>
      <c r="N9" s="145"/>
      <c r="O9" s="520"/>
      <c r="P9" s="521"/>
      <c r="Q9" s="522"/>
      <c r="R9" s="520"/>
      <c r="S9" s="521"/>
      <c r="T9" s="521"/>
      <c r="U9" s="521"/>
      <c r="V9" s="522"/>
    </row>
    <row r="10" spans="1:22" ht="24" customHeight="1" thickBot="1" x14ac:dyDescent="0.3">
      <c r="A10" s="273"/>
      <c r="B10" s="238">
        <v>350</v>
      </c>
      <c r="C10" s="232"/>
      <c r="D10" s="85"/>
      <c r="E10" s="85"/>
      <c r="F10" s="85"/>
      <c r="G10" s="85"/>
      <c r="H10" s="85"/>
      <c r="I10" s="85"/>
      <c r="J10" s="85"/>
      <c r="K10" s="85"/>
      <c r="L10" s="85"/>
      <c r="M10" s="272"/>
      <c r="N10" s="145"/>
    </row>
    <row r="11" spans="1:22" ht="28.5" customHeight="1" x14ac:dyDescent="0.25">
      <c r="A11" s="274" t="s">
        <v>230</v>
      </c>
      <c r="B11" s="100" t="s">
        <v>583</v>
      </c>
      <c r="C11" s="87"/>
      <c r="D11" s="85"/>
      <c r="E11" s="85"/>
      <c r="F11" s="85"/>
      <c r="G11" s="85"/>
      <c r="H11" s="85"/>
      <c r="I11" s="85"/>
      <c r="J11" s="85"/>
      <c r="K11" s="85"/>
      <c r="L11" s="85"/>
      <c r="M11" s="272"/>
      <c r="N11" s="145"/>
    </row>
    <row r="12" spans="1:22" ht="35.25" customHeight="1" thickBot="1" x14ac:dyDescent="0.3">
      <c r="A12" s="275"/>
      <c r="B12" s="454" t="s">
        <v>584</v>
      </c>
      <c r="C12" s="455"/>
      <c r="D12" s="455"/>
      <c r="E12" s="455"/>
      <c r="F12" s="85"/>
      <c r="G12" s="85"/>
      <c r="H12" s="85"/>
      <c r="I12" s="85"/>
      <c r="J12" s="523"/>
      <c r="K12" s="523"/>
      <c r="L12" s="523"/>
      <c r="M12" s="523"/>
      <c r="N12" s="145"/>
    </row>
    <row r="13" spans="1:22" ht="18.95" customHeight="1" x14ac:dyDescent="0.25">
      <c r="A13" s="275"/>
      <c r="B13" s="237" t="s">
        <v>229</v>
      </c>
      <c r="C13" s="236" t="s">
        <v>9</v>
      </c>
      <c r="D13" s="236" t="s">
        <v>228</v>
      </c>
      <c r="E13" s="235" t="s">
        <v>8</v>
      </c>
      <c r="F13" s="85"/>
      <c r="G13" s="85"/>
      <c r="H13" s="85"/>
      <c r="I13" s="85"/>
      <c r="J13" s="524"/>
      <c r="K13" s="524"/>
      <c r="L13" s="524"/>
      <c r="M13" s="524"/>
      <c r="N13" s="436"/>
    </row>
    <row r="14" spans="1:22" ht="14.25" customHeight="1" x14ac:dyDescent="0.25">
      <c r="A14" s="275"/>
      <c r="B14" s="163" t="s">
        <v>524</v>
      </c>
      <c r="C14" s="179" t="str">
        <f>VLOOKUP($B14,ListsReq!$BB$3:$BC$14,2,FALSE)</f>
        <v>m2</v>
      </c>
      <c r="D14" s="234">
        <v>24503</v>
      </c>
      <c r="E14" s="435" t="s">
        <v>816</v>
      </c>
      <c r="F14" s="85"/>
      <c r="G14" s="85"/>
      <c r="H14" s="85"/>
      <c r="I14" s="85"/>
      <c r="J14" s="85"/>
      <c r="K14" s="85"/>
      <c r="L14" s="85"/>
      <c r="M14" s="272"/>
      <c r="N14" s="145"/>
    </row>
    <row r="15" spans="1:22" ht="14.25" customHeight="1" x14ac:dyDescent="0.25">
      <c r="A15" s="275"/>
      <c r="B15" s="163"/>
      <c r="C15" s="179" t="e">
        <f>VLOOKUP($B15,ListsReq!$BB$3:$BC$14,2,FALSE)</f>
        <v>#N/A</v>
      </c>
      <c r="D15" s="234"/>
      <c r="E15" s="161"/>
      <c r="F15" s="85"/>
      <c r="G15" s="85"/>
      <c r="H15" s="85"/>
      <c r="I15" s="85"/>
      <c r="J15" s="85"/>
      <c r="K15" s="85"/>
      <c r="L15" s="85"/>
      <c r="M15" s="272"/>
      <c r="N15" s="145"/>
    </row>
    <row r="16" spans="1:22" ht="14.25" customHeight="1" x14ac:dyDescent="0.25">
      <c r="A16" s="275"/>
      <c r="B16" s="163"/>
      <c r="C16" s="179" t="e">
        <f>VLOOKUP($B16,ListsReq!$BB$3:$BC$14,2,FALSE)</f>
        <v>#N/A</v>
      </c>
      <c r="D16" s="234"/>
      <c r="E16" s="161"/>
      <c r="F16" s="85"/>
      <c r="G16" s="85"/>
      <c r="H16" s="85"/>
      <c r="I16" s="85"/>
      <c r="J16" s="85"/>
      <c r="K16" s="85"/>
      <c r="L16" s="85"/>
      <c r="M16" s="272"/>
      <c r="N16" s="145"/>
    </row>
    <row r="17" spans="1:14" ht="14.25" hidden="1" customHeight="1" x14ac:dyDescent="0.25">
      <c r="A17" s="275"/>
      <c r="B17" s="163"/>
      <c r="C17" s="179" t="e">
        <f>VLOOKUP($B17,ListsReq!$BB$3:$BC$14,2,FALSE)</f>
        <v>#N/A</v>
      </c>
      <c r="D17" s="234"/>
      <c r="E17" s="161"/>
      <c r="F17" s="85"/>
      <c r="G17" s="85"/>
      <c r="H17" s="85"/>
      <c r="I17" s="85"/>
      <c r="J17" s="85"/>
      <c r="K17" s="85"/>
      <c r="L17" s="85"/>
      <c r="M17" s="272"/>
      <c r="N17" s="145"/>
    </row>
    <row r="18" spans="1:14" ht="14.25" hidden="1" customHeight="1" x14ac:dyDescent="0.25">
      <c r="A18" s="275"/>
      <c r="B18" s="163"/>
      <c r="C18" s="179" t="e">
        <f>VLOOKUP($B18,ListsReq!$BB$3:$BC$14,2,FALSE)</f>
        <v>#N/A</v>
      </c>
      <c r="D18" s="234"/>
      <c r="E18" s="161"/>
      <c r="F18" s="85"/>
      <c r="G18" s="85"/>
      <c r="H18" s="85"/>
      <c r="I18" s="85"/>
      <c r="J18" s="85"/>
      <c r="K18" s="85"/>
      <c r="L18" s="85"/>
      <c r="M18" s="272"/>
      <c r="N18" s="145"/>
    </row>
    <row r="19" spans="1:14" ht="14.25" hidden="1" customHeight="1" x14ac:dyDescent="0.25">
      <c r="A19" s="275"/>
      <c r="B19" s="163"/>
      <c r="C19" s="179" t="e">
        <f>VLOOKUP($B19,ListsReq!$BB$3:$BC$14,2,FALSE)</f>
        <v>#N/A</v>
      </c>
      <c r="D19" s="234"/>
      <c r="E19" s="161"/>
      <c r="F19" s="85"/>
      <c r="G19" s="85"/>
      <c r="H19" s="85"/>
      <c r="I19" s="85"/>
      <c r="J19" s="85"/>
      <c r="K19" s="85"/>
      <c r="L19" s="85"/>
      <c r="M19" s="272"/>
      <c r="N19" s="145"/>
    </row>
    <row r="20" spans="1:14" ht="14.25" hidden="1" customHeight="1" x14ac:dyDescent="0.25">
      <c r="A20" s="275"/>
      <c r="B20" s="163"/>
      <c r="C20" s="179" t="e">
        <f>VLOOKUP($B20,ListsReq!$BB$3:$BC$14,2,FALSE)</f>
        <v>#N/A</v>
      </c>
      <c r="D20" s="234"/>
      <c r="E20" s="161"/>
      <c r="F20" s="85"/>
      <c r="G20" s="85"/>
      <c r="H20" s="85"/>
      <c r="I20" s="85"/>
      <c r="J20" s="85"/>
      <c r="K20" s="85"/>
      <c r="L20" s="85"/>
      <c r="M20" s="272"/>
      <c r="N20" s="145"/>
    </row>
    <row r="21" spans="1:14" ht="14.25" hidden="1" customHeight="1" x14ac:dyDescent="0.25">
      <c r="A21" s="275"/>
      <c r="B21" s="163"/>
      <c r="C21" s="179" t="e">
        <f>VLOOKUP($B21,ListsReq!$BB$3:$BC$14,2,FALSE)</f>
        <v>#N/A</v>
      </c>
      <c r="D21" s="234"/>
      <c r="E21" s="161"/>
      <c r="F21" s="85"/>
      <c r="G21" s="85"/>
      <c r="H21" s="85"/>
      <c r="I21" s="85"/>
      <c r="J21" s="85"/>
      <c r="K21" s="85"/>
      <c r="L21" s="85"/>
      <c r="M21" s="272"/>
      <c r="N21" s="145"/>
    </row>
    <row r="22" spans="1:14" ht="14.25" hidden="1" customHeight="1" x14ac:dyDescent="0.25">
      <c r="A22" s="275"/>
      <c r="B22" s="163"/>
      <c r="C22" s="179" t="e">
        <f>VLOOKUP($B22,ListsReq!$BB$3:$BC$14,2,FALSE)</f>
        <v>#N/A</v>
      </c>
      <c r="D22" s="234"/>
      <c r="E22" s="161"/>
      <c r="F22" s="85"/>
      <c r="G22" s="85"/>
      <c r="H22" s="85"/>
      <c r="I22" s="85"/>
      <c r="J22" s="85"/>
      <c r="K22" s="85"/>
      <c r="L22" s="85"/>
      <c r="M22" s="272"/>
      <c r="N22" s="145"/>
    </row>
    <row r="23" spans="1:14" ht="14.25" customHeight="1" thickBot="1" x14ac:dyDescent="0.3">
      <c r="A23" s="275"/>
      <c r="B23" s="152" t="s">
        <v>227</v>
      </c>
      <c r="C23" s="175"/>
      <c r="D23" s="175"/>
      <c r="E23" s="150"/>
      <c r="F23" s="85"/>
      <c r="G23" s="85"/>
      <c r="H23" s="85"/>
      <c r="I23" s="85"/>
      <c r="J23" s="85"/>
      <c r="K23" s="85"/>
      <c r="L23" s="85"/>
      <c r="M23" s="272"/>
      <c r="N23" s="145"/>
    </row>
    <row r="24" spans="1:14" ht="27" customHeight="1" x14ac:dyDescent="0.25">
      <c r="A24" s="274" t="s">
        <v>226</v>
      </c>
      <c r="B24" s="93" t="s">
        <v>585</v>
      </c>
      <c r="C24" s="92"/>
      <c r="D24" s="85"/>
      <c r="E24" s="85"/>
      <c r="F24" s="85"/>
      <c r="G24" s="85"/>
      <c r="H24" s="85"/>
      <c r="I24" s="85"/>
      <c r="J24" s="85"/>
      <c r="K24" s="85"/>
      <c r="L24" s="85"/>
      <c r="M24" s="272"/>
      <c r="N24" s="145"/>
    </row>
    <row r="25" spans="1:14" ht="16.5" customHeight="1" x14ac:dyDescent="0.25">
      <c r="A25" s="274"/>
      <c r="B25" s="344" t="s">
        <v>225</v>
      </c>
      <c r="C25" s="85"/>
      <c r="D25" s="85"/>
      <c r="E25" s="85"/>
      <c r="F25" s="85"/>
      <c r="G25" s="85"/>
      <c r="H25" s="85"/>
      <c r="I25" s="85"/>
      <c r="J25" s="85"/>
      <c r="K25" s="85"/>
      <c r="L25" s="85"/>
      <c r="M25" s="272"/>
      <c r="N25" s="145"/>
    </row>
    <row r="26" spans="1:14" ht="19.5" customHeight="1" thickBot="1" x14ac:dyDescent="0.3">
      <c r="A26" s="273"/>
      <c r="B26" s="345" t="s">
        <v>586</v>
      </c>
      <c r="C26" s="345" t="s">
        <v>587</v>
      </c>
      <c r="D26" s="343"/>
      <c r="E26" s="343"/>
      <c r="F26" s="85"/>
      <c r="G26" s="85"/>
      <c r="H26" s="85"/>
      <c r="I26" s="85"/>
      <c r="J26" s="85"/>
      <c r="K26" s="85"/>
      <c r="L26" s="85"/>
      <c r="M26" s="272"/>
      <c r="N26" s="145"/>
    </row>
    <row r="27" spans="1:14" ht="24" customHeight="1" thickBot="1" x14ac:dyDescent="0.3">
      <c r="A27" s="273"/>
      <c r="B27" s="233">
        <v>61000000</v>
      </c>
      <c r="C27" s="233"/>
      <c r="D27" s="85"/>
      <c r="E27" s="85"/>
      <c r="F27" s="85"/>
      <c r="G27" s="85"/>
      <c r="H27" s="85"/>
      <c r="I27" s="85"/>
      <c r="J27" s="85"/>
      <c r="K27" s="85"/>
      <c r="L27" s="85"/>
      <c r="M27" s="272"/>
      <c r="N27" s="145"/>
    </row>
    <row r="28" spans="1:14" ht="30" customHeight="1" x14ac:dyDescent="0.25">
      <c r="A28" s="274" t="s">
        <v>224</v>
      </c>
      <c r="B28" s="93" t="s">
        <v>223</v>
      </c>
      <c r="C28" s="92"/>
      <c r="D28" s="85"/>
      <c r="E28" s="85"/>
      <c r="F28" s="85"/>
      <c r="G28" s="85"/>
      <c r="H28" s="85"/>
      <c r="I28" s="85"/>
      <c r="J28" s="85"/>
      <c r="K28" s="85"/>
      <c r="L28" s="85"/>
      <c r="M28" s="272"/>
      <c r="N28" s="145"/>
    </row>
    <row r="29" spans="1:14" ht="15.75" customHeight="1" x14ac:dyDescent="0.25">
      <c r="A29" s="274"/>
      <c r="B29" s="344" t="s">
        <v>589</v>
      </c>
      <c r="C29" s="85"/>
      <c r="D29" s="85"/>
      <c r="E29" s="85"/>
      <c r="F29" s="85"/>
      <c r="G29" s="85"/>
      <c r="H29" s="85"/>
      <c r="I29" s="85"/>
      <c r="J29" s="85"/>
      <c r="K29" s="85"/>
      <c r="L29" s="85"/>
      <c r="M29" s="272"/>
      <c r="N29" s="145"/>
    </row>
    <row r="30" spans="1:14" ht="19.5" customHeight="1" thickBot="1" x14ac:dyDescent="0.3">
      <c r="A30" s="273"/>
      <c r="B30" s="345" t="s">
        <v>223</v>
      </c>
      <c r="C30" s="345" t="s">
        <v>588</v>
      </c>
      <c r="D30" s="343"/>
      <c r="E30" s="343"/>
      <c r="F30" s="85"/>
      <c r="G30" s="85"/>
      <c r="H30" s="85"/>
      <c r="I30" s="85"/>
      <c r="J30" s="85"/>
      <c r="K30" s="85"/>
      <c r="L30" s="85"/>
      <c r="M30" s="272"/>
      <c r="N30" s="145"/>
    </row>
    <row r="31" spans="1:14" ht="24" customHeight="1" thickBot="1" x14ac:dyDescent="0.3">
      <c r="A31" s="273"/>
      <c r="B31" s="233" t="s">
        <v>429</v>
      </c>
      <c r="C31" s="233" t="s">
        <v>819</v>
      </c>
      <c r="D31" s="85"/>
      <c r="E31" s="85"/>
      <c r="F31" s="85"/>
      <c r="G31" s="85"/>
      <c r="H31" s="85"/>
      <c r="I31" s="85"/>
      <c r="J31" s="85"/>
      <c r="K31" s="85"/>
      <c r="L31" s="85"/>
      <c r="M31" s="272"/>
      <c r="N31" s="145"/>
    </row>
    <row r="32" spans="1:14" ht="30.75" customHeight="1" x14ac:dyDescent="0.25">
      <c r="A32" s="273" t="s">
        <v>222</v>
      </c>
      <c r="B32" s="231" t="s">
        <v>590</v>
      </c>
      <c r="C32" s="85"/>
      <c r="D32" s="85"/>
      <c r="E32" s="85"/>
      <c r="F32" s="85"/>
      <c r="G32" s="85"/>
      <c r="H32" s="85"/>
      <c r="I32" s="85"/>
      <c r="J32" s="85"/>
      <c r="K32" s="85"/>
      <c r="L32" s="85"/>
      <c r="M32" s="272"/>
      <c r="N32" s="145"/>
    </row>
    <row r="33" spans="1:14" ht="18.95" customHeight="1" thickBot="1" x14ac:dyDescent="0.3">
      <c r="A33" s="273"/>
      <c r="B33" s="452" t="s">
        <v>673</v>
      </c>
      <c r="C33" s="453"/>
      <c r="D33" s="453"/>
      <c r="E33" s="453"/>
      <c r="F33" s="85"/>
      <c r="G33" s="85"/>
      <c r="H33" s="85"/>
      <c r="I33" s="85"/>
      <c r="J33" s="85"/>
      <c r="K33" s="85"/>
      <c r="L33" s="85"/>
      <c r="M33" s="272"/>
      <c r="N33" s="145"/>
    </row>
    <row r="34" spans="1:14" ht="45" customHeight="1" thickBot="1" x14ac:dyDescent="0.3">
      <c r="A34" s="273"/>
      <c r="B34" s="456" t="s">
        <v>818</v>
      </c>
      <c r="C34" s="457"/>
      <c r="D34" s="457"/>
      <c r="E34" s="458"/>
      <c r="F34" s="85"/>
      <c r="G34" s="85"/>
      <c r="H34" s="85"/>
      <c r="I34" s="85"/>
      <c r="J34" s="85"/>
      <c r="K34" s="85"/>
      <c r="L34" s="85"/>
      <c r="M34" s="272"/>
      <c r="N34" s="145"/>
    </row>
    <row r="35" spans="1:14" ht="19.5" customHeight="1" x14ac:dyDescent="0.25">
      <c r="A35" s="274"/>
      <c r="B35" s="452"/>
      <c r="C35" s="453"/>
      <c r="D35" s="453"/>
      <c r="E35" s="453"/>
      <c r="F35" s="85"/>
      <c r="G35" s="85"/>
      <c r="H35" s="85"/>
      <c r="I35" s="85"/>
      <c r="J35" s="85"/>
      <c r="K35" s="85"/>
      <c r="L35" s="85"/>
      <c r="M35" s="272"/>
      <c r="N35" s="145"/>
    </row>
    <row r="36" spans="1:14" ht="33" customHeight="1" x14ac:dyDescent="0.25">
      <c r="A36" s="276" t="s">
        <v>591</v>
      </c>
      <c r="B36" s="230" t="s">
        <v>221</v>
      </c>
      <c r="C36" s="230"/>
      <c r="D36" s="230"/>
      <c r="E36" s="230"/>
      <c r="F36" s="230"/>
      <c r="G36" s="230"/>
      <c r="H36" s="230"/>
      <c r="I36" s="230"/>
      <c r="J36" s="230"/>
      <c r="K36" s="230"/>
      <c r="L36" s="230"/>
      <c r="M36" s="277"/>
      <c r="N36" s="145"/>
    </row>
    <row r="37" spans="1:14" ht="21.75" customHeight="1" x14ac:dyDescent="0.25">
      <c r="A37" s="278"/>
      <c r="B37" s="219" t="s">
        <v>220</v>
      </c>
      <c r="C37" s="219"/>
      <c r="D37" s="219"/>
      <c r="E37" s="219"/>
      <c r="F37" s="219"/>
      <c r="G37" s="219"/>
      <c r="H37" s="219"/>
      <c r="I37" s="219"/>
      <c r="J37" s="219"/>
      <c r="K37" s="219"/>
      <c r="L37" s="219"/>
      <c r="M37" s="279"/>
      <c r="N37" s="145"/>
    </row>
    <row r="38" spans="1:14" ht="21" customHeight="1" x14ac:dyDescent="0.25">
      <c r="A38" s="280" t="s">
        <v>6</v>
      </c>
      <c r="B38" s="459" t="s">
        <v>595</v>
      </c>
      <c r="C38" s="460"/>
      <c r="D38" s="460"/>
      <c r="E38" s="460"/>
      <c r="F38" s="215"/>
      <c r="G38" s="215"/>
      <c r="H38" s="215"/>
      <c r="I38" s="215"/>
      <c r="J38" s="215"/>
      <c r="K38" s="215"/>
      <c r="L38" s="215"/>
      <c r="M38" s="281"/>
      <c r="N38" s="145"/>
    </row>
    <row r="39" spans="1:14" ht="57.75" customHeight="1" thickBot="1" x14ac:dyDescent="0.3">
      <c r="A39" s="346"/>
      <c r="B39" s="467" t="s">
        <v>593</v>
      </c>
      <c r="C39" s="468"/>
      <c r="D39" s="468"/>
      <c r="E39" s="469"/>
      <c r="F39" s="215"/>
      <c r="G39" s="215"/>
      <c r="H39" s="215"/>
      <c r="I39" s="215"/>
      <c r="J39" s="215"/>
      <c r="K39" s="215"/>
      <c r="L39" s="215"/>
      <c r="M39" s="281"/>
      <c r="N39" s="145"/>
    </row>
    <row r="40" spans="1:14" ht="105" customHeight="1" thickBot="1" x14ac:dyDescent="0.3">
      <c r="A40" s="282"/>
      <c r="B40" s="461" t="s">
        <v>817</v>
      </c>
      <c r="C40" s="462"/>
      <c r="D40" s="462"/>
      <c r="E40" s="463"/>
      <c r="F40" s="215"/>
      <c r="G40" s="215"/>
      <c r="H40" s="215"/>
      <c r="I40" s="215"/>
      <c r="J40" s="215"/>
      <c r="K40" s="215"/>
      <c r="L40" s="215"/>
      <c r="M40" s="281"/>
      <c r="N40" s="145"/>
    </row>
    <row r="41" spans="1:14" ht="30.75" customHeight="1" thickBot="1" x14ac:dyDescent="0.3">
      <c r="A41" s="283"/>
      <c r="B41" s="464" t="s">
        <v>808</v>
      </c>
      <c r="C41" s="465"/>
      <c r="D41" s="465"/>
      <c r="E41" s="466"/>
      <c r="F41" s="215"/>
      <c r="G41" s="215"/>
      <c r="H41" s="215"/>
      <c r="I41" s="215"/>
      <c r="J41" s="215"/>
      <c r="K41" s="215"/>
      <c r="L41" s="215"/>
      <c r="M41" s="281"/>
      <c r="N41" s="145"/>
    </row>
    <row r="42" spans="1:14" ht="20.25" customHeight="1" x14ac:dyDescent="0.25">
      <c r="A42" s="280" t="s">
        <v>10</v>
      </c>
      <c r="B42" s="450" t="s">
        <v>596</v>
      </c>
      <c r="C42" s="451"/>
      <c r="D42" s="451"/>
      <c r="E42" s="451"/>
      <c r="F42" s="215"/>
      <c r="G42" s="215"/>
      <c r="H42" s="215"/>
      <c r="I42" s="215"/>
      <c r="J42" s="215"/>
      <c r="K42" s="215"/>
      <c r="L42" s="215"/>
      <c r="M42" s="281"/>
      <c r="N42" s="145"/>
    </row>
    <row r="43" spans="1:14" ht="93" customHeight="1" thickBot="1" x14ac:dyDescent="0.3">
      <c r="A43" s="346"/>
      <c r="B43" s="490" t="s">
        <v>594</v>
      </c>
      <c r="C43" s="491"/>
      <c r="D43" s="491"/>
      <c r="E43" s="491"/>
      <c r="F43" s="215"/>
      <c r="G43" s="215"/>
      <c r="H43" s="215"/>
      <c r="I43" s="215"/>
      <c r="J43" s="215"/>
      <c r="K43" s="215"/>
      <c r="L43" s="215"/>
      <c r="M43" s="281"/>
      <c r="N43" s="145"/>
    </row>
    <row r="44" spans="1:14" ht="105" customHeight="1" thickBot="1" x14ac:dyDescent="0.3">
      <c r="A44" s="282"/>
      <c r="B44" s="515" t="s">
        <v>820</v>
      </c>
      <c r="C44" s="516"/>
      <c r="D44" s="516"/>
      <c r="E44" s="517"/>
      <c r="F44" s="215"/>
      <c r="G44" s="215"/>
      <c r="H44" s="215"/>
      <c r="I44" s="215"/>
      <c r="J44" s="215"/>
      <c r="K44" s="215"/>
      <c r="L44" s="215"/>
      <c r="M44" s="281"/>
      <c r="N44" s="145"/>
    </row>
    <row r="45" spans="1:14" ht="33" customHeight="1" thickBot="1" x14ac:dyDescent="0.3">
      <c r="A45" s="283"/>
      <c r="B45" s="515" t="s">
        <v>808</v>
      </c>
      <c r="C45" s="516"/>
      <c r="D45" s="516"/>
      <c r="E45" s="517"/>
      <c r="F45" s="215"/>
      <c r="G45" s="215"/>
      <c r="H45" s="215"/>
      <c r="I45" s="215"/>
      <c r="J45" s="215"/>
      <c r="K45" s="215"/>
      <c r="L45" s="215"/>
      <c r="M45" s="281"/>
      <c r="N45" s="145"/>
    </row>
    <row r="46" spans="1:14" ht="11.25" customHeight="1" x14ac:dyDescent="0.25">
      <c r="A46" s="284"/>
      <c r="B46" s="215"/>
      <c r="C46" s="215"/>
      <c r="D46" s="215"/>
      <c r="E46" s="215"/>
      <c r="F46" s="215"/>
      <c r="G46" s="215"/>
      <c r="H46" s="215"/>
      <c r="I46" s="215"/>
      <c r="J46" s="215"/>
      <c r="K46" s="215"/>
      <c r="L46" s="215"/>
      <c r="M46" s="281"/>
      <c r="N46" s="145"/>
    </row>
    <row r="47" spans="1:14" ht="24" customHeight="1" x14ac:dyDescent="0.25">
      <c r="A47" s="285"/>
      <c r="B47" s="219" t="s">
        <v>219</v>
      </c>
      <c r="C47" s="219"/>
      <c r="D47" s="219"/>
      <c r="E47" s="219"/>
      <c r="F47" s="219"/>
      <c r="G47" s="219"/>
      <c r="H47" s="219"/>
      <c r="I47" s="219"/>
      <c r="J47" s="219"/>
      <c r="K47" s="219"/>
      <c r="L47" s="219"/>
      <c r="M47" s="286"/>
      <c r="N47" s="145"/>
    </row>
    <row r="48" spans="1:14" ht="21" customHeight="1" x14ac:dyDescent="0.25">
      <c r="A48" s="287" t="s">
        <v>218</v>
      </c>
      <c r="B48" s="446" t="s">
        <v>597</v>
      </c>
      <c r="C48" s="447"/>
      <c r="D48" s="447"/>
      <c r="E48" s="447"/>
      <c r="F48" s="215"/>
      <c r="G48" s="215"/>
      <c r="H48" s="215"/>
      <c r="I48" s="215"/>
      <c r="J48" s="215"/>
      <c r="K48" s="215"/>
      <c r="L48" s="215"/>
      <c r="M48" s="281"/>
      <c r="N48" s="145"/>
    </row>
    <row r="49" spans="1:15" ht="22.7" customHeight="1" thickBot="1" x14ac:dyDescent="0.3">
      <c r="A49" s="288"/>
      <c r="B49" s="229" t="s">
        <v>217</v>
      </c>
      <c r="C49" s="228"/>
      <c r="D49" s="228"/>
      <c r="E49" s="228"/>
      <c r="F49" s="215"/>
      <c r="G49" s="215"/>
      <c r="H49" s="215"/>
      <c r="I49" s="215"/>
      <c r="J49" s="215"/>
      <c r="K49" s="215"/>
      <c r="L49" s="215"/>
      <c r="M49" s="281"/>
      <c r="N49" s="145"/>
    </row>
    <row r="50" spans="1:15" ht="18.95" customHeight="1" x14ac:dyDescent="0.25">
      <c r="A50" s="284"/>
      <c r="B50" s="227" t="s">
        <v>216</v>
      </c>
      <c r="C50" s="518" t="s">
        <v>211</v>
      </c>
      <c r="D50" s="518"/>
      <c r="E50" s="519"/>
      <c r="F50" s="518" t="s">
        <v>598</v>
      </c>
      <c r="G50" s="518"/>
      <c r="H50" s="519"/>
      <c r="I50" s="215"/>
      <c r="J50" s="215"/>
      <c r="K50" s="215"/>
      <c r="L50" s="215"/>
      <c r="M50" s="281"/>
      <c r="N50" s="145"/>
    </row>
    <row r="51" spans="1:15" ht="14.25" customHeight="1" x14ac:dyDescent="0.25">
      <c r="A51" s="284"/>
      <c r="B51" s="163"/>
      <c r="C51" s="470"/>
      <c r="D51" s="470"/>
      <c r="E51" s="471"/>
      <c r="F51" s="470"/>
      <c r="G51" s="470"/>
      <c r="H51" s="471"/>
      <c r="I51" s="215"/>
      <c r="J51" s="215"/>
      <c r="K51" s="215"/>
      <c r="L51" s="215"/>
      <c r="M51" s="281"/>
      <c r="N51" s="145"/>
    </row>
    <row r="52" spans="1:15" ht="14.25" customHeight="1" x14ac:dyDescent="0.25">
      <c r="A52" s="284"/>
      <c r="B52" s="163"/>
      <c r="C52" s="470"/>
      <c r="D52" s="470"/>
      <c r="E52" s="471"/>
      <c r="F52" s="470"/>
      <c r="G52" s="470"/>
      <c r="H52" s="471"/>
      <c r="I52" s="215"/>
      <c r="J52" s="215"/>
      <c r="K52" s="215"/>
      <c r="L52" s="215"/>
      <c r="M52" s="281"/>
      <c r="N52" s="145"/>
    </row>
    <row r="53" spans="1:15" ht="14.25" customHeight="1" x14ac:dyDescent="0.25">
      <c r="A53" s="284"/>
      <c r="B53" s="163"/>
      <c r="C53" s="470"/>
      <c r="D53" s="470"/>
      <c r="E53" s="471"/>
      <c r="F53" s="470"/>
      <c r="G53" s="470"/>
      <c r="H53" s="471"/>
      <c r="I53" s="215"/>
      <c r="J53" s="215"/>
      <c r="K53" s="215"/>
      <c r="L53" s="215"/>
      <c r="M53" s="281"/>
      <c r="N53" s="145"/>
    </row>
    <row r="54" spans="1:15" ht="14.25" customHeight="1" x14ac:dyDescent="0.25">
      <c r="A54" s="284"/>
      <c r="B54" s="163"/>
      <c r="C54" s="470"/>
      <c r="D54" s="470"/>
      <c r="E54" s="471"/>
      <c r="F54" s="470"/>
      <c r="G54" s="470"/>
      <c r="H54" s="471"/>
      <c r="I54" s="215"/>
      <c r="J54" s="215"/>
      <c r="K54" s="215"/>
      <c r="L54" s="215"/>
      <c r="M54" s="281"/>
      <c r="N54" s="145"/>
    </row>
    <row r="55" spans="1:15" ht="14.25" customHeight="1" x14ac:dyDescent="0.25">
      <c r="A55" s="284"/>
      <c r="B55" s="163"/>
      <c r="C55" s="470"/>
      <c r="D55" s="470"/>
      <c r="E55" s="471"/>
      <c r="F55" s="470"/>
      <c r="G55" s="470"/>
      <c r="H55" s="471"/>
      <c r="I55" s="215"/>
      <c r="J55" s="215"/>
      <c r="K55" s="215"/>
      <c r="L55" s="215"/>
      <c r="M55" s="281"/>
      <c r="N55" s="145"/>
    </row>
    <row r="56" spans="1:15" ht="14.25" customHeight="1" thickBot="1" x14ac:dyDescent="0.3">
      <c r="A56" s="284"/>
      <c r="B56" s="152"/>
      <c r="C56" s="513"/>
      <c r="D56" s="513"/>
      <c r="E56" s="514"/>
      <c r="F56" s="513"/>
      <c r="G56" s="513"/>
      <c r="H56" s="514"/>
      <c r="I56" s="215"/>
      <c r="J56" s="215"/>
      <c r="K56" s="215"/>
      <c r="L56" s="215"/>
      <c r="M56" s="281"/>
      <c r="N56" s="145"/>
    </row>
    <row r="57" spans="1:15" ht="24.75" customHeight="1" x14ac:dyDescent="0.25">
      <c r="A57" s="284" t="s">
        <v>215</v>
      </c>
      <c r="B57" s="492" t="s">
        <v>627</v>
      </c>
      <c r="C57" s="489"/>
      <c r="D57" s="489"/>
      <c r="E57" s="489"/>
      <c r="F57" s="215"/>
      <c r="G57" s="215"/>
      <c r="H57" s="215"/>
      <c r="I57" s="215"/>
      <c r="J57" s="215"/>
      <c r="K57" s="215"/>
      <c r="L57" s="215"/>
      <c r="M57" s="281"/>
      <c r="N57" s="145"/>
    </row>
    <row r="58" spans="1:15" ht="15.75" customHeight="1" thickBot="1" x14ac:dyDescent="0.3">
      <c r="A58" s="284"/>
      <c r="B58" s="490" t="s">
        <v>629</v>
      </c>
      <c r="C58" s="491"/>
      <c r="D58" s="491"/>
      <c r="E58" s="491"/>
      <c r="F58" s="215"/>
      <c r="G58" s="215"/>
      <c r="H58" s="215"/>
      <c r="I58" s="215"/>
      <c r="J58" s="215"/>
      <c r="K58" s="215"/>
      <c r="L58" s="215"/>
      <c r="M58" s="281"/>
      <c r="N58" s="145"/>
    </row>
    <row r="59" spans="1:15" ht="31.7" customHeight="1" thickBot="1" x14ac:dyDescent="0.3">
      <c r="A59" s="284"/>
      <c r="B59" s="461" t="s">
        <v>821</v>
      </c>
      <c r="C59" s="462"/>
      <c r="D59" s="462"/>
      <c r="E59" s="463"/>
      <c r="F59" s="215"/>
      <c r="G59" s="215"/>
      <c r="H59" s="215"/>
      <c r="I59" s="215"/>
      <c r="J59" s="215"/>
      <c r="K59" s="215"/>
      <c r="L59" s="215"/>
      <c r="M59" s="281"/>
      <c r="N59" s="145"/>
    </row>
    <row r="60" spans="1:15" ht="24" customHeight="1" x14ac:dyDescent="0.25">
      <c r="A60" s="284" t="s">
        <v>214</v>
      </c>
      <c r="B60" s="489" t="s">
        <v>628</v>
      </c>
      <c r="C60" s="489"/>
      <c r="D60" s="489"/>
      <c r="E60" s="489"/>
      <c r="F60" s="215"/>
      <c r="G60" s="215"/>
      <c r="H60" s="215"/>
      <c r="I60" s="215"/>
      <c r="J60" s="215"/>
      <c r="K60" s="215"/>
      <c r="L60" s="215"/>
      <c r="M60" s="281"/>
      <c r="N60" s="145"/>
    </row>
    <row r="61" spans="1:15" ht="22.7" customHeight="1" thickBot="1" x14ac:dyDescent="0.3">
      <c r="A61" s="284"/>
      <c r="B61" s="226" t="s">
        <v>213</v>
      </c>
      <c r="C61" s="215"/>
      <c r="D61" s="215"/>
      <c r="E61" s="215"/>
      <c r="F61" s="215"/>
      <c r="G61" s="215"/>
      <c r="H61" s="215"/>
      <c r="I61" s="215"/>
      <c r="J61" s="215"/>
      <c r="K61" s="215"/>
      <c r="L61" s="215"/>
      <c r="M61" s="281"/>
      <c r="N61" s="145"/>
    </row>
    <row r="62" spans="1:15" ht="18.95" customHeight="1" x14ac:dyDescent="0.25">
      <c r="A62" s="284"/>
      <c r="B62" s="225" t="s">
        <v>212</v>
      </c>
      <c r="C62" s="224" t="s">
        <v>211</v>
      </c>
      <c r="D62" s="224" t="s">
        <v>630</v>
      </c>
      <c r="E62" s="224" t="s">
        <v>210</v>
      </c>
      <c r="F62" s="223" t="s">
        <v>8</v>
      </c>
      <c r="G62" s="215"/>
      <c r="H62" s="215"/>
      <c r="I62" s="215"/>
      <c r="J62" s="215"/>
      <c r="K62" s="215"/>
      <c r="L62" s="215"/>
      <c r="M62" s="215"/>
      <c r="N62" s="431"/>
      <c r="O62" s="145"/>
    </row>
    <row r="63" spans="1:15" ht="14.25" customHeight="1" x14ac:dyDescent="0.25">
      <c r="A63" s="284"/>
      <c r="B63" s="163" t="s">
        <v>117</v>
      </c>
      <c r="C63" s="179"/>
      <c r="D63" s="179"/>
      <c r="E63" s="179"/>
      <c r="F63" s="161"/>
      <c r="G63" s="215"/>
      <c r="H63" s="215"/>
      <c r="I63" s="215"/>
      <c r="J63" s="215"/>
      <c r="K63" s="215"/>
      <c r="L63" s="215"/>
      <c r="M63" s="215"/>
      <c r="N63" s="432"/>
      <c r="O63" s="145"/>
    </row>
    <row r="64" spans="1:15" ht="14.25" customHeight="1" x14ac:dyDescent="0.25">
      <c r="A64" s="284"/>
      <c r="B64" s="163" t="s">
        <v>209</v>
      </c>
      <c r="C64" s="435" t="s">
        <v>822</v>
      </c>
      <c r="D64" s="179"/>
      <c r="E64" s="435" t="s">
        <v>823</v>
      </c>
      <c r="F64" s="161"/>
      <c r="G64" s="215"/>
      <c r="H64" s="215"/>
      <c r="I64" s="215"/>
      <c r="J64" s="215"/>
      <c r="K64" s="215"/>
      <c r="L64" s="215"/>
      <c r="M64" s="215"/>
      <c r="N64" s="432"/>
      <c r="O64" s="145"/>
    </row>
    <row r="65" spans="1:15" ht="14.25" customHeight="1" x14ac:dyDescent="0.25">
      <c r="A65" s="284"/>
      <c r="B65" s="163" t="s">
        <v>208</v>
      </c>
      <c r="C65" s="435" t="s">
        <v>822</v>
      </c>
      <c r="D65" s="179"/>
      <c r="E65" s="435" t="s">
        <v>824</v>
      </c>
      <c r="F65" s="161"/>
      <c r="G65" s="215"/>
      <c r="H65" s="215"/>
      <c r="I65" s="215"/>
      <c r="J65" s="215"/>
      <c r="K65" s="215"/>
      <c r="L65" s="215"/>
      <c r="M65" s="215"/>
      <c r="N65" s="432"/>
      <c r="O65" s="145"/>
    </row>
    <row r="66" spans="1:15" ht="14.25" customHeight="1" x14ac:dyDescent="0.25">
      <c r="A66" s="284"/>
      <c r="B66" s="163" t="s">
        <v>207</v>
      </c>
      <c r="C66" s="435" t="s">
        <v>825</v>
      </c>
      <c r="D66" s="179"/>
      <c r="E66" s="435" t="s">
        <v>826</v>
      </c>
      <c r="F66" s="161"/>
      <c r="G66" s="215"/>
      <c r="H66" s="215"/>
      <c r="I66" s="215"/>
      <c r="J66" s="215"/>
      <c r="K66" s="215"/>
      <c r="L66" s="215"/>
      <c r="M66" s="215"/>
      <c r="N66" s="432"/>
      <c r="O66" s="145"/>
    </row>
    <row r="67" spans="1:15" ht="14.25" customHeight="1" x14ac:dyDescent="0.25">
      <c r="A67" s="284"/>
      <c r="B67" s="163" t="s">
        <v>155</v>
      </c>
      <c r="C67" s="435" t="s">
        <v>822</v>
      </c>
      <c r="D67" s="179"/>
      <c r="E67" s="435" t="s">
        <v>823</v>
      </c>
      <c r="F67" s="161"/>
      <c r="G67" s="215"/>
      <c r="H67" s="215"/>
      <c r="I67" s="215"/>
      <c r="J67" s="215"/>
      <c r="K67" s="215"/>
      <c r="L67" s="215"/>
      <c r="M67" s="215"/>
      <c r="N67" s="432"/>
      <c r="O67" s="145"/>
    </row>
    <row r="68" spans="1:15" ht="14.25" customHeight="1" x14ac:dyDescent="0.25">
      <c r="A68" s="284"/>
      <c r="B68" s="163" t="s">
        <v>206</v>
      </c>
      <c r="C68" s="179"/>
      <c r="D68" s="179"/>
      <c r="E68" s="179"/>
      <c r="F68" s="161"/>
      <c r="G68" s="215"/>
      <c r="H68" s="215"/>
      <c r="I68" s="215"/>
      <c r="J68" s="215"/>
      <c r="K68" s="215"/>
      <c r="L68" s="215"/>
      <c r="M68" s="215"/>
      <c r="N68" s="432"/>
      <c r="O68" s="145"/>
    </row>
    <row r="69" spans="1:15" ht="14.25" customHeight="1" x14ac:dyDescent="0.25">
      <c r="A69" s="284"/>
      <c r="B69" s="163" t="s">
        <v>205</v>
      </c>
      <c r="C69" s="179"/>
      <c r="D69" s="179"/>
      <c r="E69" s="179"/>
      <c r="F69" s="161"/>
      <c r="G69" s="215"/>
      <c r="H69" s="215"/>
      <c r="I69" s="215"/>
      <c r="J69" s="215"/>
      <c r="K69" s="215"/>
      <c r="L69" s="215"/>
      <c r="M69" s="215"/>
      <c r="N69" s="432"/>
      <c r="O69" s="145"/>
    </row>
    <row r="70" spans="1:15" ht="14.25" customHeight="1" x14ac:dyDescent="0.25">
      <c r="A70" s="284"/>
      <c r="B70" s="163" t="s">
        <v>204</v>
      </c>
      <c r="C70" s="179"/>
      <c r="D70" s="179"/>
      <c r="E70" s="179"/>
      <c r="F70" s="161"/>
      <c r="G70" s="215"/>
      <c r="H70" s="215"/>
      <c r="I70" s="215"/>
      <c r="J70" s="215"/>
      <c r="K70" s="215"/>
      <c r="L70" s="215"/>
      <c r="M70" s="215"/>
      <c r="N70" s="432"/>
      <c r="O70" s="145"/>
    </row>
    <row r="71" spans="1:15" ht="14.25" customHeight="1" x14ac:dyDescent="0.25">
      <c r="A71" s="284"/>
      <c r="B71" s="163" t="s">
        <v>203</v>
      </c>
      <c r="C71" s="179"/>
      <c r="D71" s="179"/>
      <c r="E71" s="179"/>
      <c r="F71" s="161"/>
      <c r="G71" s="215"/>
      <c r="H71" s="215"/>
      <c r="I71" s="215"/>
      <c r="J71" s="215"/>
      <c r="K71" s="215"/>
      <c r="L71" s="215"/>
      <c r="M71" s="215"/>
      <c r="N71" s="432"/>
      <c r="O71" s="145"/>
    </row>
    <row r="72" spans="1:15" ht="14.25" customHeight="1" x14ac:dyDescent="0.25">
      <c r="A72" s="284"/>
      <c r="B72" s="160" t="s">
        <v>137</v>
      </c>
      <c r="C72" s="222"/>
      <c r="D72" s="222"/>
      <c r="E72" s="222"/>
      <c r="F72" s="158"/>
      <c r="G72" s="215"/>
      <c r="H72" s="215"/>
      <c r="I72" s="215"/>
      <c r="J72" s="215"/>
      <c r="K72" s="215"/>
      <c r="L72" s="215"/>
      <c r="M72" s="215"/>
      <c r="N72" s="432"/>
      <c r="O72" s="145"/>
    </row>
    <row r="73" spans="1:15" ht="14.25" customHeight="1" x14ac:dyDescent="0.25">
      <c r="A73" s="284"/>
      <c r="B73" s="160" t="s">
        <v>26</v>
      </c>
      <c r="C73" s="222"/>
      <c r="D73" s="222"/>
      <c r="E73" s="222"/>
      <c r="F73" s="158"/>
      <c r="G73" s="215"/>
      <c r="H73" s="215"/>
      <c r="I73" s="215"/>
      <c r="J73" s="215"/>
      <c r="K73" s="215"/>
      <c r="L73" s="215"/>
      <c r="M73" s="215"/>
      <c r="N73" s="432"/>
      <c r="O73" s="145"/>
    </row>
    <row r="74" spans="1:15" ht="14.25" customHeight="1" thickBot="1" x14ac:dyDescent="0.3">
      <c r="A74" s="284"/>
      <c r="B74" s="152" t="s">
        <v>5</v>
      </c>
      <c r="C74" s="175"/>
      <c r="D74" s="175"/>
      <c r="E74" s="175"/>
      <c r="F74" s="150"/>
      <c r="G74" s="215"/>
      <c r="H74" s="215"/>
      <c r="I74" s="215"/>
      <c r="J74" s="215"/>
      <c r="K74" s="215"/>
      <c r="L74" s="215"/>
      <c r="M74" s="215"/>
      <c r="N74" s="432"/>
      <c r="O74" s="145"/>
    </row>
    <row r="75" spans="1:15" ht="27.95" customHeight="1" x14ac:dyDescent="0.25">
      <c r="A75" s="289" t="s">
        <v>202</v>
      </c>
      <c r="B75" s="218" t="s">
        <v>599</v>
      </c>
      <c r="C75" s="217"/>
      <c r="D75" s="215"/>
      <c r="E75" s="215"/>
      <c r="F75" s="215"/>
      <c r="G75" s="215"/>
      <c r="H75" s="215"/>
      <c r="I75" s="215"/>
      <c r="J75" s="215"/>
      <c r="K75" s="215"/>
      <c r="L75" s="215"/>
      <c r="M75" s="215"/>
      <c r="N75" s="432"/>
      <c r="O75" s="145"/>
    </row>
    <row r="76" spans="1:15" ht="21" customHeight="1" thickBot="1" x14ac:dyDescent="0.3">
      <c r="A76" s="289"/>
      <c r="B76" s="221" t="s">
        <v>600</v>
      </c>
      <c r="C76" s="216"/>
      <c r="D76" s="215"/>
      <c r="E76" s="215"/>
      <c r="F76" s="215"/>
      <c r="G76" s="215"/>
      <c r="H76" s="215"/>
      <c r="I76" s="215"/>
      <c r="J76" s="215"/>
      <c r="K76" s="215"/>
      <c r="L76" s="215"/>
      <c r="M76" s="215"/>
      <c r="N76" s="432"/>
      <c r="O76" s="145"/>
    </row>
    <row r="77" spans="1:15" ht="78.75" customHeight="1" thickBot="1" x14ac:dyDescent="0.3">
      <c r="A77" s="289"/>
      <c r="B77" s="461" t="s">
        <v>827</v>
      </c>
      <c r="C77" s="462"/>
      <c r="D77" s="462"/>
      <c r="E77" s="463"/>
      <c r="F77" s="215"/>
      <c r="G77" s="215"/>
      <c r="H77" s="215"/>
      <c r="I77" s="215"/>
      <c r="J77" s="215"/>
      <c r="K77" s="215"/>
      <c r="L77" s="215"/>
      <c r="M77" s="215"/>
      <c r="N77" s="432"/>
      <c r="O77" s="145"/>
    </row>
    <row r="78" spans="1:15" ht="27.95" customHeight="1" x14ac:dyDescent="0.25">
      <c r="A78" s="289" t="s">
        <v>201</v>
      </c>
      <c r="B78" s="492" t="s">
        <v>601</v>
      </c>
      <c r="C78" s="489"/>
      <c r="D78" s="489"/>
      <c r="E78" s="489"/>
      <c r="F78" s="215"/>
      <c r="G78" s="215"/>
      <c r="H78" s="215"/>
      <c r="I78" s="215"/>
      <c r="J78" s="215"/>
      <c r="K78" s="215"/>
      <c r="L78" s="215"/>
      <c r="M78" s="215"/>
      <c r="N78" s="432"/>
      <c r="O78" s="145"/>
    </row>
    <row r="79" spans="1:15" ht="21" customHeight="1" x14ac:dyDescent="0.25">
      <c r="A79" s="289"/>
      <c r="B79" s="221" t="s">
        <v>631</v>
      </c>
      <c r="C79" s="216"/>
      <c r="D79" s="215"/>
      <c r="E79" s="215"/>
      <c r="F79" s="215"/>
      <c r="G79" s="215"/>
      <c r="H79" s="215"/>
      <c r="I79" s="215"/>
      <c r="J79" s="215"/>
      <c r="K79" s="215"/>
      <c r="L79" s="215"/>
      <c r="M79" s="215"/>
      <c r="N79" s="432"/>
      <c r="O79" s="145"/>
    </row>
    <row r="80" spans="1:15" ht="21" customHeight="1" thickBot="1" x14ac:dyDescent="0.3">
      <c r="A80" s="289"/>
      <c r="B80" s="220" t="s">
        <v>632</v>
      </c>
      <c r="C80" s="215"/>
      <c r="D80" s="215"/>
      <c r="E80" s="215"/>
      <c r="F80" s="215"/>
      <c r="G80" s="215"/>
      <c r="H80" s="215"/>
      <c r="I80" s="215"/>
      <c r="J80" s="215"/>
      <c r="K80" s="215"/>
      <c r="L80" s="215"/>
      <c r="M80" s="215"/>
      <c r="N80" s="432"/>
      <c r="O80" s="145"/>
    </row>
    <row r="81" spans="1:21" ht="78.75" customHeight="1" thickBot="1" x14ac:dyDescent="0.3">
      <c r="A81" s="289"/>
      <c r="B81" s="461" t="s">
        <v>12</v>
      </c>
      <c r="C81" s="462"/>
      <c r="D81" s="462"/>
      <c r="E81" s="463"/>
      <c r="F81" s="215"/>
      <c r="G81" s="215"/>
      <c r="H81" s="215"/>
      <c r="I81" s="215"/>
      <c r="J81" s="215"/>
      <c r="K81" s="215"/>
      <c r="L81" s="215"/>
      <c r="M81" s="215"/>
      <c r="N81" s="432"/>
      <c r="O81" s="145"/>
    </row>
    <row r="82" spans="1:21" x14ac:dyDescent="0.25">
      <c r="A82" s="284"/>
      <c r="B82" s="215"/>
      <c r="C82" s="215"/>
      <c r="D82" s="215"/>
      <c r="E82" s="215"/>
      <c r="F82" s="215"/>
      <c r="G82" s="215"/>
      <c r="H82" s="215"/>
      <c r="I82" s="215"/>
      <c r="J82" s="215"/>
      <c r="K82" s="215"/>
      <c r="L82" s="215"/>
      <c r="M82" s="215"/>
      <c r="N82" s="432"/>
      <c r="O82" s="145"/>
    </row>
    <row r="83" spans="1:21" ht="24" customHeight="1" x14ac:dyDescent="0.25">
      <c r="A83" s="285"/>
      <c r="B83" s="219" t="s">
        <v>71</v>
      </c>
      <c r="C83" s="219"/>
      <c r="D83" s="219"/>
      <c r="E83" s="219"/>
      <c r="F83" s="219"/>
      <c r="G83" s="219"/>
      <c r="H83" s="219"/>
      <c r="I83" s="219"/>
      <c r="J83" s="219"/>
      <c r="K83" s="219"/>
      <c r="L83" s="219"/>
      <c r="M83" s="219"/>
      <c r="N83" s="433"/>
      <c r="O83" s="145"/>
    </row>
    <row r="84" spans="1:21" ht="24" customHeight="1" x14ac:dyDescent="0.25">
      <c r="A84" s="289" t="s">
        <v>200</v>
      </c>
      <c r="B84" s="218" t="s">
        <v>69</v>
      </c>
      <c r="C84" s="217"/>
      <c r="D84" s="215"/>
      <c r="E84" s="215"/>
      <c r="F84" s="215"/>
      <c r="G84" s="215"/>
      <c r="H84" s="215"/>
      <c r="I84" s="215"/>
      <c r="J84" s="215"/>
      <c r="K84" s="215"/>
      <c r="L84" s="215"/>
      <c r="M84" s="281"/>
      <c r="N84" s="145"/>
    </row>
    <row r="85" spans="1:21" ht="31.7" customHeight="1" thickBot="1" x14ac:dyDescent="0.3">
      <c r="A85" s="289"/>
      <c r="B85" s="493" t="s">
        <v>602</v>
      </c>
      <c r="C85" s="494"/>
      <c r="D85" s="494"/>
      <c r="E85" s="494"/>
      <c r="F85" s="215"/>
      <c r="G85" s="215"/>
      <c r="H85" s="215"/>
      <c r="I85" s="215"/>
      <c r="J85" s="215"/>
      <c r="K85" s="215"/>
      <c r="L85" s="215"/>
      <c r="M85" s="281"/>
      <c r="N85" s="145"/>
    </row>
    <row r="86" spans="1:21" ht="78.75" customHeight="1" thickBot="1" x14ac:dyDescent="0.3">
      <c r="A86" s="289"/>
      <c r="B86" s="461" t="s">
        <v>828</v>
      </c>
      <c r="C86" s="462"/>
      <c r="D86" s="462"/>
      <c r="E86" s="463"/>
      <c r="F86" s="215"/>
      <c r="G86" s="215"/>
      <c r="H86" s="215"/>
      <c r="I86" s="215"/>
      <c r="J86" s="215"/>
      <c r="K86" s="215"/>
      <c r="L86" s="215"/>
      <c r="M86" s="281"/>
      <c r="N86" s="145"/>
    </row>
    <row r="87" spans="1:21" x14ac:dyDescent="0.25">
      <c r="A87" s="284"/>
      <c r="B87" s="215"/>
      <c r="C87" s="215"/>
      <c r="D87" s="215"/>
      <c r="E87" s="215"/>
      <c r="F87" s="215"/>
      <c r="G87" s="215"/>
      <c r="H87" s="215"/>
      <c r="I87" s="215"/>
      <c r="J87" s="215"/>
      <c r="K87" s="215"/>
      <c r="L87" s="215"/>
      <c r="M87" s="281"/>
      <c r="N87" s="145"/>
    </row>
    <row r="88" spans="1:21" ht="30" customHeight="1" x14ac:dyDescent="0.25">
      <c r="A88" s="290" t="s">
        <v>634</v>
      </c>
      <c r="B88" s="214" t="s">
        <v>199</v>
      </c>
      <c r="C88" s="214"/>
      <c r="D88" s="213"/>
      <c r="E88" s="213"/>
      <c r="F88" s="213"/>
      <c r="G88" s="213"/>
      <c r="H88" s="213"/>
      <c r="I88" s="213"/>
      <c r="J88" s="213"/>
      <c r="K88" s="213"/>
      <c r="L88" s="213"/>
      <c r="M88" s="291"/>
      <c r="N88" s="145"/>
    </row>
    <row r="89" spans="1:21" ht="21" customHeight="1" x14ac:dyDescent="0.25">
      <c r="A89" s="292"/>
      <c r="B89" s="149" t="s">
        <v>198</v>
      </c>
      <c r="C89" s="149"/>
      <c r="D89" s="149"/>
      <c r="E89" s="149"/>
      <c r="F89" s="149"/>
      <c r="G89" s="149"/>
      <c r="H89" s="149"/>
      <c r="I89" s="149"/>
      <c r="J89" s="149"/>
      <c r="K89" s="149"/>
      <c r="L89" s="149"/>
      <c r="M89" s="293"/>
      <c r="N89" s="145"/>
    </row>
    <row r="90" spans="1:21" x14ac:dyDescent="0.25">
      <c r="A90" s="294" t="s">
        <v>197</v>
      </c>
      <c r="B90" s="208" t="s">
        <v>642</v>
      </c>
      <c r="C90" s="148"/>
      <c r="D90" s="147"/>
      <c r="E90" s="147"/>
      <c r="F90" s="147"/>
      <c r="G90" s="147"/>
      <c r="H90" s="147"/>
      <c r="I90" s="147"/>
      <c r="J90" s="147"/>
      <c r="K90" s="147"/>
      <c r="L90" s="147"/>
      <c r="M90" s="295"/>
      <c r="N90" s="145"/>
    </row>
    <row r="91" spans="1:21" ht="107.25" customHeight="1" x14ac:dyDescent="0.25">
      <c r="A91" s="294"/>
      <c r="B91" s="495" t="s">
        <v>643</v>
      </c>
      <c r="C91" s="443"/>
      <c r="D91" s="443"/>
      <c r="E91" s="443"/>
      <c r="F91" s="147"/>
      <c r="G91" s="147"/>
      <c r="H91" s="147"/>
      <c r="I91" s="147"/>
      <c r="J91" s="147"/>
      <c r="K91" s="147"/>
      <c r="L91" s="147"/>
      <c r="M91" s="295"/>
      <c r="N91" s="145"/>
    </row>
    <row r="92" spans="1:21" ht="45.95" customHeight="1" x14ac:dyDescent="0.25">
      <c r="A92" s="296"/>
      <c r="B92" s="443" t="s">
        <v>603</v>
      </c>
      <c r="C92" s="443"/>
      <c r="D92" s="443"/>
      <c r="E92" s="443"/>
      <c r="F92" s="147"/>
      <c r="G92" s="147"/>
      <c r="H92" s="147"/>
      <c r="I92" s="147"/>
      <c r="J92" s="147"/>
      <c r="K92" s="147"/>
      <c r="L92" s="147"/>
      <c r="M92" s="295"/>
      <c r="N92" s="145"/>
      <c r="Q92" s="145"/>
    </row>
    <row r="93" spans="1:21" ht="66" customHeight="1" thickBot="1" x14ac:dyDescent="0.3">
      <c r="A93" s="296"/>
      <c r="B93" s="442" t="s">
        <v>644</v>
      </c>
      <c r="C93" s="442"/>
      <c r="D93" s="442"/>
      <c r="E93" s="442"/>
      <c r="F93" s="147"/>
      <c r="G93" s="147"/>
      <c r="H93" s="147"/>
      <c r="I93" s="147"/>
      <c r="J93" s="147"/>
      <c r="K93" s="147"/>
      <c r="L93" s="147"/>
      <c r="M93" s="295"/>
      <c r="N93" s="145"/>
      <c r="Q93" s="145"/>
    </row>
    <row r="94" spans="1:21" ht="24" customHeight="1" x14ac:dyDescent="0.25">
      <c r="A94" s="296"/>
      <c r="B94" s="155" t="s">
        <v>196</v>
      </c>
      <c r="C94" s="212" t="s">
        <v>0</v>
      </c>
      <c r="D94" s="212" t="s">
        <v>195</v>
      </c>
      <c r="E94" s="212" t="s">
        <v>194</v>
      </c>
      <c r="F94" s="212" t="s">
        <v>193</v>
      </c>
      <c r="G94" s="212" t="s">
        <v>192</v>
      </c>
      <c r="H94" s="212" t="s">
        <v>123</v>
      </c>
      <c r="I94" s="206" t="s">
        <v>9</v>
      </c>
      <c r="J94" s="192" t="s">
        <v>8</v>
      </c>
      <c r="K94" s="147"/>
      <c r="L94" s="147"/>
      <c r="M94" s="295"/>
      <c r="N94" s="145"/>
      <c r="Q94" s="145"/>
    </row>
    <row r="95" spans="1:21" ht="18" x14ac:dyDescent="0.35">
      <c r="A95" s="296"/>
      <c r="B95" s="163" t="s">
        <v>806</v>
      </c>
      <c r="C95" s="179" t="s">
        <v>264</v>
      </c>
      <c r="D95" s="179" t="s">
        <v>544</v>
      </c>
      <c r="E95" s="162">
        <v>390.15</v>
      </c>
      <c r="F95" s="162">
        <v>787.28</v>
      </c>
      <c r="G95" s="162">
        <v>531.38</v>
      </c>
      <c r="H95" s="162">
        <f t="shared" ref="H95:H110" si="0">SUM(E95:G95)</f>
        <v>1708.81</v>
      </c>
      <c r="I95" s="179" t="s">
        <v>13</v>
      </c>
      <c r="J95" s="211"/>
      <c r="K95" s="147"/>
      <c r="L95" s="147"/>
      <c r="M95" s="295"/>
      <c r="N95" s="145"/>
      <c r="Q95" s="145"/>
    </row>
    <row r="96" spans="1:21" ht="18" x14ac:dyDescent="0.35">
      <c r="A96" s="296"/>
      <c r="B96" s="163" t="s">
        <v>191</v>
      </c>
      <c r="C96" s="179" t="str">
        <f>VLOOKUP(C$95,ListsReq!$C$3:$R$34,2,FALSE)</f>
        <v>2016/17</v>
      </c>
      <c r="D96" s="179" t="s">
        <v>544</v>
      </c>
      <c r="E96" s="162">
        <v>79</v>
      </c>
      <c r="F96" s="162">
        <v>724.2</v>
      </c>
      <c r="G96" s="162">
        <v>900.51</v>
      </c>
      <c r="H96" s="162">
        <f t="shared" si="0"/>
        <v>1703.71</v>
      </c>
      <c r="I96" s="179" t="s">
        <v>13</v>
      </c>
      <c r="J96" s="211"/>
      <c r="K96" s="147"/>
      <c r="L96" s="147"/>
      <c r="M96" s="295"/>
      <c r="N96" s="520"/>
      <c r="O96" s="521"/>
      <c r="P96" s="521"/>
      <c r="Q96" s="521"/>
      <c r="R96" s="521"/>
      <c r="S96" s="521"/>
      <c r="T96" s="521"/>
      <c r="U96" s="522"/>
    </row>
    <row r="97" spans="1:21" ht="18" x14ac:dyDescent="0.35">
      <c r="A97" s="296"/>
      <c r="B97" s="163" t="s">
        <v>190</v>
      </c>
      <c r="C97" s="179" t="str">
        <f>VLOOKUP(C$95,ListsReq!$C$3:$R$34,3,FALSE)</f>
        <v>2017/18</v>
      </c>
      <c r="D97" s="179" t="s">
        <v>544</v>
      </c>
      <c r="E97" s="162">
        <v>76.12</v>
      </c>
      <c r="F97" s="162">
        <v>970.66</v>
      </c>
      <c r="G97" s="162">
        <v>542.17999999999995</v>
      </c>
      <c r="H97" s="162">
        <f t="shared" si="0"/>
        <v>1588.96</v>
      </c>
      <c r="I97" s="179" t="s">
        <v>13</v>
      </c>
      <c r="J97" s="211"/>
      <c r="K97" s="147"/>
      <c r="L97" s="147"/>
      <c r="M97" s="295"/>
      <c r="N97" s="520"/>
      <c r="O97" s="521"/>
      <c r="P97" s="521"/>
      <c r="Q97" s="521"/>
      <c r="R97" s="521"/>
      <c r="S97" s="521"/>
      <c r="T97" s="521"/>
      <c r="U97" s="522"/>
    </row>
    <row r="98" spans="1:21" ht="18" x14ac:dyDescent="0.35">
      <c r="A98" s="296"/>
      <c r="B98" s="163" t="s">
        <v>189</v>
      </c>
      <c r="C98" s="179" t="str">
        <f>VLOOKUP(C$95,ListsReq!$C$3:$R$34,4,FALSE)</f>
        <v>2018/19</v>
      </c>
      <c r="D98" s="179" t="s">
        <v>544</v>
      </c>
      <c r="E98" s="162">
        <v>92</v>
      </c>
      <c r="F98" s="162">
        <v>882</v>
      </c>
      <c r="G98" s="162">
        <v>619</v>
      </c>
      <c r="H98" s="162">
        <f t="shared" si="0"/>
        <v>1593</v>
      </c>
      <c r="I98" s="179" t="s">
        <v>13</v>
      </c>
      <c r="J98" s="211"/>
      <c r="K98" s="147"/>
      <c r="L98" s="147"/>
      <c r="M98" s="295"/>
      <c r="N98" s="520"/>
      <c r="O98" s="521"/>
      <c r="P98" s="521"/>
      <c r="Q98" s="521"/>
      <c r="R98" s="521"/>
      <c r="S98" s="521"/>
      <c r="T98" s="521"/>
      <c r="U98" s="522"/>
    </row>
    <row r="99" spans="1:21" ht="18" x14ac:dyDescent="0.35">
      <c r="A99" s="296"/>
      <c r="B99" s="163" t="s">
        <v>188</v>
      </c>
      <c r="C99" s="179" t="str">
        <f>VLOOKUP(C$95,ListsReq!$C$3:$R$34,5,FALSE)</f>
        <v>2019/20</v>
      </c>
      <c r="D99" s="179" t="s">
        <v>544</v>
      </c>
      <c r="E99" s="162">
        <v>106</v>
      </c>
      <c r="F99" s="162"/>
      <c r="G99" s="162"/>
      <c r="H99" s="162">
        <f t="shared" si="0"/>
        <v>106</v>
      </c>
      <c r="I99" s="179" t="s">
        <v>13</v>
      </c>
      <c r="J99" s="211"/>
      <c r="K99" s="147"/>
      <c r="L99" s="147"/>
      <c r="M99" s="295"/>
      <c r="N99" s="520"/>
      <c r="O99" s="521"/>
      <c r="P99" s="521"/>
      <c r="Q99" s="521"/>
      <c r="R99" s="521"/>
      <c r="S99" s="521"/>
      <c r="T99" s="521"/>
      <c r="U99" s="522"/>
    </row>
    <row r="100" spans="1:21" ht="18" x14ac:dyDescent="0.35">
      <c r="A100" s="296"/>
      <c r="B100" s="163" t="s">
        <v>187</v>
      </c>
      <c r="C100" s="179">
        <f>VLOOKUP(C$95,ListsReq!$C$3:$R$34,6,FALSE)</f>
        <v>0</v>
      </c>
      <c r="D100" s="179"/>
      <c r="E100" s="162"/>
      <c r="F100" s="162"/>
      <c r="G100" s="162"/>
      <c r="H100" s="162">
        <f t="shared" si="0"/>
        <v>0</v>
      </c>
      <c r="I100" s="179" t="s">
        <v>13</v>
      </c>
      <c r="J100" s="211"/>
      <c r="K100" s="147"/>
      <c r="L100" s="147"/>
      <c r="M100" s="295"/>
      <c r="N100" s="145"/>
      <c r="Q100" s="145"/>
    </row>
    <row r="101" spans="1:21" ht="18" x14ac:dyDescent="0.35">
      <c r="A101" s="296"/>
      <c r="B101" s="163" t="s">
        <v>186</v>
      </c>
      <c r="C101" s="179">
        <f>VLOOKUP(C$95,ListsReq!$C$3:$R$34,7,FALSE)</f>
        <v>0</v>
      </c>
      <c r="D101" s="179"/>
      <c r="E101" s="162"/>
      <c r="F101" s="162"/>
      <c r="G101" s="162"/>
      <c r="H101" s="162">
        <f t="shared" si="0"/>
        <v>0</v>
      </c>
      <c r="I101" s="179" t="s">
        <v>13</v>
      </c>
      <c r="J101" s="211"/>
      <c r="K101" s="147"/>
      <c r="L101" s="147"/>
      <c r="M101" s="295"/>
      <c r="N101" s="145"/>
      <c r="Q101" s="145"/>
    </row>
    <row r="102" spans="1:21" ht="18" x14ac:dyDescent="0.35">
      <c r="A102" s="296"/>
      <c r="B102" s="163" t="s">
        <v>185</v>
      </c>
      <c r="C102" s="179">
        <f>VLOOKUP(C$95,ListsReq!$C$3:$R$34,8,FALSE)</f>
        <v>0</v>
      </c>
      <c r="D102" s="179"/>
      <c r="E102" s="162"/>
      <c r="F102" s="162"/>
      <c r="G102" s="162"/>
      <c r="H102" s="162">
        <f t="shared" si="0"/>
        <v>0</v>
      </c>
      <c r="I102" s="179" t="s">
        <v>13</v>
      </c>
      <c r="J102" s="211"/>
      <c r="K102" s="147"/>
      <c r="L102" s="147"/>
      <c r="M102" s="295"/>
      <c r="N102" s="145"/>
      <c r="Q102" s="145"/>
    </row>
    <row r="103" spans="1:21" ht="18" x14ac:dyDescent="0.35">
      <c r="A103" s="296"/>
      <c r="B103" s="163" t="s">
        <v>184</v>
      </c>
      <c r="C103" s="179">
        <f>VLOOKUP(C$95,ListsReq!$C$3:$R$34,9,FALSE)</f>
        <v>0</v>
      </c>
      <c r="D103" s="179"/>
      <c r="E103" s="162"/>
      <c r="F103" s="162"/>
      <c r="G103" s="162"/>
      <c r="H103" s="162">
        <f t="shared" si="0"/>
        <v>0</v>
      </c>
      <c r="I103" s="179" t="s">
        <v>13</v>
      </c>
      <c r="J103" s="211"/>
      <c r="K103" s="147"/>
      <c r="L103" s="147"/>
      <c r="M103" s="295"/>
      <c r="N103" s="145"/>
      <c r="Q103" s="145"/>
    </row>
    <row r="104" spans="1:21" ht="18" x14ac:dyDescent="0.35">
      <c r="A104" s="296"/>
      <c r="B104" s="163" t="s">
        <v>183</v>
      </c>
      <c r="C104" s="179">
        <f>VLOOKUP(C$95,ListsReq!$C$3:$R$34,10,FALSE)</f>
        <v>0</v>
      </c>
      <c r="D104" s="179"/>
      <c r="E104" s="162"/>
      <c r="F104" s="162"/>
      <c r="G104" s="162"/>
      <c r="H104" s="162">
        <f t="shared" si="0"/>
        <v>0</v>
      </c>
      <c r="I104" s="179" t="s">
        <v>13</v>
      </c>
      <c r="J104" s="211"/>
      <c r="K104" s="147"/>
      <c r="L104" s="147"/>
      <c r="M104" s="295"/>
      <c r="N104" s="145"/>
      <c r="Q104" s="145"/>
    </row>
    <row r="105" spans="1:21" ht="18" x14ac:dyDescent="0.35">
      <c r="A105" s="296"/>
      <c r="B105" s="163" t="s">
        <v>182</v>
      </c>
      <c r="C105" s="179">
        <f>VLOOKUP(C$95,ListsReq!$C$3:$R$34,11,FALSE)</f>
        <v>0</v>
      </c>
      <c r="D105" s="179"/>
      <c r="E105" s="162"/>
      <c r="F105" s="162"/>
      <c r="G105" s="162"/>
      <c r="H105" s="162">
        <f t="shared" si="0"/>
        <v>0</v>
      </c>
      <c r="I105" s="179" t="s">
        <v>13</v>
      </c>
      <c r="J105" s="211"/>
      <c r="K105" s="147"/>
      <c r="L105" s="147"/>
      <c r="M105" s="295"/>
      <c r="N105" s="145"/>
      <c r="Q105" s="145"/>
    </row>
    <row r="106" spans="1:21" ht="18" x14ac:dyDescent="0.35">
      <c r="A106" s="296"/>
      <c r="B106" s="163" t="s">
        <v>181</v>
      </c>
      <c r="C106" s="179">
        <f>VLOOKUP(C$95,ListsReq!$C$3:$R$34,12,FALSE)</f>
        <v>0</v>
      </c>
      <c r="D106" s="179"/>
      <c r="E106" s="162"/>
      <c r="F106" s="162"/>
      <c r="G106" s="162"/>
      <c r="H106" s="162">
        <f t="shared" si="0"/>
        <v>0</v>
      </c>
      <c r="I106" s="179" t="s">
        <v>13</v>
      </c>
      <c r="J106" s="211"/>
      <c r="K106" s="147"/>
      <c r="L106" s="147"/>
      <c r="M106" s="295"/>
      <c r="N106" s="145"/>
      <c r="Q106" s="145"/>
    </row>
    <row r="107" spans="1:21" ht="18" x14ac:dyDescent="0.35">
      <c r="A107" s="296"/>
      <c r="B107" s="163" t="s">
        <v>180</v>
      </c>
      <c r="C107" s="179">
        <f>VLOOKUP(C$95,ListsReq!$C$3:$R$34,13,FALSE)</f>
        <v>0</v>
      </c>
      <c r="D107" s="179"/>
      <c r="E107" s="162"/>
      <c r="F107" s="162"/>
      <c r="G107" s="162"/>
      <c r="H107" s="162">
        <f t="shared" si="0"/>
        <v>0</v>
      </c>
      <c r="I107" s="179" t="s">
        <v>13</v>
      </c>
      <c r="J107" s="211"/>
      <c r="K107" s="147"/>
      <c r="L107" s="147"/>
      <c r="M107" s="295"/>
      <c r="N107" s="145"/>
      <c r="Q107" s="145"/>
    </row>
    <row r="108" spans="1:21" ht="18" x14ac:dyDescent="0.35">
      <c r="A108" s="296"/>
      <c r="B108" s="163" t="s">
        <v>179</v>
      </c>
      <c r="C108" s="179">
        <f>VLOOKUP(C$95,ListsReq!$C$3:$R$34,14,FALSE)</f>
        <v>0</v>
      </c>
      <c r="D108" s="179"/>
      <c r="E108" s="162"/>
      <c r="F108" s="162"/>
      <c r="G108" s="162"/>
      <c r="H108" s="162">
        <f t="shared" si="0"/>
        <v>0</v>
      </c>
      <c r="I108" s="179" t="s">
        <v>13</v>
      </c>
      <c r="J108" s="211"/>
      <c r="K108" s="147"/>
      <c r="L108" s="147"/>
      <c r="M108" s="295"/>
      <c r="N108" s="145"/>
      <c r="Q108" s="145"/>
    </row>
    <row r="109" spans="1:21" ht="18" x14ac:dyDescent="0.35">
      <c r="A109" s="296"/>
      <c r="B109" s="163" t="s">
        <v>178</v>
      </c>
      <c r="C109" s="179">
        <f>VLOOKUP(C$95,ListsReq!$C$3:$R$34,15,FALSE)</f>
        <v>0</v>
      </c>
      <c r="D109" s="179"/>
      <c r="E109" s="162"/>
      <c r="F109" s="162"/>
      <c r="G109" s="162"/>
      <c r="H109" s="162">
        <f t="shared" si="0"/>
        <v>0</v>
      </c>
      <c r="I109" s="179" t="s">
        <v>13</v>
      </c>
      <c r="J109" s="211"/>
      <c r="K109" s="147"/>
      <c r="L109" s="147"/>
      <c r="M109" s="295"/>
      <c r="N109" s="145"/>
      <c r="Q109" s="145"/>
    </row>
    <row r="110" spans="1:21" ht="18.75" thickBot="1" x14ac:dyDescent="0.4">
      <c r="A110" s="296"/>
      <c r="B110" s="152" t="s">
        <v>177</v>
      </c>
      <c r="C110" s="175">
        <f>VLOOKUP(C$95,ListsReq!$C$3:$R$34,16,FALSE)</f>
        <v>0</v>
      </c>
      <c r="D110" s="175"/>
      <c r="E110" s="151"/>
      <c r="F110" s="151"/>
      <c r="G110" s="151"/>
      <c r="H110" s="151">
        <f t="shared" si="0"/>
        <v>0</v>
      </c>
      <c r="I110" s="175" t="s">
        <v>13</v>
      </c>
      <c r="J110" s="210"/>
      <c r="K110" s="147"/>
      <c r="L110" s="147"/>
      <c r="M110" s="295"/>
      <c r="N110" s="145"/>
      <c r="Q110" s="145"/>
    </row>
    <row r="111" spans="1:21" x14ac:dyDescent="0.25">
      <c r="A111" s="294"/>
      <c r="B111" s="209"/>
      <c r="C111" s="170"/>
      <c r="D111" s="147"/>
      <c r="E111" s="147"/>
      <c r="F111" s="147"/>
      <c r="G111" s="147"/>
      <c r="H111" s="147"/>
      <c r="I111" s="147"/>
      <c r="J111" s="147"/>
      <c r="K111" s="147"/>
      <c r="L111" s="147"/>
      <c r="M111" s="295"/>
      <c r="N111" s="145"/>
    </row>
    <row r="112" spans="1:21" x14ac:dyDescent="0.25">
      <c r="A112" s="294" t="s">
        <v>176</v>
      </c>
      <c r="B112" s="208" t="s">
        <v>175</v>
      </c>
      <c r="C112" s="148"/>
      <c r="D112" s="147"/>
      <c r="E112" s="147"/>
      <c r="F112" s="147"/>
      <c r="G112" s="147"/>
      <c r="H112" s="147"/>
      <c r="I112" s="147"/>
      <c r="J112" s="147"/>
      <c r="K112" s="147"/>
      <c r="L112" s="147"/>
      <c r="M112" s="295"/>
      <c r="N112" s="145"/>
    </row>
    <row r="113" spans="1:15" ht="78.75" customHeight="1" x14ac:dyDescent="0.25">
      <c r="A113" s="294"/>
      <c r="B113" s="443" t="s">
        <v>645</v>
      </c>
      <c r="C113" s="443"/>
      <c r="D113" s="443"/>
      <c r="E113" s="443"/>
      <c r="F113" s="147"/>
      <c r="G113" s="147"/>
      <c r="H113" s="147"/>
      <c r="I113" s="147"/>
      <c r="J113" s="147"/>
      <c r="K113" s="147"/>
      <c r="L113" s="147"/>
      <c r="M113" s="295"/>
      <c r="N113" s="145"/>
    </row>
    <row r="114" spans="1:15" ht="34.5" customHeight="1" x14ac:dyDescent="0.25">
      <c r="A114" s="296"/>
      <c r="B114" s="443" t="s">
        <v>811</v>
      </c>
      <c r="C114" s="443"/>
      <c r="D114" s="443"/>
      <c r="E114" s="443"/>
      <c r="F114" s="147"/>
      <c r="G114" s="147"/>
      <c r="H114" s="147"/>
      <c r="I114" s="147"/>
      <c r="J114" s="147"/>
      <c r="K114" s="147"/>
      <c r="L114" s="147"/>
      <c r="M114" s="295"/>
      <c r="N114" s="145"/>
      <c r="O114" s="145"/>
    </row>
    <row r="115" spans="1:15" x14ac:dyDescent="0.25">
      <c r="A115" s="296"/>
      <c r="B115" s="405" t="s">
        <v>807</v>
      </c>
      <c r="C115" s="426">
        <v>2019</v>
      </c>
      <c r="D115" s="425">
        <v>2019</v>
      </c>
      <c r="E115" s="425">
        <v>2020</v>
      </c>
      <c r="F115" s="147"/>
      <c r="G115" s="147"/>
      <c r="H115" s="147"/>
      <c r="I115" s="147"/>
      <c r="J115" s="147"/>
      <c r="K115" s="147"/>
      <c r="L115" s="147"/>
      <c r="M115" s="295"/>
      <c r="N115" s="145"/>
      <c r="O115" s="145"/>
    </row>
    <row r="116" spans="1:15" ht="8.4499999999999993" customHeight="1" thickBot="1" x14ac:dyDescent="0.3">
      <c r="A116" s="296"/>
      <c r="B116" s="405"/>
      <c r="C116" s="405"/>
      <c r="D116" s="405"/>
      <c r="E116" s="405"/>
      <c r="F116" s="147"/>
      <c r="G116" s="147"/>
      <c r="H116" s="147"/>
      <c r="I116" s="147"/>
      <c r="J116" s="147"/>
      <c r="K116" s="147"/>
      <c r="L116" s="147"/>
      <c r="M116" s="295"/>
      <c r="N116" s="145"/>
      <c r="O116" s="145"/>
    </row>
    <row r="117" spans="1:15" ht="21.75" customHeight="1" x14ac:dyDescent="0.25">
      <c r="A117" s="296"/>
      <c r="B117" s="155" t="s">
        <v>174</v>
      </c>
      <c r="C117" s="207" t="s">
        <v>173</v>
      </c>
      <c r="D117" s="206" t="s">
        <v>172</v>
      </c>
      <c r="E117" s="206" t="s">
        <v>9</v>
      </c>
      <c r="F117" s="206" t="s">
        <v>171</v>
      </c>
      <c r="G117" s="206" t="s">
        <v>9</v>
      </c>
      <c r="H117" s="206" t="s">
        <v>170</v>
      </c>
      <c r="I117" s="192" t="s">
        <v>8</v>
      </c>
      <c r="J117" s="147"/>
      <c r="K117" s="147"/>
      <c r="L117" s="147"/>
      <c r="M117" s="295"/>
      <c r="N117" s="145"/>
      <c r="O117" s="145"/>
    </row>
    <row r="118" spans="1:15" x14ac:dyDescent="0.25">
      <c r="A118" s="296"/>
      <c r="B118" s="163" t="s">
        <v>798</v>
      </c>
      <c r="C118" s="204" t="s">
        <v>194</v>
      </c>
      <c r="D118" s="162">
        <v>14</v>
      </c>
      <c r="E118" s="201" t="str">
        <f>VLOOKUP($B118,ListsReq!$AC$3:$AF$150,2,FALSE)</f>
        <v>tonnes</v>
      </c>
      <c r="F118" s="202">
        <v>73.14</v>
      </c>
      <c r="G118" s="201" t="str">
        <f>VLOOKUP($B118,ListsReq!$AC$3:$AF$150,4,FALSE)</f>
        <v>kg CO2e/tonne</v>
      </c>
      <c r="H118" s="200">
        <f>(F118*D118)/1000</f>
        <v>1.02396</v>
      </c>
      <c r="I118" s="161"/>
      <c r="J118" s="147"/>
      <c r="K118" s="147"/>
      <c r="L118" s="147"/>
      <c r="M118" s="295"/>
      <c r="N118" s="145"/>
      <c r="O118" s="145"/>
    </row>
    <row r="119" spans="1:15" x14ac:dyDescent="0.25">
      <c r="A119" s="296"/>
      <c r="B119" s="163" t="s">
        <v>676</v>
      </c>
      <c r="C119" s="204" t="s">
        <v>194</v>
      </c>
      <c r="D119" s="162">
        <v>5000</v>
      </c>
      <c r="E119" s="201" t="str">
        <f>VLOOKUP($B119,ListsReq!$AC$3:$AF$150,2,FALSE)</f>
        <v>litres</v>
      </c>
      <c r="F119" s="202">
        <f>IF($C$115=2020, VLOOKUP($B119,ListsReq!$AC$3:$AF$150,3,FALSE), IF($C$115=2019, VLOOKUP($B119,ListsReq!$AC$153:$AF$300,3,FALSE),""))</f>
        <v>2.2090399999999999</v>
      </c>
      <c r="G119" s="201" t="str">
        <f>VLOOKUP($B119,ListsReq!$AC$3:$AF$150,4,FALSE)</f>
        <v>kg CO2e/litre</v>
      </c>
      <c r="H119" s="200">
        <f>(F119*D119)/1000</f>
        <v>11.045199999999999</v>
      </c>
      <c r="I119" s="161"/>
      <c r="J119" s="147"/>
      <c r="K119" s="147"/>
      <c r="L119" s="147"/>
      <c r="M119" s="295"/>
      <c r="N119" s="145"/>
      <c r="O119" s="145"/>
    </row>
    <row r="120" spans="1:15" x14ac:dyDescent="0.25">
      <c r="A120" s="296"/>
      <c r="B120" s="163" t="s">
        <v>805</v>
      </c>
      <c r="C120" s="204" t="s">
        <v>194</v>
      </c>
      <c r="D120" s="162">
        <v>21244</v>
      </c>
      <c r="E120" s="201" t="str">
        <f>VLOOKUP($B120,ListsReq!$AC$3:$AF$150,2,FALSE)</f>
        <v>litres</v>
      </c>
      <c r="F120" s="202">
        <v>0.26782</v>
      </c>
      <c r="G120" s="201" t="str">
        <f>VLOOKUP($B120,ListsReq!$AC$3:$AF$150,4,FALSE)</f>
        <v>kg CO2e/litre</v>
      </c>
      <c r="H120" s="200">
        <f>(F120*D120)/1000</f>
        <v>5.6895680799999999</v>
      </c>
      <c r="I120" s="438">
        <f>SUM(H118:H120)</f>
        <v>17.758728080000001</v>
      </c>
      <c r="J120" s="147"/>
      <c r="K120" s="147"/>
      <c r="L120" s="147"/>
      <c r="M120" s="295"/>
      <c r="N120" s="145"/>
      <c r="O120" s="145"/>
    </row>
    <row r="121" spans="1:15" ht="40.5" customHeight="1" x14ac:dyDescent="0.25">
      <c r="A121" s="296"/>
      <c r="B121" s="598" t="s">
        <v>840</v>
      </c>
      <c r="C121" s="599"/>
      <c r="D121" s="599"/>
      <c r="E121" s="599"/>
      <c r="F121" s="599"/>
      <c r="G121" s="599"/>
      <c r="H121" s="599"/>
      <c r="I121" s="600"/>
      <c r="J121" s="597"/>
      <c r="K121" s="147"/>
      <c r="L121" s="147"/>
      <c r="M121" s="295"/>
      <c r="N121" s="145"/>
      <c r="O121" s="145"/>
    </row>
    <row r="122" spans="1:15" x14ac:dyDescent="0.25">
      <c r="A122" s="296"/>
      <c r="B122" s="163" t="s">
        <v>492</v>
      </c>
      <c r="C122" s="204" t="s">
        <v>193</v>
      </c>
      <c r="D122" s="162">
        <v>1922218</v>
      </c>
      <c r="E122" s="201" t="str">
        <f>VLOOKUP($B122,ListsReq!$AC$3:$AF$150,2,FALSE)</f>
        <v>kWh</v>
      </c>
      <c r="F122" s="202">
        <v>0.18385000000000001</v>
      </c>
      <c r="G122" s="201" t="str">
        <f>VLOOKUP($B122,ListsReq!$AC$3:$AF$150,4,FALSE)</f>
        <v>kg CO2e/kWh</v>
      </c>
      <c r="H122" s="200">
        <f>(F122*D122)/1000</f>
        <v>353.39977930000003</v>
      </c>
      <c r="I122" s="161"/>
      <c r="J122" s="147"/>
      <c r="K122" s="147"/>
      <c r="L122" s="147"/>
      <c r="M122" s="295"/>
      <c r="N122" s="145"/>
      <c r="O122" s="145"/>
    </row>
    <row r="123" spans="1:15" x14ac:dyDescent="0.25">
      <c r="A123" s="296"/>
      <c r="B123" s="163" t="s">
        <v>539</v>
      </c>
      <c r="C123" s="204" t="s">
        <v>193</v>
      </c>
      <c r="D123" s="205">
        <v>1694134</v>
      </c>
      <c r="E123" s="201" t="str">
        <f>VLOOKUP($B123,ListsReq!$AC$3:$AF$150,2,FALSE)</f>
        <v>kWh</v>
      </c>
      <c r="F123" s="202">
        <v>0.25559999999999999</v>
      </c>
      <c r="G123" s="201" t="str">
        <f>VLOOKUP($B123,ListsReq!$AC$3:$AF$150,4,FALSE)</f>
        <v>kg CO2e/kWh</v>
      </c>
      <c r="H123" s="200">
        <f>(F123*D123)/1000</f>
        <v>433.02065039999997</v>
      </c>
      <c r="I123" s="161"/>
      <c r="J123" s="147"/>
      <c r="K123" s="147"/>
      <c r="L123" s="147"/>
      <c r="M123" s="295"/>
      <c r="N123" s="145"/>
      <c r="O123" s="145"/>
    </row>
    <row r="124" spans="1:15" x14ac:dyDescent="0.25">
      <c r="A124" s="296"/>
      <c r="B124" s="601" t="s">
        <v>839</v>
      </c>
      <c r="C124" s="602"/>
      <c r="D124" s="602"/>
      <c r="E124" s="602"/>
      <c r="F124" s="602"/>
      <c r="G124" s="602"/>
      <c r="H124" s="602"/>
      <c r="I124" s="603"/>
      <c r="J124" s="147"/>
      <c r="K124" s="147"/>
      <c r="L124" s="147"/>
      <c r="M124" s="295"/>
      <c r="N124" s="145"/>
      <c r="O124" s="145"/>
    </row>
    <row r="125" spans="1:15" x14ac:dyDescent="0.25">
      <c r="A125" s="296"/>
      <c r="B125" s="163" t="s">
        <v>244</v>
      </c>
      <c r="C125" s="204" t="s">
        <v>192</v>
      </c>
      <c r="D125" s="162">
        <v>1255743</v>
      </c>
      <c r="E125" s="201" t="str">
        <f>VLOOKUP($B125,ListsReq!$AC$3:$AF$150,2,FALSE)</f>
        <v>passenger km</v>
      </c>
      <c r="F125" s="202">
        <f>IF($C$115=2020, VLOOKUP($B125,ListsReq!$AC$3:$AF$150,3,FALSE), IF($C$115=2019, VLOOKUP($B125,ListsReq!$AC$153:$AF$300,3,FALSE),""))</f>
        <v>0.19562000000000002</v>
      </c>
      <c r="G125" s="201" t="str">
        <f>VLOOKUP($B125,ListsReq!$AC$3:$AF$150,4,FALSE)</f>
        <v>kg CO2e/passenger km</v>
      </c>
      <c r="H125" s="200">
        <f>(F125*D125)/1000</f>
        <v>245.64844566000002</v>
      </c>
      <c r="I125" s="161"/>
      <c r="J125" s="147"/>
      <c r="K125" s="147"/>
      <c r="L125" s="147"/>
      <c r="M125" s="295"/>
      <c r="N125" s="145"/>
      <c r="O125" s="145"/>
    </row>
    <row r="126" spans="1:15" x14ac:dyDescent="0.25">
      <c r="A126" s="296"/>
      <c r="B126" s="163" t="s">
        <v>246</v>
      </c>
      <c r="C126" s="204" t="s">
        <v>192</v>
      </c>
      <c r="D126" s="162">
        <v>231097.84</v>
      </c>
      <c r="E126" s="201" t="str">
        <f>VLOOKUP($B126,ListsReq!$AC$3:$AF$150,2,FALSE)</f>
        <v>passenger km</v>
      </c>
      <c r="F126" s="202">
        <f>IF($C$115=2020, VLOOKUP($B126,ListsReq!$AC$3:$AF$150,3,FALSE), IF($C$115=2019, VLOOKUP($B126,ListsReq!$AC$153:$AF$300,3,FALSE),""))</f>
        <v>0.25492999999999999</v>
      </c>
      <c r="G126" s="201" t="str">
        <f>VLOOKUP($B126,ListsReq!$AC$3:$AF$150,4,FALSE)</f>
        <v>kg CO2e/passenger km</v>
      </c>
      <c r="H126" s="200">
        <f>(F126*D126)/1000</f>
        <v>58.913772351199995</v>
      </c>
      <c r="I126" s="161"/>
      <c r="J126" s="147"/>
      <c r="K126" s="147"/>
      <c r="L126" s="147"/>
      <c r="M126" s="295"/>
      <c r="N126" s="145"/>
      <c r="O126" s="145"/>
    </row>
    <row r="127" spans="1:15" x14ac:dyDescent="0.25">
      <c r="A127" s="296"/>
      <c r="B127" s="163" t="s">
        <v>708</v>
      </c>
      <c r="C127" s="204" t="s">
        <v>192</v>
      </c>
      <c r="D127" s="162">
        <v>4670.38</v>
      </c>
      <c r="E127" s="201" t="str">
        <f>VLOOKUP($B127,ListsReq!$AC$3:$AF$150,2,FALSE)</f>
        <v>passenger km</v>
      </c>
      <c r="F127" s="202">
        <f>IF($C$115=2020, VLOOKUP($B127,ListsReq!$AC$3:$AF$150,3,FALSE), IF($C$115=2019, VLOOKUP($B127,ListsReq!$AC$153:$AF$300,3,FALSE),""))</f>
        <v>0.112863</v>
      </c>
      <c r="G127" s="201" t="str">
        <f>VLOOKUP($B127,ListsReq!$AC$3:$AF$150,4,FALSE)</f>
        <v>kg CO2e/passenger km</v>
      </c>
      <c r="H127" s="200">
        <f>(F127*D127)/1000</f>
        <v>0.52711309793999994</v>
      </c>
      <c r="I127" s="161"/>
      <c r="J127" s="147"/>
      <c r="K127" s="147"/>
      <c r="L127" s="147"/>
      <c r="M127" s="295"/>
      <c r="N127" s="145"/>
      <c r="O127" s="145"/>
    </row>
    <row r="128" spans="1:15" x14ac:dyDescent="0.25">
      <c r="A128" s="296"/>
      <c r="B128" s="163" t="s">
        <v>704</v>
      </c>
      <c r="C128" s="204" t="s">
        <v>192</v>
      </c>
      <c r="D128" s="162">
        <v>656</v>
      </c>
      <c r="E128" s="201" t="str">
        <f>VLOOKUP($B128,ListsReq!$AC$3:$AF$150,2,FALSE)</f>
        <v>passenger km</v>
      </c>
      <c r="F128" s="202">
        <f>IF($C$115=2020, VLOOKUP($B128,ListsReq!$AC$3:$AF$150,3,FALSE), IF($C$115=2019, VLOOKUP($B128,ListsReq!$AC$153:$AF$300,3,FALSE),""))</f>
        <v>3.508E-2</v>
      </c>
      <c r="G128" s="201" t="str">
        <f>VLOOKUP($B128,ListsReq!$AC$3:$AF$150,4,FALSE)</f>
        <v>kg CO2e/passenger km</v>
      </c>
      <c r="H128" s="200">
        <f>(F128*D128)/1000</f>
        <v>2.3012479999999998E-2</v>
      </c>
      <c r="I128" s="161"/>
      <c r="J128" s="147"/>
      <c r="K128" s="147"/>
      <c r="L128" s="147"/>
      <c r="M128" s="295"/>
      <c r="N128" s="145"/>
      <c r="O128" s="145"/>
    </row>
    <row r="129" spans="1:15" x14ac:dyDescent="0.25">
      <c r="A129" s="296"/>
      <c r="B129" s="163" t="s">
        <v>762</v>
      </c>
      <c r="C129" s="204" t="s">
        <v>192</v>
      </c>
      <c r="D129" s="440">
        <v>24579.45</v>
      </c>
      <c r="E129" s="201" t="str">
        <f>VLOOKUP($B129,ListsReq!$AC$3:$AF$150,2,FALSE)</f>
        <v>miles</v>
      </c>
      <c r="F129" s="202">
        <f>IF($C$115=2020, VLOOKUP($B129,ListsReq!$AC$3:$AF$150,3,FALSE), IF($C$115=2019, VLOOKUP($B129,ListsReq!$AC$153:$AF$300,3,FALSE),""))</f>
        <v>0.17534</v>
      </c>
      <c r="G129" s="201" t="str">
        <f>VLOOKUP($B129,ListsReq!$AC$3:$AF$150,4,FALSE)</f>
        <v>kg CO2e/mile</v>
      </c>
      <c r="H129" s="200">
        <f t="shared" ref="H129:H132" si="1">(F129*D129)/1000</f>
        <v>4.3097607629999999</v>
      </c>
      <c r="I129" s="161"/>
      <c r="J129" s="147"/>
      <c r="K129" s="147"/>
      <c r="L129" s="147"/>
      <c r="M129" s="295"/>
      <c r="N129" s="145"/>
      <c r="O129" s="145"/>
    </row>
    <row r="130" spans="1:15" x14ac:dyDescent="0.25">
      <c r="A130" s="296"/>
      <c r="B130" s="163" t="s">
        <v>755</v>
      </c>
      <c r="C130" s="204" t="s">
        <v>192</v>
      </c>
      <c r="D130" s="440">
        <v>307388.77</v>
      </c>
      <c r="E130" s="201" t="str">
        <f>VLOOKUP($B130,ListsReq!$AC$3:$AF$150,2,FALSE)</f>
        <v>km</v>
      </c>
      <c r="F130" s="202">
        <f>IF($C$115=2020, VLOOKUP($B130,ListsReq!$AC$3:$AF$150,3,FALSE), IF($C$115=2019, VLOOKUP($B130,ListsReq!$AC$153:$AF$300,3,FALSE),""))</f>
        <v>0.19228000000000001</v>
      </c>
      <c r="G130" s="201" t="str">
        <f>VLOOKUP($B130,ListsReq!$AC$3:$AF$150,4,FALSE)</f>
        <v>kg CO2e/km</v>
      </c>
      <c r="H130" s="200">
        <f t="shared" si="1"/>
        <v>59.104712695600007</v>
      </c>
      <c r="I130" s="439"/>
      <c r="J130" s="147"/>
      <c r="K130" s="147"/>
      <c r="L130" s="147"/>
      <c r="M130" s="295"/>
      <c r="N130" s="145"/>
      <c r="O130" s="145"/>
    </row>
    <row r="131" spans="1:15" x14ac:dyDescent="0.25">
      <c r="A131" s="296"/>
      <c r="B131" s="163" t="s">
        <v>745</v>
      </c>
      <c r="C131" s="204" t="s">
        <v>192</v>
      </c>
      <c r="D131" s="440">
        <v>698052.83</v>
      </c>
      <c r="E131" s="201" t="str">
        <f>VLOOKUP($B131,ListsReq!$AC$3:$AF$150,2,FALSE)</f>
        <v>km</v>
      </c>
      <c r="F131" s="202">
        <f>IF($C$115=2020, VLOOKUP($B131,ListsReq!$AC$3:$AF$150,3,FALSE), IF($C$115=2019, VLOOKUP($B131,ListsReq!$AC$153:$AF$300,3,FALSE),""))</f>
        <v>0.14208000000000001</v>
      </c>
      <c r="G131" s="201" t="str">
        <f>VLOOKUP($B131,ListsReq!$AC$3:$AF$150,4,FALSE)</f>
        <v>kg CO2e/km</v>
      </c>
      <c r="H131" s="200">
        <f t="shared" si="1"/>
        <v>99.179346086400002</v>
      </c>
      <c r="I131" s="161"/>
      <c r="J131" s="147"/>
      <c r="K131" s="147"/>
      <c r="L131" s="147"/>
      <c r="M131" s="295"/>
      <c r="N131" s="145"/>
      <c r="O131" s="145"/>
    </row>
    <row r="132" spans="1:15" x14ac:dyDescent="0.25">
      <c r="A132" s="296"/>
      <c r="B132" s="163" t="s">
        <v>747</v>
      </c>
      <c r="C132" s="204" t="s">
        <v>192</v>
      </c>
      <c r="D132" s="440">
        <v>210932.17</v>
      </c>
      <c r="E132" s="201" t="str">
        <f>VLOOKUP($B132,ListsReq!$AC$3:$AF$150,2,FALSE)</f>
        <v>km</v>
      </c>
      <c r="F132" s="202">
        <f>IF($C$115=2020, VLOOKUP($B132,ListsReq!$AC$3:$AF$150,3,FALSE), IF($C$115=2019, VLOOKUP($B132,ListsReq!$AC$153:$AF$300,3,FALSE),""))</f>
        <v>0.17061000000000001</v>
      </c>
      <c r="G132" s="201" t="str">
        <f>VLOOKUP($B132,ListsReq!$AC$3:$AF$150,4,FALSE)</f>
        <v>kg CO2e/km</v>
      </c>
      <c r="H132" s="200">
        <f t="shared" si="1"/>
        <v>35.9871375237</v>
      </c>
      <c r="I132" s="161"/>
      <c r="J132" s="147"/>
      <c r="K132" s="147"/>
      <c r="L132" s="147"/>
      <c r="M132" s="295"/>
      <c r="N132" s="145"/>
      <c r="O132" s="145"/>
    </row>
    <row r="133" spans="1:15" x14ac:dyDescent="0.25">
      <c r="A133" s="296"/>
      <c r="B133" s="163" t="s">
        <v>243</v>
      </c>
      <c r="C133" s="204" t="s">
        <v>192</v>
      </c>
      <c r="D133" s="441">
        <v>527988.47</v>
      </c>
      <c r="E133" s="201" t="str">
        <f>VLOOKUP($B133,ListsReq!$AC$3:$AF$150,2,FALSE)</f>
        <v>passenger km</v>
      </c>
      <c r="F133" s="202">
        <f>IF($C$115=2020, VLOOKUP($B133,ListsReq!$AC$3:$AF$150,3,FALSE), IF($C$115=2019, VLOOKUP($B133,ListsReq!$AC$153:$AF$300,3,FALSE),""))</f>
        <v>4.1149999999999999E-2</v>
      </c>
      <c r="G133" s="201" t="str">
        <f>VLOOKUP($B133,ListsReq!$AC$3:$AF$150,4,FALSE)</f>
        <v>kg CO2e/passenger km</v>
      </c>
      <c r="H133" s="200">
        <f>(F133*D133)/1000</f>
        <v>21.726725540499999</v>
      </c>
      <c r="I133" s="161"/>
      <c r="J133" s="147"/>
      <c r="K133" s="147"/>
      <c r="L133" s="147"/>
      <c r="M133" s="295"/>
      <c r="O133" s="145"/>
    </row>
    <row r="134" spans="1:15" x14ac:dyDescent="0.25">
      <c r="A134" s="296"/>
      <c r="B134" s="163" t="s">
        <v>238</v>
      </c>
      <c r="C134" s="204" t="s">
        <v>192</v>
      </c>
      <c r="D134" s="162">
        <v>4160.34</v>
      </c>
      <c r="E134" s="201" t="str">
        <f>VLOOKUP($B134,ListsReq!$AC$3:$AF$150,2,FALSE)</f>
        <v>passenger km</v>
      </c>
      <c r="F134" s="202">
        <f>IF($C$115=2020, VLOOKUP($B134,ListsReq!$AC$3:$AF$150,3,FALSE), IF($C$115=2019, VLOOKUP($B134,ListsReq!$AC$153:$AF$300,3,FALSE),""))</f>
        <v>0.15018000000000001</v>
      </c>
      <c r="G134" s="201" t="str">
        <f>VLOOKUP($B134,ListsReq!$AC$3:$AF$150,4,FALSE)</f>
        <v>kg CO2e/passenger km</v>
      </c>
      <c r="H134" s="200">
        <f>(F134*D134)/1000</f>
        <v>0.62479986119999997</v>
      </c>
      <c r="I134" s="161"/>
      <c r="J134" s="147"/>
      <c r="K134" s="147"/>
      <c r="L134" s="147"/>
      <c r="M134" s="295"/>
      <c r="O134" s="145"/>
    </row>
    <row r="135" spans="1:15" x14ac:dyDescent="0.25">
      <c r="A135" s="296"/>
      <c r="I135" s="438">
        <f>SUM(H125:H134)</f>
        <v>526.04482605954001</v>
      </c>
      <c r="J135" s="147"/>
      <c r="K135" s="147"/>
      <c r="L135" s="147"/>
      <c r="M135" s="295"/>
      <c r="O135" s="145"/>
    </row>
    <row r="136" spans="1:15" x14ac:dyDescent="0.25">
      <c r="A136" s="296"/>
      <c r="B136" s="163" t="s">
        <v>257</v>
      </c>
      <c r="C136" s="204"/>
      <c r="D136" s="162">
        <v>1.8</v>
      </c>
      <c r="E136" s="201" t="str">
        <f>VLOOKUP($B136,ListsReq!$AC$3:$AF$150,2,FALSE)</f>
        <v>tonnes</v>
      </c>
      <c r="F136" s="202">
        <f>IF($C$115=2020, VLOOKUP($B136,ListsReq!$AC$3:$AF$150,3,FALSE), IF($C$115=2019, VLOOKUP($B136,ListsReq!$AC$153:$AF$300,3,FALSE),""))</f>
        <v>21.3538</v>
      </c>
      <c r="G136" s="201" t="str">
        <f>VLOOKUP($B136,ListsReq!$AC$3:$AF$150,4,FALSE)</f>
        <v>kgCO2e/tonne</v>
      </c>
      <c r="H136" s="200">
        <f t="shared" ref="H136:H144" si="2">(F136*D136)/1000</f>
        <v>3.8436840000000007E-2</v>
      </c>
      <c r="I136" s="161"/>
      <c r="J136" s="147"/>
      <c r="K136" s="147"/>
      <c r="L136" s="147"/>
      <c r="M136" s="295"/>
      <c r="O136" s="145"/>
    </row>
    <row r="137" spans="1:15" x14ac:dyDescent="0.25">
      <c r="A137" s="296"/>
      <c r="B137" s="163" t="s">
        <v>267</v>
      </c>
      <c r="C137" s="204"/>
      <c r="D137" s="162">
        <v>48.6</v>
      </c>
      <c r="E137" s="201" t="str">
        <f>VLOOKUP($B137,ListsReq!$AC$3:$AF$150,2,FALSE)</f>
        <v>tonnes</v>
      </c>
      <c r="F137" s="202">
        <f>IF($C$115=2020, VLOOKUP($B137,ListsReq!$AC$3:$AF$150,3,FALSE), IF($C$115=2019, VLOOKUP($B137,ListsReq!$AC$153:$AF$300,3,FALSE),""))</f>
        <v>586.51379999999995</v>
      </c>
      <c r="G137" s="201" t="str">
        <f>VLOOKUP($B137,ListsReq!$AC$3:$AF$150,4,FALSE)</f>
        <v>kgCO2e/tonne</v>
      </c>
      <c r="H137" s="200">
        <f t="shared" si="2"/>
        <v>28.504570679999997</v>
      </c>
      <c r="I137" s="161"/>
      <c r="J137" s="147"/>
      <c r="K137" s="147"/>
      <c r="L137" s="147"/>
      <c r="M137" s="295"/>
      <c r="N137" s="145"/>
      <c r="O137" s="145"/>
    </row>
    <row r="138" spans="1:15" x14ac:dyDescent="0.25">
      <c r="A138" s="296"/>
      <c r="B138" s="163" t="s">
        <v>251</v>
      </c>
      <c r="C138" s="204"/>
      <c r="D138" s="162">
        <v>10.9</v>
      </c>
      <c r="E138" s="201" t="str">
        <f>VLOOKUP($B138,ListsReq!$AC$3:$AF$150,2,FALSE)</f>
        <v>tonnes</v>
      </c>
      <c r="F138" s="202">
        <f>IF($C$115=2020, VLOOKUP($B138,ListsReq!$AC$3:$AF$150,3,FALSE), IF($C$115=2019, VLOOKUP($B138,ListsReq!$AC$153:$AF$300,3,FALSE),""))</f>
        <v>1.37</v>
      </c>
      <c r="G138" s="201" t="str">
        <f>VLOOKUP($B138,ListsReq!$AC$3:$AF$150,4,FALSE)</f>
        <v>kgCO2e/tonne</v>
      </c>
      <c r="H138" s="200">
        <f t="shared" si="2"/>
        <v>1.4933000000000002E-2</v>
      </c>
      <c r="I138" s="161"/>
      <c r="J138" s="147"/>
      <c r="K138" s="147"/>
      <c r="L138" s="147"/>
      <c r="M138" s="295"/>
      <c r="N138" s="145"/>
      <c r="O138" s="145"/>
    </row>
    <row r="139" spans="1:15" x14ac:dyDescent="0.25">
      <c r="A139" s="296"/>
      <c r="B139" s="163" t="s">
        <v>681</v>
      </c>
      <c r="C139" s="204"/>
      <c r="D139" s="162">
        <v>0.16</v>
      </c>
      <c r="E139" s="201" t="str">
        <f>VLOOKUP($B139,ListsReq!$AC$3:$AF$150,2,FALSE)</f>
        <v>tonnes</v>
      </c>
      <c r="F139" s="202">
        <f>IF($C$115=2020, VLOOKUP($B139,ListsReq!$AC$3:$AF$150,3,FALSE), IF($C$115=2019, VLOOKUP($B139,ListsReq!$AC$153:$AF$300,3,FALSE),""))</f>
        <v>64.636499999999998</v>
      </c>
      <c r="G139" s="201" t="str">
        <f>VLOOKUP($B139,ListsReq!$AC$3:$AF$150,4,FALSE)</f>
        <v>kg CO2e/tonne</v>
      </c>
      <c r="H139" s="200">
        <f t="shared" si="2"/>
        <v>1.034184E-2</v>
      </c>
      <c r="I139" s="161"/>
      <c r="J139" s="147"/>
      <c r="K139" s="147"/>
      <c r="L139" s="147"/>
      <c r="M139" s="295"/>
      <c r="N139" s="145"/>
      <c r="O139" s="145"/>
    </row>
    <row r="140" spans="1:15" x14ac:dyDescent="0.25">
      <c r="A140" s="296"/>
      <c r="B140" s="163" t="s">
        <v>254</v>
      </c>
      <c r="C140" s="204"/>
      <c r="D140" s="162">
        <v>2.1</v>
      </c>
      <c r="E140" s="201" t="str">
        <f>VLOOKUP($B140,ListsReq!$AC$3:$AF$150,2,FALSE)</f>
        <v>tonnes</v>
      </c>
      <c r="F140" s="202">
        <f>IF($C$115=2020, VLOOKUP($B140,ListsReq!$AC$3:$AF$150,3,FALSE), IF($C$115=2019, VLOOKUP($B140,ListsReq!$AC$153:$AF$300,3,FALSE),""))</f>
        <v>21.3538</v>
      </c>
      <c r="G140" s="201" t="str">
        <f>VLOOKUP($B140,ListsReq!$AC$3:$AF$150,4,FALSE)</f>
        <v>kgCO2e/tonne</v>
      </c>
      <c r="H140" s="200">
        <f t="shared" si="2"/>
        <v>4.4842980000000005E-2</v>
      </c>
      <c r="I140" s="161"/>
      <c r="J140" s="147"/>
      <c r="K140" s="147"/>
      <c r="L140" s="147"/>
      <c r="M140" s="295"/>
      <c r="N140" s="145"/>
      <c r="O140" s="145"/>
    </row>
    <row r="141" spans="1:15" x14ac:dyDescent="0.25">
      <c r="A141" s="296"/>
      <c r="B141" s="163" t="s">
        <v>255</v>
      </c>
      <c r="C141" s="204"/>
      <c r="D141" s="162">
        <v>1.5</v>
      </c>
      <c r="E141" s="201" t="str">
        <f>VLOOKUP($B141,ListsReq!$AC$3:$AF$150,2,FALSE)</f>
        <v>tonnes</v>
      </c>
      <c r="F141" s="202">
        <f>IF($C$115=2020, VLOOKUP($B141,ListsReq!$AC$3:$AF$150,3,FALSE), IF($C$115=2019, VLOOKUP($B141,ListsReq!$AC$153:$AF$300,3,FALSE),""))</f>
        <v>21.3538</v>
      </c>
      <c r="G141" s="201" t="str">
        <f>VLOOKUP($B141,ListsReq!$AC$3:$AF$150,4,FALSE)</f>
        <v>kgCO2e/tonne</v>
      </c>
      <c r="H141" s="200">
        <f t="shared" si="2"/>
        <v>3.2030699999999995E-2</v>
      </c>
      <c r="I141" s="161"/>
      <c r="J141" s="147"/>
      <c r="K141" s="147"/>
      <c r="L141" s="147"/>
      <c r="M141" s="295"/>
      <c r="N141" s="145"/>
      <c r="O141" s="145"/>
    </row>
    <row r="142" spans="1:15" x14ac:dyDescent="0.25">
      <c r="A142" s="296"/>
      <c r="B142" s="163" t="s">
        <v>263</v>
      </c>
      <c r="C142" s="204"/>
      <c r="D142" s="162">
        <v>10.9</v>
      </c>
      <c r="E142" s="201" t="str">
        <f>VLOOKUP($B142,ListsReq!$AC$3:$AF$150,2,FALSE)</f>
        <v>tonnes</v>
      </c>
      <c r="F142" s="202">
        <f>IF($C$115=2020, VLOOKUP($B142,ListsReq!$AC$3:$AF$150,3,FALSE), IF($C$115=2019, VLOOKUP($B142,ListsReq!$AC$153:$AF$300,3,FALSE),""))</f>
        <v>10.203900000000001</v>
      </c>
      <c r="G142" s="201" t="str">
        <f>VLOOKUP($B142,ListsReq!$AC$3:$AF$150,4,FALSE)</f>
        <v>kgCO2e/tonne</v>
      </c>
      <c r="H142" s="200">
        <f t="shared" si="2"/>
        <v>0.11122251000000001</v>
      </c>
      <c r="I142" s="161"/>
      <c r="J142" s="147"/>
      <c r="K142" s="147"/>
      <c r="L142" s="147"/>
      <c r="M142" s="295"/>
      <c r="N142" s="145"/>
      <c r="O142" s="145"/>
    </row>
    <row r="143" spans="1:15" x14ac:dyDescent="0.25">
      <c r="A143" s="296"/>
      <c r="B143" s="163" t="s">
        <v>249</v>
      </c>
      <c r="C143" s="204"/>
      <c r="D143" s="162">
        <v>49</v>
      </c>
      <c r="E143" s="201" t="str">
        <f>VLOOKUP($B143,ListsReq!$AC$3:$AF$150,2,FALSE)</f>
        <v>tonnes</v>
      </c>
      <c r="F143" s="202">
        <f>IF($C$115=2020, VLOOKUP($B143,ListsReq!$AC$3:$AF$150,3,FALSE), IF($C$115=2019, VLOOKUP($B143,ListsReq!$AC$153:$AF$300,3,FALSE),""))</f>
        <v>21.353999999999999</v>
      </c>
      <c r="G143" s="201" t="str">
        <f>VLOOKUP($B143,ListsReq!$AC$3:$AF$150,4,FALSE)</f>
        <v>kg CO2e/tonne</v>
      </c>
      <c r="H143" s="200">
        <f t="shared" si="2"/>
        <v>1.046346</v>
      </c>
      <c r="I143" s="161"/>
      <c r="J143" s="147"/>
      <c r="K143" s="147"/>
      <c r="L143" s="147"/>
      <c r="M143" s="295"/>
      <c r="N143" s="145"/>
      <c r="O143" s="145"/>
    </row>
    <row r="144" spans="1:15" x14ac:dyDescent="0.25">
      <c r="A144" s="296"/>
      <c r="B144" s="163" t="s">
        <v>267</v>
      </c>
      <c r="C144" s="204"/>
      <c r="D144" s="162">
        <v>11</v>
      </c>
      <c r="E144" s="201" t="str">
        <f>VLOOKUP($B144,ListsReq!$AC$3:$AF$150,2,FALSE)</f>
        <v>tonnes</v>
      </c>
      <c r="F144" s="202">
        <f>IF($C$115=2020, VLOOKUP($B144,ListsReq!$AC$3:$AF$150,3,FALSE), IF($C$115=2019, VLOOKUP($B144,ListsReq!$AC$153:$AF$300,3,FALSE),""))</f>
        <v>586.51379999999995</v>
      </c>
      <c r="G144" s="201" t="str">
        <f>VLOOKUP($B144,ListsReq!$AC$3:$AF$150,4,FALSE)</f>
        <v>kgCO2e/tonne</v>
      </c>
      <c r="H144" s="200">
        <f t="shared" si="2"/>
        <v>6.4516517999999996</v>
      </c>
      <c r="I144" s="438">
        <f>SUM(H136:H144)</f>
        <v>36.254376349999994</v>
      </c>
      <c r="J144" s="147"/>
      <c r="K144" s="147"/>
      <c r="L144" s="147"/>
      <c r="M144" s="295"/>
      <c r="N144" s="145"/>
      <c r="O144" s="145"/>
    </row>
    <row r="145" spans="1:15" x14ac:dyDescent="0.25">
      <c r="A145" s="296"/>
      <c r="J145" s="147"/>
      <c r="K145" s="147"/>
      <c r="L145" s="147"/>
      <c r="M145" s="295"/>
      <c r="N145" s="145"/>
      <c r="O145" s="145"/>
    </row>
    <row r="146" spans="1:15" x14ac:dyDescent="0.25">
      <c r="A146" s="296"/>
      <c r="J146" s="147"/>
      <c r="K146" s="147"/>
      <c r="L146" s="147"/>
      <c r="M146" s="295"/>
      <c r="N146" s="145"/>
      <c r="O146" s="145"/>
    </row>
    <row r="147" spans="1:15" x14ac:dyDescent="0.25">
      <c r="A147" s="296"/>
      <c r="B147" s="163" t="s">
        <v>398</v>
      </c>
      <c r="C147" s="204"/>
      <c r="D147" s="162">
        <v>12730</v>
      </c>
      <c r="E147" s="201" t="str">
        <f>VLOOKUP($B147,ListsReq!$AC$3:$AF$150,2,FALSE)</f>
        <v>m3</v>
      </c>
      <c r="F147" s="202">
        <v>0.34399999999999997</v>
      </c>
      <c r="G147" s="201" t="str">
        <f>VLOOKUP($B147,ListsReq!$AC$3:$AF$150,4,FALSE)</f>
        <v>kg CO2e/m3</v>
      </c>
      <c r="H147" s="200">
        <f>(F147*D147)/1000</f>
        <v>4.3791199999999995</v>
      </c>
      <c r="I147" s="161"/>
      <c r="J147" s="147"/>
      <c r="K147" s="147"/>
      <c r="L147" s="147"/>
      <c r="M147" s="295"/>
      <c r="N147" s="145"/>
      <c r="O147" s="145"/>
    </row>
    <row r="148" spans="1:15" x14ac:dyDescent="0.25">
      <c r="A148" s="296"/>
      <c r="B148" s="163" t="s">
        <v>383</v>
      </c>
      <c r="C148" s="204"/>
      <c r="D148" s="162">
        <v>8998</v>
      </c>
      <c r="E148" s="201" t="str">
        <f>VLOOKUP($B148,ListsReq!$AC$3:$AF$150,2,FALSE)</f>
        <v>m3</v>
      </c>
      <c r="F148" s="202">
        <v>0.70799999999999996</v>
      </c>
      <c r="G148" s="201" t="str">
        <f>VLOOKUP($B148,ListsReq!$AC$3:$AF$150,4,FALSE)</f>
        <v>kg CO2e/m3</v>
      </c>
      <c r="H148" s="200">
        <f>(F148*D148)/1000</f>
        <v>6.370584</v>
      </c>
      <c r="I148" s="438">
        <f>SUM(H147:H148)</f>
        <v>10.749703999999999</v>
      </c>
      <c r="J148" s="147"/>
      <c r="K148" s="147"/>
      <c r="L148" s="147"/>
      <c r="M148" s="295"/>
      <c r="N148" s="145"/>
      <c r="O148" s="145"/>
    </row>
    <row r="149" spans="1:15" x14ac:dyDescent="0.25">
      <c r="A149" s="296"/>
      <c r="J149" s="147"/>
      <c r="K149" s="147"/>
      <c r="L149" s="147"/>
      <c r="M149" s="295"/>
      <c r="N149" s="145"/>
      <c r="O149" s="145"/>
    </row>
    <row r="150" spans="1:15" hidden="1" x14ac:dyDescent="0.25">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3">(F150*D150)/1000</f>
        <v>#N/A</v>
      </c>
      <c r="I150" s="161"/>
      <c r="J150" s="147"/>
      <c r="K150" s="147"/>
      <c r="L150" s="147"/>
      <c r="M150" s="295"/>
      <c r="N150" s="145"/>
      <c r="O150" s="145"/>
    </row>
    <row r="151" spans="1:15" hidden="1" x14ac:dyDescent="0.25">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3"/>
        <v>#N/A</v>
      </c>
      <c r="I151" s="161"/>
      <c r="J151" s="147"/>
      <c r="K151" s="147"/>
      <c r="L151" s="147"/>
      <c r="M151" s="295"/>
      <c r="N151" s="145"/>
      <c r="O151" s="145"/>
    </row>
    <row r="152" spans="1:15" hidden="1" x14ac:dyDescent="0.25">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3"/>
        <v>#N/A</v>
      </c>
      <c r="I152" s="161"/>
      <c r="J152" s="147"/>
      <c r="K152" s="147"/>
      <c r="L152" s="147"/>
      <c r="M152" s="295"/>
      <c r="N152" s="145"/>
      <c r="O152" s="145"/>
    </row>
    <row r="153" spans="1:15" hidden="1" x14ac:dyDescent="0.25">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3"/>
        <v>#N/A</v>
      </c>
      <c r="I153" s="161"/>
      <c r="J153" s="147"/>
      <c r="K153" s="147"/>
      <c r="L153" s="147"/>
      <c r="M153" s="295"/>
      <c r="N153" s="145"/>
      <c r="O153" s="145"/>
    </row>
    <row r="154" spans="1:15" hidden="1" x14ac:dyDescent="0.25">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3"/>
        <v>#N/A</v>
      </c>
      <c r="I154" s="161"/>
      <c r="J154" s="147"/>
      <c r="K154" s="147"/>
      <c r="L154" s="147"/>
      <c r="M154" s="295"/>
      <c r="N154" s="145"/>
      <c r="O154" s="145"/>
    </row>
    <row r="155" spans="1:15" hidden="1" x14ac:dyDescent="0.25">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3"/>
        <v>#N/A</v>
      </c>
      <c r="I155" s="161"/>
      <c r="J155" s="147"/>
      <c r="K155" s="147"/>
      <c r="L155" s="147"/>
      <c r="M155" s="295"/>
      <c r="N155" s="145"/>
      <c r="O155" s="145"/>
    </row>
    <row r="156" spans="1:15" hidden="1" x14ac:dyDescent="0.25">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3"/>
        <v>#N/A</v>
      </c>
      <c r="I156" s="161"/>
      <c r="J156" s="147"/>
      <c r="K156" s="147"/>
      <c r="L156" s="147"/>
      <c r="M156" s="295"/>
      <c r="N156" s="145"/>
      <c r="O156" s="145"/>
    </row>
    <row r="157" spans="1:15" hidden="1" x14ac:dyDescent="0.25">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3"/>
        <v>#N/A</v>
      </c>
      <c r="I157" s="161"/>
      <c r="J157" s="147"/>
      <c r="K157" s="147"/>
      <c r="L157" s="147"/>
      <c r="M157" s="295"/>
      <c r="N157" s="145"/>
      <c r="O157" s="145"/>
    </row>
    <row r="158" spans="1:15" hidden="1" x14ac:dyDescent="0.25">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3"/>
        <v>#N/A</v>
      </c>
      <c r="I158" s="161"/>
      <c r="J158" s="147"/>
      <c r="K158" s="147"/>
      <c r="L158" s="147"/>
      <c r="M158" s="295"/>
      <c r="N158" s="145"/>
      <c r="O158" s="145"/>
    </row>
    <row r="159" spans="1:15" hidden="1" x14ac:dyDescent="0.25">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3"/>
        <v>#N/A</v>
      </c>
      <c r="I159" s="161"/>
      <c r="J159" s="147"/>
      <c r="K159" s="147"/>
      <c r="L159" s="147"/>
      <c r="M159" s="295"/>
      <c r="N159" s="145"/>
      <c r="O159" s="145"/>
    </row>
    <row r="160" spans="1:15" hidden="1" x14ac:dyDescent="0.25">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3"/>
        <v>#N/A</v>
      </c>
      <c r="I160" s="161"/>
      <c r="J160" s="147"/>
      <c r="K160" s="147"/>
      <c r="L160" s="147"/>
      <c r="M160" s="295"/>
      <c r="N160" s="145"/>
      <c r="O160" s="145"/>
    </row>
    <row r="161" spans="1:15" hidden="1" x14ac:dyDescent="0.25">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3"/>
        <v>#N/A</v>
      </c>
      <c r="I161" s="161"/>
      <c r="J161" s="147"/>
      <c r="K161" s="147"/>
      <c r="L161" s="147"/>
      <c r="M161" s="295"/>
      <c r="N161" s="145"/>
      <c r="O161" s="145"/>
    </row>
    <row r="162" spans="1:15" hidden="1" x14ac:dyDescent="0.25">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3"/>
        <v>#N/A</v>
      </c>
      <c r="I162" s="161"/>
      <c r="J162" s="147"/>
      <c r="K162" s="147"/>
      <c r="L162" s="147"/>
      <c r="M162" s="295"/>
      <c r="N162" s="145"/>
      <c r="O162" s="145"/>
    </row>
    <row r="163" spans="1:15" hidden="1" x14ac:dyDescent="0.25">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3"/>
        <v>#N/A</v>
      </c>
      <c r="I163" s="161"/>
      <c r="J163" s="147"/>
      <c r="K163" s="147"/>
      <c r="L163" s="147"/>
      <c r="M163" s="295"/>
      <c r="N163" s="145"/>
      <c r="O163" s="145"/>
    </row>
    <row r="164" spans="1:15" hidden="1" x14ac:dyDescent="0.25">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3"/>
        <v>#N/A</v>
      </c>
      <c r="I164" s="161"/>
      <c r="J164" s="147"/>
      <c r="K164" s="147"/>
      <c r="L164" s="147"/>
      <c r="M164" s="295"/>
      <c r="N164" s="145"/>
      <c r="O164" s="145"/>
    </row>
    <row r="165" spans="1:15" hidden="1" x14ac:dyDescent="0.25">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3"/>
        <v>#N/A</v>
      </c>
      <c r="I165" s="161"/>
      <c r="J165" s="147"/>
      <c r="K165" s="147"/>
      <c r="L165" s="147"/>
      <c r="M165" s="295"/>
      <c r="N165" s="145"/>
      <c r="O165" s="145"/>
    </row>
    <row r="166" spans="1:15" hidden="1" x14ac:dyDescent="0.25">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3"/>
        <v>#N/A</v>
      </c>
      <c r="I166" s="161"/>
      <c r="J166" s="147"/>
      <c r="K166" s="147"/>
      <c r="L166" s="147"/>
      <c r="M166" s="295"/>
      <c r="N166" s="145"/>
      <c r="O166" s="145"/>
    </row>
    <row r="167" spans="1:15" hidden="1" x14ac:dyDescent="0.25">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3"/>
        <v>#N/A</v>
      </c>
      <c r="I167" s="161"/>
      <c r="J167" s="147"/>
      <c r="K167" s="147"/>
      <c r="L167" s="147"/>
      <c r="M167" s="295"/>
      <c r="N167" s="145"/>
      <c r="O167" s="145"/>
    </row>
    <row r="168" spans="1:15" hidden="1" x14ac:dyDescent="0.25">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3"/>
        <v>#N/A</v>
      </c>
      <c r="I168" s="161"/>
      <c r="J168" s="147"/>
      <c r="K168" s="147"/>
      <c r="L168" s="147"/>
      <c r="M168" s="295"/>
      <c r="N168" s="145"/>
      <c r="O168" s="145"/>
    </row>
    <row r="169" spans="1:15" hidden="1" x14ac:dyDescent="0.25">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3"/>
        <v>#N/A</v>
      </c>
      <c r="I169" s="161"/>
      <c r="J169" s="147"/>
      <c r="K169" s="147"/>
      <c r="L169" s="147"/>
      <c r="M169" s="295"/>
      <c r="N169" s="145"/>
      <c r="O169" s="145"/>
    </row>
    <row r="170" spans="1:15" hidden="1" x14ac:dyDescent="0.25">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3"/>
        <v>#N/A</v>
      </c>
      <c r="I170" s="161"/>
      <c r="J170" s="147"/>
      <c r="K170" s="147"/>
      <c r="L170" s="147"/>
      <c r="M170" s="295"/>
      <c r="N170" s="145"/>
      <c r="O170" s="145"/>
    </row>
    <row r="171" spans="1:15" hidden="1" x14ac:dyDescent="0.25">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3"/>
        <v>#N/A</v>
      </c>
      <c r="I171" s="161"/>
      <c r="J171" s="147"/>
      <c r="K171" s="147"/>
      <c r="L171" s="147"/>
      <c r="M171" s="295"/>
      <c r="N171" s="145"/>
      <c r="O171" s="145"/>
    </row>
    <row r="172" spans="1:15" hidden="1" x14ac:dyDescent="0.25">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3"/>
        <v>#N/A</v>
      </c>
      <c r="I172" s="161"/>
      <c r="J172" s="147"/>
      <c r="K172" s="147"/>
      <c r="L172" s="147"/>
      <c r="M172" s="295"/>
      <c r="N172" s="145"/>
      <c r="O172" s="145"/>
    </row>
    <row r="173" spans="1:15" hidden="1" x14ac:dyDescent="0.25">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3"/>
        <v>#N/A</v>
      </c>
      <c r="I173" s="161"/>
      <c r="J173" s="147"/>
      <c r="K173" s="147"/>
      <c r="L173" s="147"/>
      <c r="M173" s="295"/>
      <c r="N173" s="145"/>
      <c r="O173" s="145"/>
    </row>
    <row r="174" spans="1:15" hidden="1" x14ac:dyDescent="0.25">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3"/>
        <v>#N/A</v>
      </c>
      <c r="I174" s="161"/>
      <c r="J174" s="147"/>
      <c r="K174" s="147"/>
      <c r="L174" s="147"/>
      <c r="M174" s="295"/>
      <c r="N174" s="145"/>
      <c r="O174" s="145"/>
    </row>
    <row r="175" spans="1:15" hidden="1" x14ac:dyDescent="0.25">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3"/>
        <v>#N/A</v>
      </c>
      <c r="I175" s="161"/>
      <c r="J175" s="147"/>
      <c r="K175" s="147"/>
      <c r="L175" s="147"/>
      <c r="M175" s="295"/>
      <c r="N175" s="145"/>
      <c r="O175" s="145"/>
    </row>
    <row r="176" spans="1:15" hidden="1" x14ac:dyDescent="0.25">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3"/>
        <v>#N/A</v>
      </c>
      <c r="I176" s="161"/>
      <c r="J176" s="147"/>
      <c r="K176" s="147"/>
      <c r="L176" s="147"/>
      <c r="M176" s="295"/>
      <c r="N176" s="145"/>
      <c r="O176" s="145"/>
    </row>
    <row r="177" spans="1:15" hidden="1" x14ac:dyDescent="0.25">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3"/>
        <v>#N/A</v>
      </c>
      <c r="I177" s="161"/>
      <c r="J177" s="147"/>
      <c r="K177" s="147"/>
      <c r="L177" s="147"/>
      <c r="M177" s="295"/>
      <c r="N177" s="145"/>
      <c r="O177" s="145"/>
    </row>
    <row r="178" spans="1:15" hidden="1" x14ac:dyDescent="0.25">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3"/>
        <v>#N/A</v>
      </c>
      <c r="I178" s="161"/>
      <c r="J178" s="147"/>
      <c r="K178" s="147"/>
      <c r="L178" s="147"/>
      <c r="M178" s="295"/>
      <c r="N178" s="145"/>
      <c r="O178" s="145"/>
    </row>
    <row r="179" spans="1:15" hidden="1" x14ac:dyDescent="0.25">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3"/>
        <v>#N/A</v>
      </c>
      <c r="I179" s="161"/>
      <c r="J179" s="147"/>
      <c r="K179" s="147"/>
      <c r="L179" s="147"/>
      <c r="M179" s="295"/>
      <c r="N179" s="145"/>
      <c r="O179" s="145"/>
    </row>
    <row r="180" spans="1:15" hidden="1" x14ac:dyDescent="0.25">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3"/>
        <v>#N/A</v>
      </c>
      <c r="I180" s="158"/>
      <c r="J180" s="147"/>
      <c r="K180" s="147"/>
      <c r="L180" s="147"/>
      <c r="M180" s="295"/>
      <c r="N180" s="145"/>
      <c r="O180" s="145"/>
    </row>
    <row r="181" spans="1:15" hidden="1" x14ac:dyDescent="0.25">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3"/>
        <v>#N/A</v>
      </c>
      <c r="I181" s="158"/>
      <c r="J181" s="147"/>
      <c r="K181" s="147"/>
      <c r="L181" s="147"/>
      <c r="M181" s="295"/>
      <c r="N181" s="145"/>
      <c r="O181" s="145"/>
    </row>
    <row r="182" spans="1:15" hidden="1" x14ac:dyDescent="0.25">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4">(F182*D182)/1000</f>
        <v>#N/A</v>
      </c>
      <c r="I182" s="158"/>
      <c r="J182" s="147"/>
      <c r="K182" s="147"/>
      <c r="L182" s="147"/>
      <c r="M182" s="295"/>
      <c r="N182" s="145"/>
      <c r="O182" s="145"/>
    </row>
    <row r="183" spans="1:15" hidden="1" x14ac:dyDescent="0.25">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4"/>
        <v>#N/A</v>
      </c>
      <c r="I183" s="158"/>
      <c r="J183" s="147"/>
      <c r="K183" s="147"/>
      <c r="L183" s="147"/>
      <c r="M183" s="295"/>
      <c r="N183" s="145"/>
      <c r="O183" s="145"/>
    </row>
    <row r="184" spans="1:15" hidden="1" x14ac:dyDescent="0.25">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4"/>
        <v>#N/A</v>
      </c>
      <c r="I184" s="158"/>
      <c r="J184" s="147"/>
      <c r="K184" s="147"/>
      <c r="L184" s="147"/>
      <c r="M184" s="295"/>
      <c r="N184" s="145"/>
      <c r="O184" s="145"/>
    </row>
    <row r="185" spans="1:15" hidden="1" x14ac:dyDescent="0.25">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4"/>
        <v>#N/A</v>
      </c>
      <c r="I185" s="158"/>
      <c r="J185" s="147"/>
      <c r="K185" s="147"/>
      <c r="L185" s="147"/>
      <c r="M185" s="295"/>
      <c r="N185" s="145"/>
      <c r="O185" s="145"/>
    </row>
    <row r="186" spans="1:15" hidden="1" x14ac:dyDescent="0.25">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4"/>
        <v>#N/A</v>
      </c>
      <c r="I186" s="158"/>
      <c r="J186" s="147"/>
      <c r="K186" s="147"/>
      <c r="L186" s="147"/>
      <c r="M186" s="295"/>
      <c r="N186" s="145"/>
      <c r="O186" s="145"/>
    </row>
    <row r="187" spans="1:15" hidden="1" x14ac:dyDescent="0.25">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4"/>
        <v>#N/A</v>
      </c>
      <c r="I187" s="158"/>
      <c r="J187" s="147"/>
      <c r="K187" s="147"/>
      <c r="L187" s="147"/>
      <c r="M187" s="295"/>
      <c r="N187" s="145"/>
      <c r="O187" s="145"/>
    </row>
    <row r="188" spans="1:15" hidden="1" x14ac:dyDescent="0.25">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4"/>
        <v>#N/A</v>
      </c>
      <c r="I188" s="158"/>
      <c r="J188" s="147"/>
      <c r="K188" s="147"/>
      <c r="L188" s="147"/>
      <c r="M188" s="295"/>
      <c r="N188" s="145"/>
      <c r="O188" s="145"/>
    </row>
    <row r="189" spans="1:15" hidden="1" x14ac:dyDescent="0.25">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4"/>
        <v>#N/A</v>
      </c>
      <c r="I189" s="158"/>
      <c r="J189" s="147"/>
      <c r="K189" s="147"/>
      <c r="L189" s="147"/>
      <c r="M189" s="295"/>
      <c r="N189" s="145"/>
      <c r="O189" s="145"/>
    </row>
    <row r="190" spans="1:15" hidden="1" x14ac:dyDescent="0.25">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4"/>
        <v>#N/A</v>
      </c>
      <c r="I190" s="158"/>
      <c r="J190" s="147"/>
      <c r="K190" s="147"/>
      <c r="L190" s="147"/>
      <c r="M190" s="295"/>
      <c r="N190" s="145"/>
      <c r="O190" s="145"/>
    </row>
    <row r="191" spans="1:15" hidden="1" x14ac:dyDescent="0.25">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4"/>
        <v>#N/A</v>
      </c>
      <c r="I191" s="158"/>
      <c r="J191" s="147"/>
      <c r="K191" s="147"/>
      <c r="L191" s="147"/>
      <c r="M191" s="295"/>
      <c r="N191" s="145"/>
      <c r="O191" s="145"/>
    </row>
    <row r="192" spans="1:15" hidden="1" x14ac:dyDescent="0.25">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4"/>
        <v>#N/A</v>
      </c>
      <c r="I192" s="158"/>
      <c r="J192" s="147"/>
      <c r="K192" s="147"/>
      <c r="L192" s="147"/>
      <c r="M192" s="295"/>
      <c r="N192" s="145"/>
      <c r="O192" s="145"/>
    </row>
    <row r="193" spans="1:15" hidden="1" x14ac:dyDescent="0.25">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4"/>
        <v>#N/A</v>
      </c>
      <c r="I193" s="158"/>
      <c r="J193" s="147"/>
      <c r="K193" s="147"/>
      <c r="L193" s="147"/>
      <c r="M193" s="295"/>
      <c r="N193" s="145"/>
      <c r="O193" s="145"/>
    </row>
    <row r="194" spans="1:15" hidden="1" x14ac:dyDescent="0.25">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4"/>
        <v>#N/A</v>
      </c>
      <c r="I194" s="158"/>
      <c r="J194" s="147"/>
      <c r="K194" s="147"/>
      <c r="L194" s="147"/>
      <c r="M194" s="295"/>
      <c r="N194" s="145"/>
      <c r="O194" s="145"/>
    </row>
    <row r="195" spans="1:15" hidden="1" x14ac:dyDescent="0.25">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4"/>
        <v>#N/A</v>
      </c>
      <c r="I195" s="158"/>
      <c r="J195" s="147"/>
      <c r="K195" s="147"/>
      <c r="L195" s="147"/>
      <c r="M195" s="295"/>
      <c r="N195" s="145"/>
      <c r="O195" s="145"/>
    </row>
    <row r="196" spans="1:15" hidden="1" x14ac:dyDescent="0.25">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4"/>
        <v>#N/A</v>
      </c>
      <c r="I196" s="158"/>
      <c r="J196" s="147"/>
      <c r="K196" s="147"/>
      <c r="L196" s="147"/>
      <c r="M196" s="295"/>
      <c r="N196" s="145"/>
      <c r="O196" s="145"/>
    </row>
    <row r="197" spans="1:15" hidden="1" x14ac:dyDescent="0.25">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4"/>
        <v>#N/A</v>
      </c>
      <c r="I197" s="158"/>
      <c r="J197" s="147"/>
      <c r="K197" s="147"/>
      <c r="L197" s="147"/>
      <c r="M197" s="295"/>
      <c r="N197" s="145"/>
      <c r="O197" s="145"/>
    </row>
    <row r="198" spans="1:15" hidden="1" x14ac:dyDescent="0.25">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4"/>
        <v>#N/A</v>
      </c>
      <c r="I198" s="158"/>
      <c r="J198" s="147"/>
      <c r="K198" s="147"/>
      <c r="L198" s="147"/>
      <c r="M198" s="295"/>
      <c r="N198" s="145"/>
      <c r="O198" s="145"/>
    </row>
    <row r="199" spans="1:15" hidden="1" x14ac:dyDescent="0.25">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4"/>
        <v>#N/A</v>
      </c>
      <c r="I199" s="158"/>
      <c r="J199" s="147"/>
      <c r="K199" s="147"/>
      <c r="L199" s="147"/>
      <c r="M199" s="295"/>
      <c r="N199" s="145"/>
      <c r="O199" s="145"/>
    </row>
    <row r="200" spans="1:15" hidden="1" x14ac:dyDescent="0.25">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4"/>
        <v>#N/A</v>
      </c>
      <c r="I200" s="158"/>
      <c r="J200" s="147"/>
      <c r="K200" s="147"/>
      <c r="L200" s="147"/>
      <c r="M200" s="295"/>
      <c r="N200" s="145"/>
      <c r="O200" s="145"/>
    </row>
    <row r="201" spans="1:15" hidden="1" x14ac:dyDescent="0.25">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4"/>
        <v>#N/A</v>
      </c>
      <c r="I201" s="158"/>
      <c r="J201" s="147"/>
      <c r="K201" s="147"/>
      <c r="L201" s="147"/>
      <c r="M201" s="295"/>
      <c r="N201" s="145"/>
      <c r="O201" s="145"/>
    </row>
    <row r="202" spans="1:15" hidden="1" x14ac:dyDescent="0.25">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4"/>
        <v>#N/A</v>
      </c>
      <c r="I202" s="158"/>
      <c r="J202" s="147"/>
      <c r="K202" s="147"/>
      <c r="L202" s="147"/>
      <c r="M202" s="295"/>
      <c r="N202" s="145"/>
      <c r="O202" s="145"/>
    </row>
    <row r="203" spans="1:15" hidden="1" x14ac:dyDescent="0.25">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4"/>
        <v>#N/A</v>
      </c>
      <c r="I203" s="158"/>
      <c r="J203" s="147"/>
      <c r="K203" s="147"/>
      <c r="L203" s="147"/>
      <c r="M203" s="295"/>
      <c r="N203" s="145"/>
      <c r="O203" s="145"/>
    </row>
    <row r="204" spans="1:15" hidden="1" x14ac:dyDescent="0.25">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4"/>
        <v>#N/A</v>
      </c>
      <c r="I204" s="158"/>
      <c r="J204" s="147"/>
      <c r="K204" s="147"/>
      <c r="L204" s="147"/>
      <c r="M204" s="295"/>
      <c r="N204" s="145"/>
      <c r="O204" s="145"/>
    </row>
    <row r="205" spans="1:15" hidden="1" x14ac:dyDescent="0.25">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4"/>
        <v>#N/A</v>
      </c>
      <c r="I205" s="158"/>
      <c r="J205" s="147"/>
      <c r="K205" s="147"/>
      <c r="L205" s="147"/>
      <c r="M205" s="295"/>
      <c r="N205" s="145"/>
      <c r="O205" s="145"/>
    </row>
    <row r="206" spans="1:15" hidden="1" x14ac:dyDescent="0.25">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4"/>
        <v>#N/A</v>
      </c>
      <c r="I206" s="158"/>
      <c r="J206" s="147"/>
      <c r="K206" s="147"/>
      <c r="L206" s="147"/>
      <c r="M206" s="295"/>
      <c r="N206" s="145"/>
      <c r="O206" s="145"/>
    </row>
    <row r="207" spans="1:15" x14ac:dyDescent="0.25">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4"/>
        <v>#N/A</v>
      </c>
      <c r="I207" s="158"/>
      <c r="J207" s="147"/>
      <c r="K207" s="147"/>
      <c r="L207" s="147"/>
      <c r="M207" s="295"/>
      <c r="N207" s="145"/>
      <c r="O207" s="145"/>
    </row>
    <row r="208" spans="1:15" ht="15.75" thickBot="1" x14ac:dyDescent="0.3">
      <c r="A208" s="296"/>
      <c r="B208" s="199"/>
      <c r="C208" s="198"/>
      <c r="D208" s="197"/>
      <c r="E208" s="196"/>
      <c r="F208" s="195"/>
      <c r="G208" s="201" t="e">
        <f>VLOOKUP($B208,ListsReq!$AC$3:$AF$150,4,FALSE)</f>
        <v>#N/A</v>
      </c>
      <c r="H208" s="194">
        <f>SUM(H118:H148)</f>
        <v>1377.2280641895402</v>
      </c>
      <c r="I208" s="150"/>
      <c r="J208" s="147"/>
      <c r="K208" s="147"/>
      <c r="L208" s="147"/>
      <c r="M208" s="295"/>
      <c r="N208" s="145"/>
      <c r="O208" s="145"/>
    </row>
    <row r="209" spans="1:14" x14ac:dyDescent="0.25">
      <c r="A209" s="296"/>
      <c r="B209" s="147"/>
      <c r="C209" s="147"/>
      <c r="D209" s="147"/>
      <c r="E209" s="147"/>
      <c r="F209" s="147"/>
      <c r="G209" s="147"/>
      <c r="H209" s="147"/>
      <c r="I209" s="147"/>
      <c r="J209" s="147"/>
      <c r="K209" s="147"/>
      <c r="L209" s="147"/>
      <c r="M209" s="295"/>
      <c r="N209" s="145"/>
    </row>
    <row r="210" spans="1:14" x14ac:dyDescent="0.25">
      <c r="A210" s="297" t="s">
        <v>169</v>
      </c>
      <c r="B210" s="242" t="s">
        <v>168</v>
      </c>
      <c r="C210" s="147"/>
      <c r="D210" s="147"/>
      <c r="E210" s="147"/>
      <c r="F210" s="147"/>
      <c r="G210" s="147"/>
      <c r="H210" s="147"/>
      <c r="I210" s="147"/>
      <c r="J210" s="147"/>
      <c r="K210" s="147"/>
      <c r="L210" s="147"/>
      <c r="M210" s="295"/>
      <c r="N210" s="145"/>
    </row>
    <row r="211" spans="1:14" ht="26.25" customHeight="1" thickBot="1" x14ac:dyDescent="0.3">
      <c r="A211" s="297"/>
      <c r="B211" s="193" t="s">
        <v>604</v>
      </c>
      <c r="C211" s="147"/>
      <c r="D211" s="147"/>
      <c r="E211" s="147"/>
      <c r="F211" s="147"/>
      <c r="G211" s="147"/>
      <c r="H211" s="147"/>
      <c r="I211" s="147"/>
      <c r="J211" s="147"/>
      <c r="K211" s="147"/>
      <c r="L211" s="147"/>
      <c r="M211" s="295"/>
      <c r="N211" s="145"/>
    </row>
    <row r="212" spans="1:14" ht="21.75" customHeight="1" thickBot="1" x14ac:dyDescent="0.3">
      <c r="A212" s="297"/>
      <c r="B212" s="351"/>
      <c r="C212" s="476" t="s">
        <v>649</v>
      </c>
      <c r="D212" s="477"/>
      <c r="E212" s="476" t="s">
        <v>648</v>
      </c>
      <c r="F212" s="477"/>
      <c r="G212" s="350"/>
      <c r="H212" s="147"/>
      <c r="I212" s="147"/>
      <c r="J212" s="147"/>
      <c r="K212" s="147"/>
      <c r="L212" s="147"/>
      <c r="M212" s="295"/>
      <c r="N212" s="145"/>
    </row>
    <row r="213" spans="1:14" ht="35.25" customHeight="1" x14ac:dyDescent="0.25">
      <c r="A213" s="297"/>
      <c r="B213" s="155" t="s">
        <v>646</v>
      </c>
      <c r="C213" s="154" t="s">
        <v>647</v>
      </c>
      <c r="D213" s="192" t="s">
        <v>167</v>
      </c>
      <c r="E213" s="154" t="s">
        <v>647</v>
      </c>
      <c r="F213" s="192" t="s">
        <v>167</v>
      </c>
      <c r="G213" s="192" t="s">
        <v>8</v>
      </c>
      <c r="H213" s="147"/>
      <c r="I213" s="147"/>
      <c r="J213" s="147"/>
      <c r="K213" s="147"/>
      <c r="L213" s="147"/>
      <c r="M213" s="295"/>
      <c r="N213" s="145"/>
    </row>
    <row r="214" spans="1:14" x14ac:dyDescent="0.25">
      <c r="A214" s="297"/>
      <c r="B214" s="163"/>
      <c r="C214" s="162"/>
      <c r="D214" s="162"/>
      <c r="E214" s="162"/>
      <c r="F214" s="347"/>
      <c r="G214" s="161" t="s">
        <v>829</v>
      </c>
      <c r="H214" s="147"/>
      <c r="I214" s="147"/>
      <c r="J214" s="147"/>
      <c r="K214" s="147"/>
      <c r="L214" s="147"/>
      <c r="M214" s="295"/>
      <c r="N214" s="145"/>
    </row>
    <row r="215" spans="1:14" x14ac:dyDescent="0.25">
      <c r="A215" s="297"/>
      <c r="B215" s="163"/>
      <c r="C215" s="162"/>
      <c r="D215" s="162"/>
      <c r="E215" s="162"/>
      <c r="F215" s="347"/>
      <c r="G215" s="161"/>
      <c r="H215" s="147"/>
      <c r="I215" s="147"/>
      <c r="J215" s="147"/>
      <c r="K215" s="147"/>
      <c r="L215" s="147"/>
      <c r="M215" s="295"/>
      <c r="N215" s="145"/>
    </row>
    <row r="216" spans="1:14" x14ac:dyDescent="0.25">
      <c r="A216" s="297"/>
      <c r="B216" s="160"/>
      <c r="C216" s="159"/>
      <c r="D216" s="159"/>
      <c r="E216" s="159"/>
      <c r="F216" s="348"/>
      <c r="G216" s="158"/>
      <c r="H216" s="147"/>
      <c r="I216" s="147"/>
      <c r="J216" s="147"/>
      <c r="K216" s="147"/>
      <c r="L216" s="147"/>
      <c r="M216" s="295"/>
      <c r="N216" s="145"/>
    </row>
    <row r="217" spans="1:14" x14ac:dyDescent="0.25">
      <c r="A217" s="297"/>
      <c r="B217" s="160"/>
      <c r="C217" s="159"/>
      <c r="D217" s="159"/>
      <c r="E217" s="159"/>
      <c r="F217" s="348"/>
      <c r="G217" s="158"/>
      <c r="H217" s="147"/>
      <c r="I217" s="147"/>
      <c r="J217" s="147"/>
      <c r="K217" s="147"/>
      <c r="L217" s="147"/>
      <c r="M217" s="295"/>
      <c r="N217" s="145"/>
    </row>
    <row r="218" spans="1:14" ht="15.75" thickBot="1" x14ac:dyDescent="0.3">
      <c r="A218" s="297"/>
      <c r="B218" s="152"/>
      <c r="C218" s="151"/>
      <c r="D218" s="151"/>
      <c r="E218" s="151"/>
      <c r="F218" s="349"/>
      <c r="G218" s="150"/>
      <c r="H218" s="147"/>
      <c r="I218" s="147"/>
      <c r="J218" s="147"/>
      <c r="K218" s="147"/>
      <c r="L218" s="147"/>
      <c r="M218" s="295"/>
      <c r="N218" s="145"/>
    </row>
    <row r="219" spans="1:14" x14ac:dyDescent="0.25">
      <c r="A219" s="297"/>
      <c r="B219" s="147"/>
      <c r="C219" s="147"/>
      <c r="D219" s="147"/>
      <c r="E219" s="147"/>
      <c r="F219" s="147"/>
      <c r="G219" s="147"/>
      <c r="H219" s="147"/>
      <c r="I219" s="147"/>
      <c r="J219" s="147"/>
      <c r="K219" s="147"/>
      <c r="L219" s="147"/>
      <c r="M219" s="295"/>
      <c r="N219" s="145"/>
    </row>
    <row r="220" spans="1:14" ht="22.7" customHeight="1" x14ac:dyDescent="0.25">
      <c r="A220" s="292"/>
      <c r="B220" s="149" t="s">
        <v>11</v>
      </c>
      <c r="C220" s="149"/>
      <c r="D220" s="149"/>
      <c r="E220" s="149"/>
      <c r="F220" s="149"/>
      <c r="G220" s="149"/>
      <c r="H220" s="149"/>
      <c r="I220" s="149"/>
      <c r="J220" s="149"/>
      <c r="K220" s="149"/>
      <c r="L220" s="149"/>
      <c r="M220" s="293"/>
      <c r="N220" s="145"/>
    </row>
    <row r="221" spans="1:14" ht="18.95" customHeight="1" x14ac:dyDescent="0.25">
      <c r="A221" s="294" t="s">
        <v>166</v>
      </c>
      <c r="B221" s="191" t="s">
        <v>165</v>
      </c>
      <c r="C221" s="170"/>
      <c r="D221" s="147"/>
      <c r="E221" s="147"/>
      <c r="F221" s="147"/>
      <c r="G221" s="147"/>
      <c r="H221" s="147"/>
      <c r="I221" s="147"/>
      <c r="J221" s="147"/>
      <c r="K221" s="147"/>
      <c r="L221" s="147"/>
      <c r="M221" s="295"/>
      <c r="N221" s="145"/>
    </row>
    <row r="222" spans="1:14" ht="51" customHeight="1" thickBot="1" x14ac:dyDescent="0.3">
      <c r="A222" s="296"/>
      <c r="B222" s="443" t="s">
        <v>650</v>
      </c>
      <c r="C222" s="443"/>
      <c r="D222" s="443"/>
      <c r="E222" s="443"/>
      <c r="F222" s="147"/>
      <c r="G222" s="147"/>
      <c r="H222" s="147"/>
      <c r="I222" s="147"/>
      <c r="J222" s="147"/>
      <c r="K222" s="147"/>
      <c r="L222" s="147"/>
      <c r="M222" s="295"/>
      <c r="N222" s="145"/>
    </row>
    <row r="223" spans="1:14" ht="30.75" thickBot="1" x14ac:dyDescent="0.3">
      <c r="A223" s="296"/>
      <c r="B223" s="190" t="s">
        <v>164</v>
      </c>
      <c r="C223" s="189" t="s">
        <v>163</v>
      </c>
      <c r="D223" s="189" t="s">
        <v>162</v>
      </c>
      <c r="E223" s="189" t="s">
        <v>9</v>
      </c>
      <c r="F223" s="189" t="s">
        <v>161</v>
      </c>
      <c r="G223" s="189" t="s">
        <v>651</v>
      </c>
      <c r="H223" s="189" t="s">
        <v>160</v>
      </c>
      <c r="I223" s="189" t="s">
        <v>159</v>
      </c>
      <c r="J223" s="189" t="s">
        <v>158</v>
      </c>
      <c r="K223" s="352" t="s">
        <v>652</v>
      </c>
      <c r="L223" s="353" t="s">
        <v>8</v>
      </c>
      <c r="M223" s="295"/>
      <c r="N223" s="145"/>
    </row>
    <row r="224" spans="1:14" x14ac:dyDescent="0.25">
      <c r="A224" s="296"/>
      <c r="B224" s="188"/>
      <c r="C224" s="186"/>
      <c r="D224" s="187"/>
      <c r="E224" s="186"/>
      <c r="F224" s="186"/>
      <c r="G224" s="186"/>
      <c r="H224" s="187"/>
      <c r="I224" s="186"/>
      <c r="J224" s="186"/>
      <c r="K224" s="354"/>
      <c r="L224" s="185"/>
      <c r="M224" s="295"/>
      <c r="N224" s="145"/>
    </row>
    <row r="225" spans="1:14" x14ac:dyDescent="0.25">
      <c r="A225" s="296"/>
      <c r="B225" s="184"/>
      <c r="C225" s="179"/>
      <c r="D225" s="162"/>
      <c r="E225" s="179"/>
      <c r="F225" s="179"/>
      <c r="G225" s="179"/>
      <c r="H225" s="162"/>
      <c r="I225" s="179"/>
      <c r="J225" s="179"/>
      <c r="K225" s="355"/>
      <c r="L225" s="161"/>
      <c r="M225" s="295"/>
      <c r="N225" s="145"/>
    </row>
    <row r="226" spans="1:14" x14ac:dyDescent="0.25">
      <c r="A226" s="296"/>
      <c r="B226" s="184"/>
      <c r="C226" s="179"/>
      <c r="D226" s="162"/>
      <c r="E226" s="179"/>
      <c r="F226" s="179"/>
      <c r="G226" s="179"/>
      <c r="H226" s="162"/>
      <c r="I226" s="179"/>
      <c r="J226" s="179"/>
      <c r="K226" s="355"/>
      <c r="L226" s="161"/>
      <c r="M226" s="295"/>
      <c r="N226" s="145"/>
    </row>
    <row r="227" spans="1:14" x14ac:dyDescent="0.25">
      <c r="A227" s="296"/>
      <c r="B227" s="184"/>
      <c r="C227" s="179"/>
      <c r="D227" s="162"/>
      <c r="E227" s="179"/>
      <c r="F227" s="179"/>
      <c r="G227" s="179"/>
      <c r="H227" s="162"/>
      <c r="I227" s="179"/>
      <c r="J227" s="179"/>
      <c r="K227" s="355"/>
      <c r="L227" s="161"/>
      <c r="M227" s="295"/>
      <c r="N227" s="145"/>
    </row>
    <row r="228" spans="1:14" x14ac:dyDescent="0.25">
      <c r="A228" s="296"/>
      <c r="B228" s="184"/>
      <c r="C228" s="179"/>
      <c r="D228" s="162"/>
      <c r="E228" s="179"/>
      <c r="F228" s="179"/>
      <c r="G228" s="179"/>
      <c r="H228" s="162"/>
      <c r="I228" s="179"/>
      <c r="J228" s="179"/>
      <c r="K228" s="355"/>
      <c r="L228" s="161"/>
      <c r="M228" s="295"/>
      <c r="N228" s="145"/>
    </row>
    <row r="229" spans="1:14" x14ac:dyDescent="0.25">
      <c r="A229" s="296"/>
      <c r="B229" s="184"/>
      <c r="C229" s="179"/>
      <c r="D229" s="162"/>
      <c r="E229" s="179"/>
      <c r="F229" s="179"/>
      <c r="G229" s="179"/>
      <c r="H229" s="162"/>
      <c r="I229" s="179"/>
      <c r="J229" s="179"/>
      <c r="K229" s="355"/>
      <c r="L229" s="161"/>
      <c r="M229" s="295"/>
      <c r="N229" s="145"/>
    </row>
    <row r="230" spans="1:14" x14ac:dyDescent="0.25">
      <c r="A230" s="296"/>
      <c r="B230" s="184"/>
      <c r="C230" s="179"/>
      <c r="D230" s="162"/>
      <c r="E230" s="179"/>
      <c r="F230" s="179"/>
      <c r="G230" s="179"/>
      <c r="H230" s="162"/>
      <c r="I230" s="179"/>
      <c r="J230" s="179"/>
      <c r="K230" s="355"/>
      <c r="L230" s="161"/>
      <c r="M230" s="295"/>
      <c r="N230" s="145"/>
    </row>
    <row r="231" spans="1:14" x14ac:dyDescent="0.25">
      <c r="A231" s="296"/>
      <c r="B231" s="184"/>
      <c r="C231" s="179"/>
      <c r="D231" s="162"/>
      <c r="E231" s="179"/>
      <c r="F231" s="179"/>
      <c r="G231" s="179"/>
      <c r="H231" s="162"/>
      <c r="I231" s="179"/>
      <c r="J231" s="179"/>
      <c r="K231" s="355"/>
      <c r="L231" s="161"/>
      <c r="M231" s="295"/>
      <c r="N231" s="145"/>
    </row>
    <row r="232" spans="1:14" ht="15.75" thickBot="1" x14ac:dyDescent="0.3">
      <c r="A232" s="296"/>
      <c r="B232" s="183"/>
      <c r="C232" s="175"/>
      <c r="D232" s="151"/>
      <c r="E232" s="175"/>
      <c r="F232" s="175"/>
      <c r="G232" s="175"/>
      <c r="H232" s="151"/>
      <c r="I232" s="175"/>
      <c r="J232" s="175"/>
      <c r="K232" s="356"/>
      <c r="L232" s="150"/>
      <c r="M232" s="295"/>
      <c r="N232" s="145"/>
    </row>
    <row r="233" spans="1:14" x14ac:dyDescent="0.25">
      <c r="A233" s="297"/>
      <c r="B233" s="147"/>
      <c r="C233" s="147"/>
      <c r="D233" s="147"/>
      <c r="E233" s="147"/>
      <c r="F233" s="147"/>
      <c r="G233" s="147"/>
      <c r="H233" s="147"/>
      <c r="I233" s="147"/>
      <c r="J233" s="147"/>
      <c r="K233" s="147"/>
      <c r="L233" s="147"/>
      <c r="M233" s="295"/>
      <c r="N233" s="145"/>
    </row>
    <row r="234" spans="1:14" ht="18.75" x14ac:dyDescent="0.25">
      <c r="A234" s="292"/>
      <c r="B234" s="149" t="s">
        <v>157</v>
      </c>
      <c r="C234" s="149"/>
      <c r="D234" s="149"/>
      <c r="E234" s="149"/>
      <c r="F234" s="149"/>
      <c r="G234" s="149"/>
      <c r="H234" s="149"/>
      <c r="I234" s="149"/>
      <c r="J234" s="149"/>
      <c r="K234" s="149"/>
      <c r="L234" s="149"/>
      <c r="M234" s="293"/>
      <c r="N234" s="145"/>
    </row>
    <row r="235" spans="1:14" ht="19.5" customHeight="1" x14ac:dyDescent="0.25">
      <c r="A235" s="294" t="s">
        <v>156</v>
      </c>
      <c r="B235" s="444" t="s">
        <v>605</v>
      </c>
      <c r="C235" s="445"/>
      <c r="D235" s="445"/>
      <c r="E235" s="445"/>
      <c r="F235" s="147"/>
      <c r="G235" s="147"/>
      <c r="H235" s="147"/>
      <c r="I235" s="147"/>
      <c r="J235" s="147"/>
      <c r="K235" s="147"/>
      <c r="L235" s="147"/>
      <c r="M235" s="295"/>
      <c r="N235" s="145"/>
    </row>
    <row r="236" spans="1:14" ht="56.25" customHeight="1" thickBot="1" x14ac:dyDescent="0.3">
      <c r="A236" s="297"/>
      <c r="B236" s="443" t="s">
        <v>606</v>
      </c>
      <c r="C236" s="443"/>
      <c r="D236" s="443"/>
      <c r="E236" s="443"/>
      <c r="F236" s="147"/>
      <c r="G236" s="147"/>
      <c r="H236" s="147"/>
      <c r="I236" s="147"/>
      <c r="J236" s="147"/>
      <c r="K236" s="147"/>
      <c r="L236" s="147"/>
      <c r="M236" s="295"/>
      <c r="N236" s="145"/>
    </row>
    <row r="237" spans="1:14" ht="33" x14ac:dyDescent="0.25">
      <c r="A237" s="297"/>
      <c r="B237" s="155" t="s">
        <v>132</v>
      </c>
      <c r="C237" s="154" t="s">
        <v>141</v>
      </c>
      <c r="D237" s="153" t="s">
        <v>8</v>
      </c>
      <c r="E237" s="243"/>
      <c r="F237" s="147"/>
      <c r="G237" s="147"/>
      <c r="H237" s="147"/>
      <c r="I237" s="147"/>
      <c r="J237" s="147"/>
      <c r="K237" s="147"/>
      <c r="L237" s="147"/>
      <c r="M237" s="295"/>
      <c r="N237" s="145"/>
    </row>
    <row r="238" spans="1:14" x14ac:dyDescent="0.25">
      <c r="A238" s="297"/>
      <c r="B238" s="163" t="s">
        <v>140</v>
      </c>
      <c r="C238" s="162"/>
      <c r="D238" s="161"/>
      <c r="E238" s="243"/>
      <c r="F238" s="147"/>
      <c r="G238" s="147"/>
      <c r="H238" s="147"/>
      <c r="I238" s="147"/>
      <c r="J238" s="147"/>
      <c r="K238" s="147"/>
      <c r="L238" s="147"/>
      <c r="M238" s="295"/>
      <c r="N238" s="145"/>
    </row>
    <row r="239" spans="1:14" x14ac:dyDescent="0.25">
      <c r="A239" s="297"/>
      <c r="B239" s="163" t="s">
        <v>139</v>
      </c>
      <c r="C239" s="162"/>
      <c r="D239" s="161"/>
      <c r="E239" s="243"/>
      <c r="F239" s="147"/>
      <c r="G239" s="147"/>
      <c r="H239" s="147"/>
      <c r="I239" s="147"/>
      <c r="J239" s="147"/>
      <c r="K239" s="147"/>
      <c r="L239" s="147"/>
      <c r="M239" s="295"/>
      <c r="N239" s="145"/>
    </row>
    <row r="240" spans="1:14" x14ac:dyDescent="0.25">
      <c r="A240" s="297"/>
      <c r="B240" s="163" t="s">
        <v>138</v>
      </c>
      <c r="C240" s="162"/>
      <c r="D240" s="161"/>
      <c r="E240" s="243"/>
      <c r="F240" s="147"/>
      <c r="G240" s="147"/>
      <c r="H240" s="147"/>
      <c r="I240" s="147"/>
      <c r="J240" s="147"/>
      <c r="K240" s="147"/>
      <c r="L240" s="147"/>
      <c r="M240" s="295"/>
      <c r="N240" s="145"/>
    </row>
    <row r="241" spans="1:14" x14ac:dyDescent="0.25">
      <c r="A241" s="297"/>
      <c r="B241" s="163" t="s">
        <v>3</v>
      </c>
      <c r="C241" s="162"/>
      <c r="D241" s="161"/>
      <c r="E241" s="243"/>
      <c r="F241" s="147"/>
      <c r="G241" s="147"/>
      <c r="H241" s="147"/>
      <c r="I241" s="147"/>
      <c r="J241" s="147"/>
      <c r="K241" s="147"/>
      <c r="L241" s="147"/>
      <c r="M241" s="295"/>
      <c r="N241" s="145"/>
    </row>
    <row r="242" spans="1:14" x14ac:dyDescent="0.25">
      <c r="A242" s="297"/>
      <c r="B242" s="163" t="s">
        <v>137</v>
      </c>
      <c r="C242" s="162"/>
      <c r="D242" s="161"/>
      <c r="E242" s="243"/>
      <c r="F242" s="147"/>
      <c r="G242" s="147"/>
      <c r="H242" s="147"/>
      <c r="I242" s="147"/>
      <c r="J242" s="147"/>
      <c r="K242" s="147"/>
      <c r="L242" s="147"/>
      <c r="M242" s="295"/>
      <c r="N242" s="145"/>
    </row>
    <row r="243" spans="1:14" x14ac:dyDescent="0.25">
      <c r="A243" s="297"/>
      <c r="B243" s="163" t="s">
        <v>136</v>
      </c>
      <c r="C243" s="162"/>
      <c r="D243" s="161"/>
      <c r="E243" s="243"/>
      <c r="F243" s="147"/>
      <c r="G243" s="147"/>
      <c r="H243" s="147"/>
      <c r="I243" s="147"/>
      <c r="J243" s="147"/>
      <c r="K243" s="147"/>
      <c r="L243" s="147"/>
      <c r="M243" s="295"/>
      <c r="N243" s="145"/>
    </row>
    <row r="244" spans="1:14" x14ac:dyDescent="0.25">
      <c r="A244" s="297"/>
      <c r="B244" s="163" t="s">
        <v>155</v>
      </c>
      <c r="C244" s="162"/>
      <c r="D244" s="161"/>
      <c r="E244" s="243"/>
      <c r="F244" s="147"/>
      <c r="G244" s="147"/>
      <c r="H244" s="147"/>
      <c r="I244" s="147"/>
      <c r="J244" s="147"/>
      <c r="K244" s="147"/>
      <c r="L244" s="147"/>
      <c r="M244" s="295"/>
      <c r="N244" s="145"/>
    </row>
    <row r="245" spans="1:14" x14ac:dyDescent="0.25">
      <c r="A245" s="297"/>
      <c r="B245" s="163" t="s">
        <v>126</v>
      </c>
      <c r="C245" s="162"/>
      <c r="D245" s="161"/>
      <c r="E245" s="243"/>
      <c r="F245" s="147"/>
      <c r="G245" s="147"/>
      <c r="H245" s="147"/>
      <c r="I245" s="147"/>
      <c r="J245" s="147"/>
      <c r="K245" s="147"/>
      <c r="L245" s="147"/>
      <c r="M245" s="295"/>
      <c r="N245" s="145"/>
    </row>
    <row r="246" spans="1:14" x14ac:dyDescent="0.25">
      <c r="A246" s="297"/>
      <c r="B246" s="160" t="s">
        <v>125</v>
      </c>
      <c r="C246" s="159"/>
      <c r="D246" s="161"/>
      <c r="E246" s="243"/>
      <c r="F246" s="147"/>
      <c r="G246" s="147"/>
      <c r="H246" s="147"/>
      <c r="I246" s="147"/>
      <c r="J246" s="147"/>
      <c r="K246" s="147"/>
      <c r="L246" s="147"/>
      <c r="M246" s="295"/>
      <c r="N246" s="145"/>
    </row>
    <row r="247" spans="1:14" x14ac:dyDescent="0.25">
      <c r="A247" s="297"/>
      <c r="B247" s="160" t="s">
        <v>124</v>
      </c>
      <c r="C247" s="159"/>
      <c r="D247" s="161"/>
      <c r="E247" s="243"/>
      <c r="F247" s="147"/>
      <c r="G247" s="147"/>
      <c r="H247" s="147"/>
      <c r="I247" s="147"/>
      <c r="J247" s="147"/>
      <c r="K247" s="147"/>
      <c r="L247" s="147"/>
      <c r="M247" s="295"/>
      <c r="N247" s="145"/>
    </row>
    <row r="248" spans="1:14" ht="15.75" thickBot="1" x14ac:dyDescent="0.3">
      <c r="A248" s="297"/>
      <c r="B248" s="86" t="s">
        <v>123</v>
      </c>
      <c r="C248" s="157">
        <f>SUM(C238:C247)</f>
        <v>0</v>
      </c>
      <c r="D248" s="156"/>
      <c r="E248" s="243"/>
      <c r="F248" s="147"/>
      <c r="G248" s="147"/>
      <c r="H248" s="147"/>
      <c r="I248" s="147"/>
      <c r="J248" s="147"/>
      <c r="K248" s="147"/>
      <c r="L248" s="147"/>
      <c r="M248" s="295"/>
      <c r="N248" s="145"/>
    </row>
    <row r="249" spans="1:14" x14ac:dyDescent="0.25">
      <c r="A249" s="297"/>
      <c r="B249" s="147"/>
      <c r="C249" s="147"/>
      <c r="D249" s="147"/>
      <c r="E249" s="147"/>
      <c r="F249" s="147"/>
      <c r="G249" s="147"/>
      <c r="H249" s="147"/>
      <c r="I249" s="147"/>
      <c r="J249" s="147"/>
      <c r="K249" s="147"/>
      <c r="L249" s="147"/>
      <c r="M249" s="295"/>
      <c r="N249" s="145"/>
    </row>
    <row r="250" spans="1:14" ht="16.5" customHeight="1" x14ac:dyDescent="0.25">
      <c r="A250" s="298" t="s">
        <v>154</v>
      </c>
      <c r="B250" s="474" t="s">
        <v>653</v>
      </c>
      <c r="C250" s="475"/>
      <c r="D250" s="475"/>
      <c r="E250" s="475"/>
      <c r="F250" s="147"/>
      <c r="G250" s="147"/>
      <c r="H250" s="147"/>
      <c r="I250" s="147"/>
      <c r="J250" s="147"/>
      <c r="K250" s="147"/>
      <c r="L250" s="147"/>
      <c r="M250" s="295"/>
      <c r="N250" s="145"/>
    </row>
    <row r="251" spans="1:14" ht="24" customHeight="1" thickBot="1" x14ac:dyDescent="0.3">
      <c r="A251" s="294"/>
      <c r="B251" s="478" t="s">
        <v>654</v>
      </c>
      <c r="C251" s="479"/>
      <c r="D251" s="479"/>
      <c r="E251" s="479"/>
      <c r="F251" s="147"/>
      <c r="G251" s="147"/>
      <c r="H251" s="147"/>
      <c r="I251" s="147"/>
      <c r="J251" s="147"/>
      <c r="K251" s="147"/>
      <c r="L251" s="147"/>
      <c r="M251" s="295"/>
      <c r="N251" s="145"/>
    </row>
    <row r="252" spans="1:14" ht="93" customHeight="1" x14ac:dyDescent="0.25">
      <c r="A252" s="296"/>
      <c r="B252" s="182" t="s">
        <v>153</v>
      </c>
      <c r="C252" s="154" t="s">
        <v>152</v>
      </c>
      <c r="D252" s="154" t="s">
        <v>151</v>
      </c>
      <c r="E252" s="181" t="s">
        <v>655</v>
      </c>
      <c r="F252" s="154" t="s">
        <v>150</v>
      </c>
      <c r="G252" s="154" t="s">
        <v>149</v>
      </c>
      <c r="H252" s="154" t="s">
        <v>148</v>
      </c>
      <c r="I252" s="154" t="s">
        <v>147</v>
      </c>
      <c r="J252" s="154" t="s">
        <v>146</v>
      </c>
      <c r="K252" s="154" t="s">
        <v>145</v>
      </c>
      <c r="L252" s="154" t="s">
        <v>19</v>
      </c>
      <c r="M252" s="180" t="s">
        <v>8</v>
      </c>
      <c r="N252" s="145"/>
    </row>
    <row r="253" spans="1:14" x14ac:dyDescent="0.25">
      <c r="A253" s="296"/>
      <c r="B253" s="163"/>
      <c r="C253" s="179"/>
      <c r="D253" s="179"/>
      <c r="E253" s="178"/>
      <c r="F253" s="162"/>
      <c r="G253" s="179"/>
      <c r="H253" s="179"/>
      <c r="I253" s="179"/>
      <c r="J253" s="162"/>
      <c r="K253" s="241"/>
      <c r="L253" s="177"/>
      <c r="M253" s="176"/>
      <c r="N253" s="145"/>
    </row>
    <row r="254" spans="1:14" x14ac:dyDescent="0.25">
      <c r="A254" s="296"/>
      <c r="B254" s="163"/>
      <c r="C254" s="179"/>
      <c r="D254" s="179"/>
      <c r="E254" s="178"/>
      <c r="F254" s="162"/>
      <c r="G254" s="179"/>
      <c r="H254" s="179"/>
      <c r="I254" s="179"/>
      <c r="J254" s="162"/>
      <c r="K254" s="241"/>
      <c r="L254" s="177"/>
      <c r="M254" s="176"/>
      <c r="N254" s="145"/>
    </row>
    <row r="255" spans="1:14" x14ac:dyDescent="0.25">
      <c r="A255" s="296"/>
      <c r="B255" s="163"/>
      <c r="C255" s="179"/>
      <c r="D255" s="179"/>
      <c r="E255" s="178"/>
      <c r="F255" s="162"/>
      <c r="G255" s="179"/>
      <c r="H255" s="179"/>
      <c r="I255" s="179"/>
      <c r="J255" s="162"/>
      <c r="K255" s="241"/>
      <c r="L255" s="177"/>
      <c r="M255" s="176"/>
      <c r="N255" s="145"/>
    </row>
    <row r="256" spans="1:14" x14ac:dyDescent="0.25">
      <c r="A256" s="296"/>
      <c r="B256" s="163"/>
      <c r="C256" s="179"/>
      <c r="D256" s="179"/>
      <c r="E256" s="178"/>
      <c r="F256" s="162"/>
      <c r="G256" s="179"/>
      <c r="H256" s="179"/>
      <c r="I256" s="179"/>
      <c r="J256" s="162"/>
      <c r="K256" s="241"/>
      <c r="L256" s="177"/>
      <c r="M256" s="176"/>
      <c r="N256" s="145"/>
    </row>
    <row r="257" spans="1:15" x14ac:dyDescent="0.25">
      <c r="A257" s="296"/>
      <c r="B257" s="163"/>
      <c r="C257" s="179"/>
      <c r="D257" s="179"/>
      <c r="E257" s="178"/>
      <c r="F257" s="162"/>
      <c r="G257" s="179"/>
      <c r="H257" s="179"/>
      <c r="I257" s="179"/>
      <c r="J257" s="162"/>
      <c r="K257" s="241"/>
      <c r="L257" s="177"/>
      <c r="M257" s="176"/>
      <c r="N257" s="145"/>
    </row>
    <row r="258" spans="1:15" x14ac:dyDescent="0.25">
      <c r="A258" s="296"/>
      <c r="B258" s="163"/>
      <c r="C258" s="179"/>
      <c r="D258" s="179"/>
      <c r="E258" s="178"/>
      <c r="F258" s="162"/>
      <c r="G258" s="179"/>
      <c r="H258" s="179"/>
      <c r="I258" s="179"/>
      <c r="J258" s="162"/>
      <c r="K258" s="241"/>
      <c r="L258" s="177"/>
      <c r="M258" s="176"/>
      <c r="N258" s="145"/>
    </row>
    <row r="259" spans="1:15" x14ac:dyDescent="0.25">
      <c r="A259" s="296"/>
      <c r="B259" s="163"/>
      <c r="C259" s="179"/>
      <c r="D259" s="179"/>
      <c r="E259" s="178"/>
      <c r="F259" s="162"/>
      <c r="G259" s="179"/>
      <c r="H259" s="179"/>
      <c r="I259" s="179"/>
      <c r="J259" s="162"/>
      <c r="K259" s="241"/>
      <c r="L259" s="177"/>
      <c r="M259" s="176"/>
      <c r="N259" s="145"/>
    </row>
    <row r="260" spans="1:15" x14ac:dyDescent="0.25">
      <c r="A260" s="296"/>
      <c r="B260" s="163"/>
      <c r="C260" s="179"/>
      <c r="D260" s="179"/>
      <c r="E260" s="178"/>
      <c r="F260" s="162"/>
      <c r="G260" s="179"/>
      <c r="H260" s="179"/>
      <c r="I260" s="179"/>
      <c r="J260" s="162"/>
      <c r="K260" s="241"/>
      <c r="L260" s="177"/>
      <c r="M260" s="176"/>
      <c r="N260" s="145"/>
    </row>
    <row r="261" spans="1:15" x14ac:dyDescent="0.25">
      <c r="A261" s="296"/>
      <c r="B261" s="163"/>
      <c r="C261" s="179"/>
      <c r="D261" s="179"/>
      <c r="E261" s="178"/>
      <c r="F261" s="162"/>
      <c r="G261" s="179"/>
      <c r="H261" s="179"/>
      <c r="I261" s="179"/>
      <c r="J261" s="162"/>
      <c r="K261" s="241"/>
      <c r="L261" s="177"/>
      <c r="M261" s="176"/>
      <c r="N261" s="145"/>
    </row>
    <row r="262" spans="1:15" ht="15.75" thickBot="1" x14ac:dyDescent="0.3">
      <c r="A262" s="296"/>
      <c r="B262" s="152"/>
      <c r="C262" s="175"/>
      <c r="D262" s="175"/>
      <c r="E262" s="174"/>
      <c r="F262" s="151"/>
      <c r="G262" s="175"/>
      <c r="H262" s="175"/>
      <c r="I262" s="175"/>
      <c r="J262" s="151"/>
      <c r="K262" s="357"/>
      <c r="L262" s="173"/>
      <c r="M262" s="172"/>
      <c r="N262" s="145"/>
    </row>
    <row r="263" spans="1:15" x14ac:dyDescent="0.25">
      <c r="A263" s="294"/>
      <c r="B263" s="171"/>
      <c r="C263" s="170"/>
      <c r="D263" s="147"/>
      <c r="E263" s="147"/>
      <c r="F263" s="147"/>
      <c r="G263" s="147"/>
      <c r="H263" s="147"/>
      <c r="I263" s="147"/>
      <c r="J263" s="147"/>
      <c r="K263" s="147"/>
      <c r="L263" s="147"/>
      <c r="M263" s="295"/>
      <c r="N263" s="145"/>
    </row>
    <row r="264" spans="1:15" x14ac:dyDescent="0.25">
      <c r="A264" s="294" t="s">
        <v>144</v>
      </c>
      <c r="B264" s="472" t="s">
        <v>656</v>
      </c>
      <c r="C264" s="473"/>
      <c r="D264" s="473"/>
      <c r="E264" s="473"/>
      <c r="F264" s="147"/>
      <c r="G264" s="147"/>
      <c r="H264" s="147"/>
      <c r="I264" s="147"/>
      <c r="J264" s="147"/>
      <c r="K264" s="147"/>
      <c r="L264" s="147"/>
      <c r="M264" s="295"/>
      <c r="N264" s="145"/>
    </row>
    <row r="265" spans="1:15" ht="33.75" customHeight="1" thickBot="1" x14ac:dyDescent="0.3">
      <c r="A265" s="297"/>
      <c r="B265" s="442" t="s">
        <v>657</v>
      </c>
      <c r="C265" s="442"/>
      <c r="D265" s="442"/>
      <c r="E265" s="442"/>
      <c r="F265" s="147"/>
      <c r="G265" s="147"/>
      <c r="H265" s="147"/>
      <c r="I265" s="147"/>
      <c r="J265" s="147"/>
      <c r="K265" s="147"/>
      <c r="L265" s="147"/>
      <c r="M265" s="295"/>
      <c r="N265" s="169"/>
    </row>
    <row r="266" spans="1:15" ht="33" x14ac:dyDescent="0.25">
      <c r="A266" s="297"/>
      <c r="B266" s="155" t="s">
        <v>132</v>
      </c>
      <c r="C266" s="154" t="s">
        <v>131</v>
      </c>
      <c r="D266" s="154" t="s">
        <v>130</v>
      </c>
      <c r="E266" s="153" t="s">
        <v>8</v>
      </c>
      <c r="F266" s="243"/>
      <c r="G266" s="147"/>
      <c r="H266" s="147"/>
      <c r="I266" s="147"/>
      <c r="J266" s="147"/>
      <c r="K266" s="147"/>
      <c r="L266" s="147"/>
      <c r="M266" s="295"/>
      <c r="N266" s="168"/>
      <c r="O266" s="145"/>
    </row>
    <row r="267" spans="1:15" x14ac:dyDescent="0.25">
      <c r="A267" s="297"/>
      <c r="B267" s="163" t="s">
        <v>129</v>
      </c>
      <c r="C267" s="162"/>
      <c r="D267" s="162"/>
      <c r="E267" s="161"/>
      <c r="F267" s="243"/>
      <c r="G267" s="147"/>
      <c r="H267" s="147"/>
      <c r="I267" s="147"/>
      <c r="J267" s="147"/>
      <c r="K267" s="147"/>
      <c r="L267" s="147"/>
      <c r="M267" s="295"/>
      <c r="N267" s="168"/>
      <c r="O267" s="145"/>
    </row>
    <row r="268" spans="1:15" x14ac:dyDescent="0.25">
      <c r="A268" s="297"/>
      <c r="B268" s="163" t="s">
        <v>128</v>
      </c>
      <c r="C268" s="162"/>
      <c r="D268" s="162"/>
      <c r="E268" s="161"/>
      <c r="F268" s="243"/>
      <c r="G268" s="147"/>
      <c r="H268" s="147"/>
      <c r="I268" s="147"/>
      <c r="J268" s="147"/>
      <c r="K268" s="147"/>
      <c r="L268" s="147"/>
      <c r="M268" s="295"/>
      <c r="N268" s="168"/>
      <c r="O268" s="145"/>
    </row>
    <row r="269" spans="1:15" x14ac:dyDescent="0.25">
      <c r="A269" s="297"/>
      <c r="B269" s="163" t="s">
        <v>127</v>
      </c>
      <c r="C269" s="162"/>
      <c r="D269" s="162"/>
      <c r="E269" s="161"/>
      <c r="F269" s="243"/>
      <c r="G269" s="147"/>
      <c r="H269" s="147"/>
      <c r="I269" s="147"/>
      <c r="J269" s="147"/>
      <c r="K269" s="147"/>
      <c r="L269" s="147"/>
      <c r="M269" s="295"/>
      <c r="N269" s="168"/>
      <c r="O269" s="145"/>
    </row>
    <row r="270" spans="1:15" x14ac:dyDescent="0.25">
      <c r="A270" s="297"/>
      <c r="B270" s="163" t="s">
        <v>126</v>
      </c>
      <c r="C270" s="162"/>
      <c r="D270" s="162"/>
      <c r="E270" s="161"/>
      <c r="F270" s="243"/>
      <c r="G270" s="147"/>
      <c r="H270" s="147"/>
      <c r="I270" s="147"/>
      <c r="J270" s="147"/>
      <c r="K270" s="147"/>
      <c r="L270" s="147"/>
      <c r="M270" s="295"/>
      <c r="N270" s="168"/>
      <c r="O270" s="145"/>
    </row>
    <row r="271" spans="1:15" x14ac:dyDescent="0.25">
      <c r="A271" s="297"/>
      <c r="B271" s="160" t="s">
        <v>125</v>
      </c>
      <c r="C271" s="159"/>
      <c r="D271" s="159"/>
      <c r="E271" s="158"/>
      <c r="F271" s="243"/>
      <c r="G271" s="147"/>
      <c r="H271" s="147"/>
      <c r="I271" s="147"/>
      <c r="J271" s="147"/>
      <c r="K271" s="147"/>
      <c r="L271" s="147"/>
      <c r="M271" s="295"/>
      <c r="N271" s="168"/>
      <c r="O271" s="145"/>
    </row>
    <row r="272" spans="1:15" x14ac:dyDescent="0.25">
      <c r="A272" s="297"/>
      <c r="B272" s="160" t="s">
        <v>124</v>
      </c>
      <c r="C272" s="159"/>
      <c r="D272" s="159"/>
      <c r="E272" s="158"/>
      <c r="F272" s="243"/>
      <c r="G272" s="147"/>
      <c r="H272" s="147"/>
      <c r="I272" s="147"/>
      <c r="J272" s="147"/>
      <c r="K272" s="147"/>
      <c r="L272" s="147"/>
      <c r="M272" s="295"/>
      <c r="N272" s="168"/>
      <c r="O272" s="145"/>
    </row>
    <row r="273" spans="1:15" ht="15.75" thickBot="1" x14ac:dyDescent="0.3">
      <c r="A273" s="297"/>
      <c r="B273" s="86" t="s">
        <v>123</v>
      </c>
      <c r="C273" s="157"/>
      <c r="D273" s="157">
        <f>(SUMIF(D267:D272,"Increase",C267:C272))-(SUMIF(D267:D272,"Decrease",C267:C272))</f>
        <v>0</v>
      </c>
      <c r="E273" s="156"/>
      <c r="F273" s="243"/>
      <c r="G273" s="147"/>
      <c r="H273" s="147"/>
      <c r="I273" s="147"/>
      <c r="J273" s="147"/>
      <c r="K273" s="147"/>
      <c r="L273" s="147"/>
      <c r="M273" s="295"/>
      <c r="N273" s="168"/>
      <c r="O273" s="145"/>
    </row>
    <row r="274" spans="1:15" x14ac:dyDescent="0.25">
      <c r="A274" s="297"/>
      <c r="B274" s="243"/>
      <c r="C274" s="243"/>
      <c r="D274" s="243"/>
      <c r="E274" s="243"/>
      <c r="F274" s="147"/>
      <c r="G274" s="147"/>
      <c r="H274" s="147"/>
      <c r="I274" s="147"/>
      <c r="J274" s="147"/>
      <c r="K274" s="147"/>
      <c r="L274" s="147"/>
      <c r="M274" s="295"/>
      <c r="N274" s="167"/>
    </row>
    <row r="275" spans="1:15" x14ac:dyDescent="0.25">
      <c r="A275" s="297" t="s">
        <v>143</v>
      </c>
      <c r="B275" s="243" t="s">
        <v>607</v>
      </c>
      <c r="C275" s="243"/>
      <c r="D275" s="243"/>
      <c r="E275" s="243"/>
      <c r="F275" s="147"/>
      <c r="G275" s="147"/>
      <c r="H275" s="147"/>
      <c r="I275" s="147"/>
      <c r="J275" s="147"/>
      <c r="K275" s="147"/>
      <c r="L275" s="147"/>
      <c r="M275" s="295"/>
      <c r="N275" s="145"/>
    </row>
    <row r="276" spans="1:15" ht="57.75" customHeight="1" thickBot="1" x14ac:dyDescent="0.3">
      <c r="A276" s="297"/>
      <c r="B276" s="443" t="s">
        <v>142</v>
      </c>
      <c r="C276" s="443"/>
      <c r="D276" s="443"/>
      <c r="E276" s="443"/>
      <c r="F276" s="147"/>
      <c r="G276" s="147"/>
      <c r="H276" s="147"/>
      <c r="I276" s="147"/>
      <c r="J276" s="147"/>
      <c r="K276" s="147"/>
      <c r="L276" s="147"/>
      <c r="M276" s="295"/>
      <c r="N276" s="145"/>
    </row>
    <row r="277" spans="1:15" ht="33" x14ac:dyDescent="0.25">
      <c r="A277" s="297"/>
      <c r="B277" s="155" t="s">
        <v>132</v>
      </c>
      <c r="C277" s="154" t="s">
        <v>141</v>
      </c>
      <c r="D277" s="153" t="s">
        <v>8</v>
      </c>
      <c r="E277" s="243"/>
      <c r="F277" s="147"/>
      <c r="G277" s="147"/>
      <c r="H277" s="147"/>
      <c r="I277" s="147"/>
      <c r="J277" s="147"/>
      <c r="K277" s="147"/>
      <c r="L277" s="147"/>
      <c r="M277" s="295"/>
      <c r="N277" s="145"/>
    </row>
    <row r="278" spans="1:15" s="164" customFormat="1" x14ac:dyDescent="0.25">
      <c r="A278" s="299"/>
      <c r="B278" s="163" t="s">
        <v>140</v>
      </c>
      <c r="C278" s="162"/>
      <c r="D278" s="161"/>
      <c r="E278" s="166"/>
      <c r="F278" s="165"/>
      <c r="G278" s="165"/>
      <c r="H278" s="165"/>
      <c r="I278" s="165"/>
      <c r="J278" s="165"/>
      <c r="K278" s="165"/>
      <c r="L278" s="165"/>
      <c r="M278" s="300"/>
      <c r="N278" s="145"/>
    </row>
    <row r="279" spans="1:15" s="164" customFormat="1" x14ac:dyDescent="0.25">
      <c r="A279" s="299"/>
      <c r="B279" s="163" t="s">
        <v>139</v>
      </c>
      <c r="C279" s="162"/>
      <c r="D279" s="161"/>
      <c r="E279" s="166"/>
      <c r="F279" s="165"/>
      <c r="G279" s="165"/>
      <c r="H279" s="165"/>
      <c r="I279" s="165"/>
      <c r="J279" s="165"/>
      <c r="K279" s="165"/>
      <c r="L279" s="165"/>
      <c r="M279" s="300"/>
      <c r="N279" s="145"/>
    </row>
    <row r="280" spans="1:15" s="164" customFormat="1" x14ac:dyDescent="0.25">
      <c r="A280" s="299"/>
      <c r="B280" s="163" t="s">
        <v>138</v>
      </c>
      <c r="C280" s="162"/>
      <c r="D280" s="161"/>
      <c r="E280" s="166"/>
      <c r="F280" s="165"/>
      <c r="G280" s="165"/>
      <c r="H280" s="165"/>
      <c r="I280" s="165"/>
      <c r="J280" s="165"/>
      <c r="K280" s="165"/>
      <c r="L280" s="165"/>
      <c r="M280" s="300"/>
      <c r="N280" s="145"/>
    </row>
    <row r="281" spans="1:15" s="164" customFormat="1" x14ac:dyDescent="0.25">
      <c r="A281" s="299"/>
      <c r="B281" s="163" t="s">
        <v>3</v>
      </c>
      <c r="C281" s="162"/>
      <c r="D281" s="161"/>
      <c r="E281" s="166"/>
      <c r="F281" s="165"/>
      <c r="G281" s="165"/>
      <c r="H281" s="165"/>
      <c r="I281" s="165"/>
      <c r="J281" s="165"/>
      <c r="K281" s="165"/>
      <c r="L281" s="165"/>
      <c r="M281" s="300"/>
      <c r="N281" s="145"/>
    </row>
    <row r="282" spans="1:15" s="164" customFormat="1" x14ac:dyDescent="0.25">
      <c r="A282" s="299"/>
      <c r="B282" s="163" t="s">
        <v>137</v>
      </c>
      <c r="C282" s="162"/>
      <c r="D282" s="161"/>
      <c r="E282" s="166"/>
      <c r="F282" s="165"/>
      <c r="G282" s="165"/>
      <c r="H282" s="165"/>
      <c r="I282" s="165"/>
      <c r="J282" s="165"/>
      <c r="K282" s="165"/>
      <c r="L282" s="165"/>
      <c r="M282" s="300"/>
      <c r="N282" s="145"/>
    </row>
    <row r="283" spans="1:15" s="164" customFormat="1" x14ac:dyDescent="0.25">
      <c r="A283" s="299"/>
      <c r="B283" s="163" t="s">
        <v>136</v>
      </c>
      <c r="C283" s="162"/>
      <c r="D283" s="161"/>
      <c r="E283" s="166"/>
      <c r="F283" s="165"/>
      <c r="G283" s="165"/>
      <c r="H283" s="165"/>
      <c r="I283" s="165"/>
      <c r="J283" s="165"/>
      <c r="K283" s="165"/>
      <c r="L283" s="165"/>
      <c r="M283" s="300"/>
      <c r="N283" s="145"/>
    </row>
    <row r="284" spans="1:15" s="164" customFormat="1" x14ac:dyDescent="0.25">
      <c r="A284" s="299"/>
      <c r="B284" s="163" t="s">
        <v>135</v>
      </c>
      <c r="C284" s="162"/>
      <c r="D284" s="161"/>
      <c r="E284" s="166"/>
      <c r="F284" s="165"/>
      <c r="G284" s="165"/>
      <c r="H284" s="165"/>
      <c r="I284" s="165"/>
      <c r="J284" s="165"/>
      <c r="K284" s="165"/>
      <c r="L284" s="165"/>
      <c r="M284" s="300"/>
      <c r="N284" s="145"/>
    </row>
    <row r="285" spans="1:15" s="164" customFormat="1" x14ac:dyDescent="0.25">
      <c r="A285" s="299"/>
      <c r="B285" s="163" t="s">
        <v>126</v>
      </c>
      <c r="C285" s="162"/>
      <c r="D285" s="161"/>
      <c r="E285" s="166"/>
      <c r="F285" s="165"/>
      <c r="G285" s="165"/>
      <c r="H285" s="165"/>
      <c r="I285" s="165"/>
      <c r="J285" s="165"/>
      <c r="K285" s="165"/>
      <c r="L285" s="165"/>
      <c r="M285" s="300"/>
      <c r="N285" s="145"/>
    </row>
    <row r="286" spans="1:15" s="164" customFormat="1" x14ac:dyDescent="0.25">
      <c r="A286" s="299"/>
      <c r="B286" s="160" t="s">
        <v>125</v>
      </c>
      <c r="C286" s="159"/>
      <c r="D286" s="158"/>
      <c r="E286" s="166"/>
      <c r="F286" s="165"/>
      <c r="G286" s="165"/>
      <c r="H286" s="165"/>
      <c r="I286" s="165"/>
      <c r="J286" s="165"/>
      <c r="K286" s="165"/>
      <c r="L286" s="165"/>
      <c r="M286" s="300"/>
      <c r="N286" s="145"/>
    </row>
    <row r="287" spans="1:15" s="164" customFormat="1" x14ac:dyDescent="0.25">
      <c r="A287" s="299"/>
      <c r="B287" s="160" t="s">
        <v>124</v>
      </c>
      <c r="C287" s="159"/>
      <c r="D287" s="158"/>
      <c r="E287" s="166"/>
      <c r="F287" s="165"/>
      <c r="G287" s="165"/>
      <c r="H287" s="165"/>
      <c r="I287" s="165"/>
      <c r="J287" s="165"/>
      <c r="K287" s="165"/>
      <c r="L287" s="165"/>
      <c r="M287" s="300"/>
      <c r="N287" s="145"/>
    </row>
    <row r="288" spans="1:15" ht="15.75" thickBot="1" x14ac:dyDescent="0.3">
      <c r="A288" s="297"/>
      <c r="B288" s="86" t="s">
        <v>123</v>
      </c>
      <c r="C288" s="157">
        <f>SUM(C278:C287)</f>
        <v>0</v>
      </c>
      <c r="D288" s="156"/>
      <c r="E288" s="243"/>
      <c r="F288" s="147"/>
      <c r="G288" s="147"/>
      <c r="H288" s="147"/>
      <c r="I288" s="147"/>
      <c r="J288" s="147"/>
      <c r="K288" s="147"/>
      <c r="L288" s="147"/>
      <c r="M288" s="295"/>
      <c r="N288" s="145"/>
    </row>
    <row r="289" spans="1:15" ht="14.25" customHeight="1" x14ac:dyDescent="0.25">
      <c r="A289" s="297"/>
      <c r="B289" s="243"/>
      <c r="C289" s="243"/>
      <c r="D289" s="243"/>
      <c r="E289" s="243"/>
      <c r="F289" s="147"/>
      <c r="G289" s="147"/>
      <c r="H289" s="147"/>
      <c r="I289" s="147"/>
      <c r="J289" s="147"/>
      <c r="K289" s="147"/>
      <c r="L289" s="147"/>
      <c r="M289" s="295"/>
      <c r="N289" s="145"/>
    </row>
    <row r="290" spans="1:15" x14ac:dyDescent="0.25">
      <c r="A290" s="294" t="s">
        <v>134</v>
      </c>
      <c r="B290" s="472" t="s">
        <v>133</v>
      </c>
      <c r="C290" s="473"/>
      <c r="D290" s="473"/>
      <c r="E290" s="473"/>
      <c r="F290" s="147"/>
      <c r="G290" s="147"/>
      <c r="H290" s="147"/>
      <c r="I290" s="147"/>
      <c r="J290" s="147"/>
      <c r="K290" s="147"/>
      <c r="L290" s="147"/>
      <c r="M290" s="295"/>
      <c r="N290" s="145"/>
    </row>
    <row r="291" spans="1:15" ht="35.25" customHeight="1" thickBot="1" x14ac:dyDescent="0.3">
      <c r="A291" s="297"/>
      <c r="B291" s="443" t="s">
        <v>608</v>
      </c>
      <c r="C291" s="443"/>
      <c r="D291" s="443"/>
      <c r="E291" s="443"/>
      <c r="F291" s="147"/>
      <c r="G291" s="147"/>
      <c r="H291" s="147"/>
      <c r="I291" s="147"/>
      <c r="J291" s="147"/>
      <c r="K291" s="147"/>
      <c r="L291" s="147"/>
      <c r="M291" s="295"/>
      <c r="N291" s="145"/>
    </row>
    <row r="292" spans="1:15" ht="33" x14ac:dyDescent="0.25">
      <c r="A292" s="297"/>
      <c r="B292" s="155" t="s">
        <v>132</v>
      </c>
      <c r="C292" s="154" t="s">
        <v>131</v>
      </c>
      <c r="D292" s="154" t="s">
        <v>130</v>
      </c>
      <c r="E292" s="153" t="s">
        <v>8</v>
      </c>
      <c r="F292" s="243"/>
      <c r="G292" s="147"/>
      <c r="H292" s="147"/>
      <c r="I292" s="147"/>
      <c r="J292" s="147"/>
      <c r="K292" s="147"/>
      <c r="L292" s="147"/>
      <c r="M292" s="295"/>
      <c r="N292" s="145"/>
      <c r="O292" s="145"/>
    </row>
    <row r="293" spans="1:15" x14ac:dyDescent="0.25">
      <c r="A293" s="297"/>
      <c r="B293" s="163" t="s">
        <v>129</v>
      </c>
      <c r="C293" s="162"/>
      <c r="D293" s="162"/>
      <c r="E293" s="161"/>
      <c r="F293" s="243"/>
      <c r="G293" s="147"/>
      <c r="H293" s="147"/>
      <c r="I293" s="147"/>
      <c r="J293" s="147"/>
      <c r="K293" s="147"/>
      <c r="L293" s="147"/>
      <c r="M293" s="295"/>
      <c r="N293" s="145"/>
      <c r="O293" s="145"/>
    </row>
    <row r="294" spans="1:15" x14ac:dyDescent="0.25">
      <c r="A294" s="297"/>
      <c r="B294" s="163" t="s">
        <v>128</v>
      </c>
      <c r="C294" s="162"/>
      <c r="D294" s="162"/>
      <c r="E294" s="161"/>
      <c r="F294" s="243"/>
      <c r="G294" s="147"/>
      <c r="H294" s="147"/>
      <c r="I294" s="147"/>
      <c r="J294" s="147"/>
      <c r="K294" s="147"/>
      <c r="L294" s="147"/>
      <c r="M294" s="295"/>
      <c r="N294" s="145"/>
      <c r="O294" s="145"/>
    </row>
    <row r="295" spans="1:15" x14ac:dyDescent="0.25">
      <c r="A295" s="297"/>
      <c r="B295" s="163" t="s">
        <v>127</v>
      </c>
      <c r="C295" s="162"/>
      <c r="D295" s="162"/>
      <c r="E295" s="161"/>
      <c r="F295" s="243"/>
      <c r="G295" s="147"/>
      <c r="H295" s="147"/>
      <c r="I295" s="147"/>
      <c r="J295" s="147"/>
      <c r="K295" s="147"/>
      <c r="L295" s="147"/>
      <c r="M295" s="295"/>
      <c r="N295" s="145"/>
      <c r="O295" s="145"/>
    </row>
    <row r="296" spans="1:15" x14ac:dyDescent="0.25">
      <c r="A296" s="297"/>
      <c r="B296" s="163" t="s">
        <v>126</v>
      </c>
      <c r="C296" s="162"/>
      <c r="D296" s="162"/>
      <c r="E296" s="161"/>
      <c r="F296" s="243"/>
      <c r="G296" s="147"/>
      <c r="H296" s="147"/>
      <c r="I296" s="147"/>
      <c r="J296" s="147"/>
      <c r="K296" s="147"/>
      <c r="L296" s="147"/>
      <c r="M296" s="295"/>
      <c r="N296" s="145"/>
      <c r="O296" s="145"/>
    </row>
    <row r="297" spans="1:15" x14ac:dyDescent="0.25">
      <c r="A297" s="297"/>
      <c r="B297" s="160" t="s">
        <v>125</v>
      </c>
      <c r="C297" s="159"/>
      <c r="D297" s="159"/>
      <c r="E297" s="158"/>
      <c r="F297" s="243"/>
      <c r="G297" s="147"/>
      <c r="H297" s="147"/>
      <c r="I297" s="147"/>
      <c r="J297" s="147"/>
      <c r="K297" s="147"/>
      <c r="L297" s="147"/>
      <c r="M297" s="295"/>
      <c r="N297" s="145"/>
      <c r="O297" s="145"/>
    </row>
    <row r="298" spans="1:15" x14ac:dyDescent="0.25">
      <c r="A298" s="297"/>
      <c r="B298" s="160" t="s">
        <v>124</v>
      </c>
      <c r="C298" s="159"/>
      <c r="D298" s="159"/>
      <c r="E298" s="158"/>
      <c r="F298" s="243"/>
      <c r="G298" s="147"/>
      <c r="H298" s="147"/>
      <c r="I298" s="147"/>
      <c r="J298" s="147"/>
      <c r="K298" s="147"/>
      <c r="L298" s="147"/>
      <c r="M298" s="295"/>
      <c r="N298" s="145"/>
      <c r="O298" s="145"/>
    </row>
    <row r="299" spans="1:15" ht="15.75" thickBot="1" x14ac:dyDescent="0.3">
      <c r="A299" s="297"/>
      <c r="B299" s="86" t="s">
        <v>123</v>
      </c>
      <c r="C299" s="157"/>
      <c r="D299" s="157">
        <f>(SUMIF(D293:D298,"Increase",C293:C298))-(SUMIF(D293:D298,"Decrease",C293:C298))</f>
        <v>0</v>
      </c>
      <c r="E299" s="156"/>
      <c r="F299" s="243"/>
      <c r="G299" s="147"/>
      <c r="H299" s="147"/>
      <c r="I299" s="147"/>
      <c r="J299" s="147"/>
      <c r="K299" s="147"/>
      <c r="L299" s="147"/>
      <c r="M299" s="295"/>
      <c r="N299" s="145"/>
      <c r="O299" s="145"/>
    </row>
    <row r="300" spans="1:15" x14ac:dyDescent="0.25">
      <c r="A300" s="297"/>
      <c r="B300" s="147"/>
      <c r="C300" s="147"/>
      <c r="D300" s="147"/>
      <c r="E300" s="147"/>
      <c r="F300" s="147"/>
      <c r="G300" s="147"/>
      <c r="H300" s="147"/>
      <c r="I300" s="147"/>
      <c r="J300" s="147"/>
      <c r="K300" s="147"/>
      <c r="L300" s="147"/>
      <c r="M300" s="295"/>
      <c r="N300" s="145"/>
      <c r="O300" s="145"/>
    </row>
    <row r="301" spans="1:15" x14ac:dyDescent="0.25">
      <c r="A301" s="294" t="s">
        <v>122</v>
      </c>
      <c r="B301" s="472" t="s">
        <v>671</v>
      </c>
      <c r="C301" s="473"/>
      <c r="D301" s="473"/>
      <c r="E301" s="473"/>
      <c r="F301" s="147"/>
      <c r="G301" s="147"/>
      <c r="H301" s="147"/>
      <c r="I301" s="147"/>
      <c r="J301" s="147"/>
      <c r="K301" s="147"/>
      <c r="L301" s="147"/>
      <c r="M301" s="295"/>
      <c r="N301" s="145"/>
    </row>
    <row r="302" spans="1:15" ht="32.25" customHeight="1" thickBot="1" x14ac:dyDescent="0.3">
      <c r="A302" s="297"/>
      <c r="B302" s="443" t="s">
        <v>672</v>
      </c>
      <c r="C302" s="443"/>
      <c r="D302" s="443"/>
      <c r="E302" s="443"/>
      <c r="F302" s="147"/>
      <c r="G302" s="147"/>
      <c r="H302" s="147"/>
      <c r="I302" s="147"/>
      <c r="J302" s="147"/>
      <c r="K302" s="147"/>
      <c r="L302" s="147"/>
      <c r="M302" s="295"/>
      <c r="N302" s="145"/>
    </row>
    <row r="303" spans="1:15" ht="33" x14ac:dyDescent="0.25">
      <c r="A303" s="297"/>
      <c r="B303" s="155" t="s">
        <v>121</v>
      </c>
      <c r="C303" s="154" t="s">
        <v>120</v>
      </c>
      <c r="D303" s="153" t="s">
        <v>8</v>
      </c>
      <c r="E303" s="243"/>
      <c r="F303" s="147"/>
      <c r="G303" s="147"/>
      <c r="H303" s="147"/>
      <c r="I303" s="147"/>
      <c r="J303" s="147"/>
      <c r="K303" s="147"/>
      <c r="L303" s="147"/>
      <c r="M303" s="295"/>
      <c r="N303" s="145"/>
    </row>
    <row r="304" spans="1:15" ht="15.75" thickBot="1" x14ac:dyDescent="0.3">
      <c r="A304" s="297"/>
      <c r="B304" s="152" t="s">
        <v>119</v>
      </c>
      <c r="C304" s="151"/>
      <c r="D304" s="150"/>
      <c r="E304" s="243"/>
      <c r="F304" s="147"/>
      <c r="G304" s="147"/>
      <c r="H304" s="147"/>
      <c r="I304" s="147"/>
      <c r="J304" s="147"/>
      <c r="K304" s="147"/>
      <c r="L304" s="147"/>
      <c r="M304" s="295"/>
      <c r="N304" s="145"/>
    </row>
    <row r="305" spans="1:14" ht="17.25" customHeight="1" x14ac:dyDescent="0.25">
      <c r="A305" s="297"/>
      <c r="B305" s="243"/>
      <c r="C305" s="243"/>
      <c r="D305" s="243"/>
      <c r="E305" s="243"/>
      <c r="F305" s="147"/>
      <c r="G305" s="147"/>
      <c r="H305" s="147"/>
      <c r="I305" s="147"/>
      <c r="J305" s="147"/>
      <c r="K305" s="147"/>
      <c r="L305" s="147"/>
      <c r="M305" s="295"/>
      <c r="N305" s="145"/>
    </row>
    <row r="306" spans="1:14" ht="18.75" x14ac:dyDescent="0.25">
      <c r="A306" s="292"/>
      <c r="B306" s="149" t="s">
        <v>71</v>
      </c>
      <c r="C306" s="149"/>
      <c r="D306" s="149"/>
      <c r="E306" s="149"/>
      <c r="F306" s="149"/>
      <c r="G306" s="149"/>
      <c r="H306" s="149"/>
      <c r="I306" s="149"/>
      <c r="J306" s="149"/>
      <c r="K306" s="149"/>
      <c r="L306" s="149"/>
      <c r="M306" s="293"/>
      <c r="N306" s="145"/>
    </row>
    <row r="307" spans="1:14" x14ac:dyDescent="0.25">
      <c r="A307" s="294" t="s">
        <v>118</v>
      </c>
      <c r="B307" s="472" t="s">
        <v>69</v>
      </c>
      <c r="C307" s="473"/>
      <c r="D307" s="473"/>
      <c r="E307" s="473"/>
      <c r="F307" s="147"/>
      <c r="G307" s="147"/>
      <c r="H307" s="147"/>
      <c r="I307" s="147"/>
      <c r="J307" s="147"/>
      <c r="K307" s="147"/>
      <c r="L307" s="147"/>
      <c r="M307" s="295"/>
      <c r="N307" s="145"/>
    </row>
    <row r="308" spans="1:14" ht="30.75" customHeight="1" thickBot="1" x14ac:dyDescent="0.3">
      <c r="A308" s="297"/>
      <c r="B308" s="443" t="s">
        <v>609</v>
      </c>
      <c r="C308" s="443"/>
      <c r="D308" s="443"/>
      <c r="E308" s="443"/>
      <c r="F308" s="147"/>
      <c r="G308" s="147"/>
      <c r="H308" s="147"/>
      <c r="I308" s="147"/>
      <c r="J308" s="147"/>
      <c r="K308" s="147"/>
      <c r="L308" s="147"/>
      <c r="M308" s="295"/>
      <c r="N308" s="145"/>
    </row>
    <row r="309" spans="1:14" ht="63" customHeight="1" thickBot="1" x14ac:dyDescent="0.3">
      <c r="A309" s="297"/>
      <c r="B309" s="484"/>
      <c r="C309" s="485"/>
      <c r="D309" s="485"/>
      <c r="E309" s="486"/>
      <c r="F309" s="147"/>
      <c r="G309" s="147"/>
      <c r="H309" s="147"/>
      <c r="I309" s="147"/>
      <c r="J309" s="147"/>
      <c r="K309" s="147"/>
      <c r="L309" s="147"/>
      <c r="M309" s="295"/>
      <c r="N309" s="145"/>
    </row>
    <row r="310" spans="1:14" ht="17.25" customHeight="1" x14ac:dyDescent="0.25">
      <c r="A310" s="297"/>
      <c r="B310" s="243"/>
      <c r="C310" s="243"/>
      <c r="D310" s="243"/>
      <c r="E310" s="243"/>
      <c r="F310" s="147"/>
      <c r="G310" s="147"/>
      <c r="H310" s="147"/>
      <c r="I310" s="147"/>
      <c r="J310" s="147"/>
      <c r="K310" s="147"/>
      <c r="L310" s="147"/>
      <c r="M310" s="295"/>
      <c r="N310" s="145"/>
    </row>
    <row r="311" spans="1:14" ht="18.75" x14ac:dyDescent="0.25">
      <c r="A311" s="301" t="s">
        <v>633</v>
      </c>
      <c r="B311" s="146" t="s">
        <v>117</v>
      </c>
      <c r="C311" s="146"/>
      <c r="D311" s="146"/>
      <c r="E311" s="146"/>
      <c r="F311" s="146"/>
      <c r="G311" s="146"/>
      <c r="H311" s="146"/>
      <c r="I311" s="146"/>
      <c r="J311" s="146"/>
      <c r="K311" s="146"/>
      <c r="L311" s="146"/>
      <c r="M311" s="302"/>
      <c r="N311" s="145"/>
    </row>
    <row r="312" spans="1:14" ht="18.75" x14ac:dyDescent="0.25">
      <c r="A312" s="303"/>
      <c r="B312" s="115" t="s">
        <v>116</v>
      </c>
      <c r="C312" s="115"/>
      <c r="D312" s="115"/>
      <c r="E312" s="115"/>
      <c r="F312" s="115"/>
      <c r="G312" s="115"/>
      <c r="H312" s="115"/>
      <c r="I312" s="115"/>
      <c r="J312" s="115"/>
      <c r="K312" s="115"/>
      <c r="L312" s="115"/>
      <c r="M312" s="304"/>
      <c r="N312" s="145"/>
    </row>
    <row r="313" spans="1:14" ht="21.75" customHeight="1" x14ac:dyDescent="0.25">
      <c r="A313" s="305" t="s">
        <v>115</v>
      </c>
      <c r="B313" s="144" t="s">
        <v>610</v>
      </c>
      <c r="C313" s="143"/>
      <c r="D313" s="143"/>
      <c r="E313" s="143"/>
      <c r="F313" s="113"/>
      <c r="G313" s="113"/>
      <c r="H313" s="113"/>
      <c r="I313" s="113"/>
      <c r="J313" s="113"/>
      <c r="K313" s="113"/>
      <c r="L313" s="113"/>
      <c r="M313" s="306"/>
      <c r="N313" s="145"/>
    </row>
    <row r="314" spans="1:14" ht="23.25" customHeight="1" thickBot="1" x14ac:dyDescent="0.3">
      <c r="A314" s="307"/>
      <c r="B314" s="488" t="s">
        <v>114</v>
      </c>
      <c r="C314" s="480"/>
      <c r="D314" s="480"/>
      <c r="E314" s="480"/>
      <c r="F314" s="113"/>
      <c r="G314" s="113"/>
      <c r="H314" s="113"/>
      <c r="I314" s="113"/>
      <c r="J314" s="113"/>
      <c r="K314" s="113"/>
      <c r="L314" s="113"/>
      <c r="M314" s="306"/>
      <c r="N314" s="145"/>
    </row>
    <row r="315" spans="1:14" ht="70.5" customHeight="1" thickBot="1" x14ac:dyDescent="0.3">
      <c r="A315" s="307"/>
      <c r="B315" s="461" t="s">
        <v>830</v>
      </c>
      <c r="C315" s="462"/>
      <c r="D315" s="462"/>
      <c r="E315" s="463"/>
      <c r="F315" s="113"/>
      <c r="G315" s="113"/>
      <c r="H315" s="113"/>
      <c r="I315" s="113"/>
      <c r="J315" s="113"/>
      <c r="K315" s="113"/>
      <c r="L315" s="113"/>
      <c r="M315" s="306"/>
      <c r="N315" s="145"/>
    </row>
    <row r="316" spans="1:14" ht="22.7" customHeight="1" x14ac:dyDescent="0.25">
      <c r="A316" s="307" t="s">
        <v>113</v>
      </c>
      <c r="B316" s="482" t="s">
        <v>611</v>
      </c>
      <c r="C316" s="483"/>
      <c r="D316" s="483"/>
      <c r="E316" s="483"/>
      <c r="F316" s="113"/>
      <c r="G316" s="113"/>
      <c r="H316" s="113"/>
      <c r="I316" s="113"/>
      <c r="J316" s="113"/>
      <c r="K316" s="113"/>
      <c r="L316" s="113"/>
      <c r="M316" s="306"/>
      <c r="N316" s="145"/>
    </row>
    <row r="317" spans="1:14" ht="36.950000000000003" customHeight="1" thickBot="1" x14ac:dyDescent="0.3">
      <c r="A317" s="307"/>
      <c r="B317" s="487" t="s">
        <v>635</v>
      </c>
      <c r="C317" s="481"/>
      <c r="D317" s="481"/>
      <c r="E317" s="481"/>
      <c r="F317" s="113"/>
      <c r="G317" s="113"/>
      <c r="H317" s="113"/>
      <c r="I317" s="113"/>
      <c r="J317" s="113"/>
      <c r="K317" s="113"/>
      <c r="L317" s="113"/>
      <c r="M317" s="306"/>
      <c r="N317" s="145"/>
    </row>
    <row r="318" spans="1:14" ht="70.5" customHeight="1" thickBot="1" x14ac:dyDescent="0.3">
      <c r="A318" s="307"/>
      <c r="B318" s="461" t="s">
        <v>831</v>
      </c>
      <c r="C318" s="462"/>
      <c r="D318" s="462"/>
      <c r="E318" s="463"/>
      <c r="F318" s="113"/>
      <c r="G318" s="113"/>
      <c r="H318" s="113"/>
      <c r="I318" s="113"/>
      <c r="J318" s="113"/>
      <c r="K318" s="113"/>
      <c r="L318" s="113"/>
      <c r="M318" s="306"/>
      <c r="N318" s="145"/>
    </row>
    <row r="319" spans="1:14" x14ac:dyDescent="0.25">
      <c r="A319" s="308"/>
      <c r="B319" s="142"/>
      <c r="C319" s="113"/>
      <c r="D319" s="113"/>
      <c r="E319" s="113"/>
      <c r="F319" s="113"/>
      <c r="G319" s="113"/>
      <c r="H319" s="113"/>
      <c r="I319" s="113"/>
      <c r="J319" s="113"/>
      <c r="K319" s="113"/>
      <c r="L319" s="113"/>
      <c r="M319" s="306"/>
      <c r="N319" s="145"/>
    </row>
    <row r="320" spans="1:14" ht="18.75" x14ac:dyDescent="0.25">
      <c r="A320" s="303"/>
      <c r="B320" s="115" t="s">
        <v>112</v>
      </c>
      <c r="C320" s="115"/>
      <c r="D320" s="115"/>
      <c r="E320" s="115"/>
      <c r="F320" s="115"/>
      <c r="G320" s="115"/>
      <c r="H320" s="115"/>
      <c r="I320" s="115"/>
      <c r="J320" s="115"/>
      <c r="K320" s="115"/>
      <c r="L320" s="115"/>
      <c r="M320" s="309"/>
      <c r="N320" s="145"/>
    </row>
    <row r="321" spans="1:14" ht="22.7" customHeight="1" x14ac:dyDescent="0.25">
      <c r="A321" s="307" t="s">
        <v>111</v>
      </c>
      <c r="B321" s="141" t="s">
        <v>612</v>
      </c>
      <c r="C321" s="113"/>
      <c r="D321" s="113"/>
      <c r="E321" s="113"/>
      <c r="F321" s="113"/>
      <c r="G321" s="113"/>
      <c r="H321" s="113"/>
      <c r="I321" s="113"/>
      <c r="J321" s="113"/>
      <c r="K321" s="113"/>
      <c r="L321" s="113"/>
      <c r="M321" s="306"/>
      <c r="N321" s="145"/>
    </row>
    <row r="322" spans="1:14" ht="33.75" customHeight="1" thickBot="1" x14ac:dyDescent="0.3">
      <c r="A322" s="310"/>
      <c r="B322" s="488" t="s">
        <v>110</v>
      </c>
      <c r="C322" s="480"/>
      <c r="D322" s="480"/>
      <c r="E322" s="480"/>
      <c r="F322" s="113"/>
      <c r="G322" s="113"/>
      <c r="H322" s="113"/>
      <c r="I322" s="113"/>
      <c r="J322" s="113"/>
      <c r="K322" s="113"/>
      <c r="L322" s="113"/>
      <c r="M322" s="306"/>
      <c r="N322" s="145"/>
    </row>
    <row r="323" spans="1:14" ht="48.75" customHeight="1" thickBot="1" x14ac:dyDescent="0.3">
      <c r="A323" s="310"/>
      <c r="B323" s="502" t="s">
        <v>832</v>
      </c>
      <c r="C323" s="462"/>
      <c r="D323" s="462"/>
      <c r="E323" s="463"/>
      <c r="F323" s="113"/>
      <c r="G323" s="113"/>
      <c r="H323" s="113"/>
      <c r="I323" s="113"/>
      <c r="J323" s="113"/>
      <c r="K323" s="113"/>
      <c r="L323" s="113"/>
      <c r="M323" s="306"/>
      <c r="N323" s="145"/>
    </row>
    <row r="324" spans="1:14" ht="42.75" customHeight="1" x14ac:dyDescent="0.25">
      <c r="A324" s="311" t="s">
        <v>109</v>
      </c>
      <c r="B324" s="500" t="s">
        <v>613</v>
      </c>
      <c r="C324" s="501"/>
      <c r="D324" s="501"/>
      <c r="E324" s="501"/>
      <c r="F324" s="113"/>
      <c r="G324" s="113"/>
      <c r="H324" s="113"/>
      <c r="I324" s="113"/>
      <c r="J324" s="113"/>
      <c r="K324" s="113"/>
      <c r="L324" s="113"/>
      <c r="M324" s="306"/>
      <c r="N324" s="145"/>
    </row>
    <row r="325" spans="1:14" ht="73.5" customHeight="1" x14ac:dyDescent="0.25">
      <c r="A325" s="312"/>
      <c r="B325" s="481" t="s">
        <v>614</v>
      </c>
      <c r="C325" s="481"/>
      <c r="D325" s="481"/>
      <c r="E325" s="481"/>
      <c r="F325" s="113"/>
      <c r="G325" s="113"/>
      <c r="H325" s="113"/>
      <c r="I325" s="113"/>
      <c r="J325" s="113"/>
      <c r="K325" s="113"/>
      <c r="L325" s="113"/>
      <c r="M325" s="306"/>
      <c r="N325" s="145"/>
    </row>
    <row r="326" spans="1:14" ht="48.75" customHeight="1" thickBot="1" x14ac:dyDescent="0.3">
      <c r="A326" s="313"/>
      <c r="B326" s="480" t="s">
        <v>636</v>
      </c>
      <c r="C326" s="480"/>
      <c r="D326" s="480"/>
      <c r="E326" s="480"/>
      <c r="F326" s="113"/>
      <c r="G326" s="113"/>
      <c r="H326" s="113"/>
      <c r="I326" s="113"/>
      <c r="J326" s="113"/>
      <c r="K326" s="113"/>
      <c r="L326" s="113"/>
      <c r="M326" s="306"/>
      <c r="N326" s="145"/>
    </row>
    <row r="327" spans="1:14" ht="32.25" customHeight="1" x14ac:dyDescent="0.25">
      <c r="A327" s="313"/>
      <c r="B327" s="140" t="s">
        <v>108</v>
      </c>
      <c r="C327" s="138" t="s">
        <v>107</v>
      </c>
      <c r="D327" s="138" t="s">
        <v>106</v>
      </c>
      <c r="E327" s="139" t="s">
        <v>105</v>
      </c>
      <c r="F327" s="138" t="s">
        <v>104</v>
      </c>
      <c r="G327" s="137" t="s">
        <v>8</v>
      </c>
      <c r="H327" s="113"/>
      <c r="I327" s="113"/>
      <c r="J327" s="113"/>
      <c r="K327" s="113"/>
      <c r="L327" s="113"/>
      <c r="M327" s="306"/>
      <c r="N327" s="145"/>
    </row>
    <row r="328" spans="1:14" ht="51" customHeight="1" x14ac:dyDescent="0.25">
      <c r="A328" s="313"/>
      <c r="B328" s="135" t="s">
        <v>103</v>
      </c>
      <c r="C328" s="134" t="s">
        <v>102</v>
      </c>
      <c r="D328" s="129" t="s">
        <v>97</v>
      </c>
      <c r="E328" s="134"/>
      <c r="F328" s="134"/>
      <c r="G328" s="136"/>
      <c r="H328" s="113"/>
      <c r="I328" s="113"/>
      <c r="J328" s="113"/>
      <c r="K328" s="113"/>
      <c r="L328" s="113"/>
      <c r="M328" s="306"/>
      <c r="N328" s="145"/>
    </row>
    <row r="329" spans="1:14" ht="50.25" hidden="1" customHeight="1" x14ac:dyDescent="0.25">
      <c r="A329" s="313"/>
      <c r="B329" s="135" t="s">
        <v>103</v>
      </c>
      <c r="C329" s="134" t="s">
        <v>102</v>
      </c>
      <c r="D329" s="129" t="s">
        <v>97</v>
      </c>
      <c r="E329" s="134"/>
      <c r="F329" s="134"/>
      <c r="G329" s="136"/>
      <c r="H329" s="113"/>
      <c r="I329" s="113"/>
      <c r="J329" s="113"/>
      <c r="K329" s="113"/>
      <c r="L329" s="113"/>
      <c r="M329" s="306"/>
      <c r="N329" s="145"/>
    </row>
    <row r="330" spans="1:14" ht="50.25" hidden="1" customHeight="1" x14ac:dyDescent="0.25">
      <c r="A330" s="313"/>
      <c r="B330" s="135" t="s">
        <v>103</v>
      </c>
      <c r="C330" s="134" t="s">
        <v>102</v>
      </c>
      <c r="D330" s="129" t="s">
        <v>97</v>
      </c>
      <c r="E330" s="134"/>
      <c r="F330" s="134"/>
      <c r="G330" s="136"/>
      <c r="H330" s="113"/>
      <c r="I330" s="113"/>
      <c r="J330" s="113"/>
      <c r="K330" s="113"/>
      <c r="L330" s="113"/>
      <c r="M330" s="306"/>
      <c r="N330" s="145"/>
    </row>
    <row r="331" spans="1:14" ht="50.25" hidden="1" customHeight="1" x14ac:dyDescent="0.25">
      <c r="A331" s="313"/>
      <c r="B331" s="135" t="s">
        <v>103</v>
      </c>
      <c r="C331" s="134" t="s">
        <v>102</v>
      </c>
      <c r="D331" s="129" t="s">
        <v>97</v>
      </c>
      <c r="E331" s="134"/>
      <c r="F331" s="134"/>
      <c r="G331" s="136"/>
      <c r="H331" s="113"/>
      <c r="I331" s="113"/>
      <c r="J331" s="113"/>
      <c r="K331" s="113"/>
      <c r="L331" s="113"/>
      <c r="M331" s="306"/>
      <c r="N331" s="145"/>
    </row>
    <row r="332" spans="1:14" ht="50.25" hidden="1" customHeight="1" x14ac:dyDescent="0.25">
      <c r="A332" s="313"/>
      <c r="B332" s="135" t="s">
        <v>103</v>
      </c>
      <c r="C332" s="134" t="s">
        <v>102</v>
      </c>
      <c r="D332" s="129" t="s">
        <v>97</v>
      </c>
      <c r="E332" s="134"/>
      <c r="F332" s="134"/>
      <c r="G332" s="136"/>
      <c r="H332" s="113"/>
      <c r="I332" s="113"/>
      <c r="J332" s="113"/>
      <c r="K332" s="113"/>
      <c r="L332" s="113"/>
      <c r="M332" s="306"/>
      <c r="N332" s="145"/>
    </row>
    <row r="333" spans="1:14" ht="36" customHeight="1" x14ac:dyDescent="0.25">
      <c r="A333" s="313"/>
      <c r="B333" s="135" t="s">
        <v>101</v>
      </c>
      <c r="C333" s="134" t="s">
        <v>100</v>
      </c>
      <c r="D333" s="129" t="s">
        <v>97</v>
      </c>
      <c r="E333" s="134"/>
      <c r="F333" s="134"/>
      <c r="G333" s="136"/>
      <c r="H333" s="113"/>
      <c r="I333" s="113"/>
      <c r="J333" s="113"/>
      <c r="K333" s="113"/>
      <c r="L333" s="113"/>
      <c r="M333" s="306"/>
      <c r="N333" s="145"/>
    </row>
    <row r="334" spans="1:14" ht="36" hidden="1" customHeight="1" x14ac:dyDescent="0.25">
      <c r="A334" s="313"/>
      <c r="B334" s="135" t="s">
        <v>101</v>
      </c>
      <c r="C334" s="134" t="s">
        <v>100</v>
      </c>
      <c r="D334" s="129" t="s">
        <v>97</v>
      </c>
      <c r="E334" s="134"/>
      <c r="F334" s="134"/>
      <c r="G334" s="136"/>
      <c r="H334" s="113"/>
      <c r="I334" s="113"/>
      <c r="J334" s="113"/>
      <c r="K334" s="113"/>
      <c r="L334" s="113"/>
      <c r="M334" s="306"/>
      <c r="N334" s="145"/>
    </row>
    <row r="335" spans="1:14" ht="36" hidden="1" customHeight="1" x14ac:dyDescent="0.25">
      <c r="A335" s="313"/>
      <c r="B335" s="135" t="s">
        <v>101</v>
      </c>
      <c r="C335" s="134" t="s">
        <v>100</v>
      </c>
      <c r="D335" s="129" t="s">
        <v>97</v>
      </c>
      <c r="E335" s="134"/>
      <c r="F335" s="134"/>
      <c r="G335" s="136"/>
      <c r="H335" s="113"/>
      <c r="I335" s="113"/>
      <c r="J335" s="113"/>
      <c r="K335" s="113"/>
      <c r="L335" s="113"/>
      <c r="M335" s="306"/>
      <c r="N335" s="145"/>
    </row>
    <row r="336" spans="1:14" ht="36" hidden="1" customHeight="1" x14ac:dyDescent="0.25">
      <c r="A336" s="313"/>
      <c r="B336" s="135" t="s">
        <v>101</v>
      </c>
      <c r="C336" s="134" t="s">
        <v>100</v>
      </c>
      <c r="D336" s="129" t="s">
        <v>97</v>
      </c>
      <c r="E336" s="134"/>
      <c r="F336" s="134"/>
      <c r="G336" s="136"/>
      <c r="H336" s="113"/>
      <c r="I336" s="113"/>
      <c r="J336" s="113"/>
      <c r="K336" s="113"/>
      <c r="L336" s="113"/>
      <c r="M336" s="306"/>
      <c r="N336" s="145"/>
    </row>
    <row r="337" spans="1:14" ht="36" hidden="1" customHeight="1" x14ac:dyDescent="0.25">
      <c r="A337" s="313"/>
      <c r="B337" s="135" t="s">
        <v>101</v>
      </c>
      <c r="C337" s="134" t="s">
        <v>100</v>
      </c>
      <c r="D337" s="129" t="s">
        <v>97</v>
      </c>
      <c r="E337" s="134"/>
      <c r="F337" s="134"/>
      <c r="G337" s="136"/>
      <c r="H337" s="113"/>
      <c r="I337" s="113"/>
      <c r="J337" s="113"/>
      <c r="K337" s="113"/>
      <c r="L337" s="113"/>
      <c r="M337" s="306"/>
      <c r="N337" s="145"/>
    </row>
    <row r="338" spans="1:14" ht="36" hidden="1" customHeight="1" x14ac:dyDescent="0.25">
      <c r="A338" s="313"/>
      <c r="B338" s="135" t="s">
        <v>101</v>
      </c>
      <c r="C338" s="134" t="s">
        <v>100</v>
      </c>
      <c r="D338" s="129" t="s">
        <v>97</v>
      </c>
      <c r="E338" s="134"/>
      <c r="F338" s="134"/>
      <c r="G338" s="136"/>
      <c r="H338" s="113"/>
      <c r="I338" s="113"/>
      <c r="J338" s="113"/>
      <c r="K338" s="113"/>
      <c r="L338" s="113"/>
      <c r="M338" s="306"/>
      <c r="N338" s="145"/>
    </row>
    <row r="339" spans="1:14" ht="36" hidden="1" customHeight="1" x14ac:dyDescent="0.25">
      <c r="A339" s="313"/>
      <c r="B339" s="135" t="s">
        <v>101</v>
      </c>
      <c r="C339" s="134" t="s">
        <v>100</v>
      </c>
      <c r="D339" s="129" t="s">
        <v>97</v>
      </c>
      <c r="E339" s="134"/>
      <c r="F339" s="134"/>
      <c r="G339" s="136"/>
      <c r="H339" s="113"/>
      <c r="I339" s="113"/>
      <c r="J339" s="113"/>
      <c r="K339" s="113"/>
      <c r="L339" s="113"/>
      <c r="M339" s="306"/>
      <c r="N339" s="145"/>
    </row>
    <row r="340" spans="1:14" ht="36" hidden="1" customHeight="1" x14ac:dyDescent="0.25">
      <c r="A340" s="313"/>
      <c r="B340" s="135" t="s">
        <v>101</v>
      </c>
      <c r="C340" s="134" t="s">
        <v>100</v>
      </c>
      <c r="D340" s="129" t="s">
        <v>97</v>
      </c>
      <c r="E340" s="134"/>
      <c r="F340" s="134"/>
      <c r="G340" s="136"/>
      <c r="H340" s="113"/>
      <c r="I340" s="113"/>
      <c r="J340" s="113"/>
      <c r="K340" s="113"/>
      <c r="L340" s="113"/>
      <c r="M340" s="306"/>
      <c r="N340" s="145"/>
    </row>
    <row r="341" spans="1:14" ht="36" hidden="1" customHeight="1" x14ac:dyDescent="0.25">
      <c r="A341" s="313"/>
      <c r="B341" s="135" t="s">
        <v>101</v>
      </c>
      <c r="C341" s="134" t="s">
        <v>100</v>
      </c>
      <c r="D341" s="129" t="s">
        <v>97</v>
      </c>
      <c r="E341" s="134"/>
      <c r="F341" s="134"/>
      <c r="G341" s="136"/>
      <c r="H341" s="113"/>
      <c r="I341" s="113"/>
      <c r="J341" s="113"/>
      <c r="K341" s="113"/>
      <c r="L341" s="113"/>
      <c r="M341" s="306"/>
      <c r="N341" s="145"/>
    </row>
    <row r="342" spans="1:14" ht="36" hidden="1" customHeight="1" x14ac:dyDescent="0.25">
      <c r="A342" s="313"/>
      <c r="B342" s="135" t="s">
        <v>101</v>
      </c>
      <c r="C342" s="134" t="s">
        <v>100</v>
      </c>
      <c r="D342" s="129" t="s">
        <v>97</v>
      </c>
      <c r="E342" s="134"/>
      <c r="F342" s="134"/>
      <c r="G342" s="136"/>
      <c r="H342" s="113"/>
      <c r="I342" s="113"/>
      <c r="J342" s="113"/>
      <c r="K342" s="113"/>
      <c r="L342" s="113"/>
      <c r="M342" s="306"/>
      <c r="N342" s="145"/>
    </row>
    <row r="343" spans="1:14" ht="36" hidden="1" customHeight="1" x14ac:dyDescent="0.25">
      <c r="A343" s="313"/>
      <c r="B343" s="135" t="s">
        <v>101</v>
      </c>
      <c r="C343" s="134" t="s">
        <v>100</v>
      </c>
      <c r="D343" s="129" t="s">
        <v>97</v>
      </c>
      <c r="E343" s="134"/>
      <c r="F343" s="134"/>
      <c r="G343" s="136"/>
      <c r="H343" s="113"/>
      <c r="I343" s="113"/>
      <c r="J343" s="113"/>
      <c r="K343" s="113"/>
      <c r="L343" s="113"/>
      <c r="M343" s="306"/>
      <c r="N343" s="145"/>
    </row>
    <row r="344" spans="1:14" ht="36" hidden="1" customHeight="1" x14ac:dyDescent="0.25">
      <c r="A344" s="313"/>
      <c r="B344" s="135" t="s">
        <v>101</v>
      </c>
      <c r="C344" s="134" t="s">
        <v>100</v>
      </c>
      <c r="D344" s="129" t="s">
        <v>97</v>
      </c>
      <c r="E344" s="134"/>
      <c r="F344" s="134"/>
      <c r="G344" s="136"/>
      <c r="H344" s="113"/>
      <c r="I344" s="113"/>
      <c r="J344" s="113"/>
      <c r="K344" s="113"/>
      <c r="L344" s="113"/>
      <c r="M344" s="306"/>
      <c r="N344" s="145"/>
    </row>
    <row r="345" spans="1:14" ht="36" hidden="1" customHeight="1" x14ac:dyDescent="0.25">
      <c r="A345" s="313"/>
      <c r="B345" s="135" t="s">
        <v>101</v>
      </c>
      <c r="C345" s="134" t="s">
        <v>100</v>
      </c>
      <c r="D345" s="129" t="s">
        <v>97</v>
      </c>
      <c r="E345" s="134"/>
      <c r="F345" s="134"/>
      <c r="G345" s="136"/>
      <c r="H345" s="113"/>
      <c r="I345" s="113"/>
      <c r="J345" s="113"/>
      <c r="K345" s="113"/>
      <c r="L345" s="113"/>
      <c r="M345" s="306"/>
      <c r="N345" s="145"/>
    </row>
    <row r="346" spans="1:14" ht="36" hidden="1" customHeight="1" x14ac:dyDescent="0.25">
      <c r="A346" s="313"/>
      <c r="B346" s="135" t="s">
        <v>101</v>
      </c>
      <c r="C346" s="134" t="s">
        <v>100</v>
      </c>
      <c r="D346" s="129" t="s">
        <v>97</v>
      </c>
      <c r="E346" s="134"/>
      <c r="F346" s="134"/>
      <c r="G346" s="136"/>
      <c r="H346" s="113"/>
      <c r="I346" s="113"/>
      <c r="J346" s="113"/>
      <c r="K346" s="113"/>
      <c r="L346" s="113"/>
      <c r="M346" s="306"/>
      <c r="N346" s="145"/>
    </row>
    <row r="347" spans="1:14" ht="36" hidden="1" customHeight="1" x14ac:dyDescent="0.25">
      <c r="A347" s="313"/>
      <c r="B347" s="135" t="s">
        <v>101</v>
      </c>
      <c r="C347" s="134" t="s">
        <v>100</v>
      </c>
      <c r="D347" s="129" t="s">
        <v>97</v>
      </c>
      <c r="E347" s="134"/>
      <c r="F347" s="134"/>
      <c r="G347" s="136"/>
      <c r="H347" s="113"/>
      <c r="I347" s="113"/>
      <c r="J347" s="113"/>
      <c r="K347" s="113"/>
      <c r="L347" s="113"/>
      <c r="M347" s="306"/>
      <c r="N347" s="145"/>
    </row>
    <row r="348" spans="1:14" ht="45" x14ac:dyDescent="0.25">
      <c r="A348" s="313"/>
      <c r="B348" s="135" t="s">
        <v>99</v>
      </c>
      <c r="C348" s="134" t="s">
        <v>98</v>
      </c>
      <c r="D348" s="129" t="s">
        <v>97</v>
      </c>
      <c r="E348" s="134"/>
      <c r="F348" s="134"/>
      <c r="G348" s="136"/>
      <c r="H348" s="113"/>
      <c r="I348" s="113"/>
      <c r="J348" s="113"/>
      <c r="K348" s="113"/>
      <c r="L348" s="113"/>
      <c r="M348" s="306"/>
      <c r="N348" s="145"/>
    </row>
    <row r="349" spans="1:14" ht="45" hidden="1" x14ac:dyDescent="0.25">
      <c r="A349" s="313"/>
      <c r="B349" s="135" t="s">
        <v>99</v>
      </c>
      <c r="C349" s="134" t="s">
        <v>98</v>
      </c>
      <c r="D349" s="129" t="s">
        <v>97</v>
      </c>
      <c r="E349" s="134"/>
      <c r="F349" s="134"/>
      <c r="G349" s="136"/>
      <c r="H349" s="113"/>
      <c r="I349" s="113"/>
      <c r="J349" s="113"/>
      <c r="K349" s="113"/>
      <c r="L349" s="113"/>
      <c r="M349" s="306"/>
      <c r="N349" s="145"/>
    </row>
    <row r="350" spans="1:14" ht="45" hidden="1" x14ac:dyDescent="0.25">
      <c r="A350" s="313"/>
      <c r="B350" s="135" t="s">
        <v>99</v>
      </c>
      <c r="C350" s="134" t="s">
        <v>98</v>
      </c>
      <c r="D350" s="129" t="s">
        <v>97</v>
      </c>
      <c r="E350" s="134"/>
      <c r="F350" s="134"/>
      <c r="G350" s="136"/>
      <c r="H350" s="113"/>
      <c r="I350" s="113"/>
      <c r="J350" s="113"/>
      <c r="K350" s="113"/>
      <c r="L350" s="113"/>
      <c r="M350" s="306"/>
      <c r="N350" s="145"/>
    </row>
    <row r="351" spans="1:14" ht="45" hidden="1" x14ac:dyDescent="0.25">
      <c r="A351" s="313"/>
      <c r="B351" s="135" t="s">
        <v>99</v>
      </c>
      <c r="C351" s="134" t="s">
        <v>98</v>
      </c>
      <c r="D351" s="129" t="s">
        <v>97</v>
      </c>
      <c r="E351" s="134"/>
      <c r="F351" s="134"/>
      <c r="G351" s="136"/>
      <c r="H351" s="113"/>
      <c r="I351" s="113"/>
      <c r="J351" s="113"/>
      <c r="K351" s="113"/>
      <c r="L351" s="113"/>
      <c r="M351" s="306"/>
      <c r="N351" s="145"/>
    </row>
    <row r="352" spans="1:14" ht="45" hidden="1" x14ac:dyDescent="0.25">
      <c r="A352" s="313"/>
      <c r="B352" s="135" t="s">
        <v>99</v>
      </c>
      <c r="C352" s="134" t="s">
        <v>98</v>
      </c>
      <c r="D352" s="129" t="s">
        <v>97</v>
      </c>
      <c r="E352" s="134"/>
      <c r="F352" s="134"/>
      <c r="G352" s="136"/>
      <c r="H352" s="113"/>
      <c r="I352" s="113"/>
      <c r="J352" s="113"/>
      <c r="K352" s="113"/>
      <c r="L352" s="113"/>
      <c r="M352" s="306"/>
      <c r="N352" s="145"/>
    </row>
    <row r="353" spans="1:14" ht="45" x14ac:dyDescent="0.25">
      <c r="A353" s="313"/>
      <c r="B353" s="135" t="s">
        <v>96</v>
      </c>
      <c r="C353" s="134" t="s">
        <v>95</v>
      </c>
      <c r="D353" s="129" t="s">
        <v>90</v>
      </c>
      <c r="E353" s="134"/>
      <c r="F353" s="134"/>
      <c r="G353" s="136"/>
      <c r="H353" s="113"/>
      <c r="I353" s="113"/>
      <c r="J353" s="113"/>
      <c r="K353" s="113"/>
      <c r="L353" s="113"/>
      <c r="M353" s="306"/>
      <c r="N353" s="145"/>
    </row>
    <row r="354" spans="1:14" ht="45" hidden="1" x14ac:dyDescent="0.25">
      <c r="A354" s="313"/>
      <c r="B354" s="135" t="s">
        <v>96</v>
      </c>
      <c r="C354" s="134" t="s">
        <v>95</v>
      </c>
      <c r="D354" s="129" t="s">
        <v>90</v>
      </c>
      <c r="E354" s="134"/>
      <c r="F354" s="134"/>
      <c r="G354" s="136"/>
      <c r="H354" s="113"/>
      <c r="I354" s="113"/>
      <c r="J354" s="113"/>
      <c r="K354" s="113"/>
      <c r="L354" s="113"/>
      <c r="M354" s="306"/>
      <c r="N354" s="145"/>
    </row>
    <row r="355" spans="1:14" ht="45" hidden="1" x14ac:dyDescent="0.25">
      <c r="A355" s="313"/>
      <c r="B355" s="135" t="s">
        <v>96</v>
      </c>
      <c r="C355" s="134" t="s">
        <v>95</v>
      </c>
      <c r="D355" s="129" t="s">
        <v>90</v>
      </c>
      <c r="E355" s="134"/>
      <c r="F355" s="134"/>
      <c r="G355" s="136"/>
      <c r="H355" s="113"/>
      <c r="I355" s="113"/>
      <c r="J355" s="113"/>
      <c r="K355" s="113"/>
      <c r="L355" s="113"/>
      <c r="M355" s="306"/>
      <c r="N355" s="145"/>
    </row>
    <row r="356" spans="1:14" ht="45" hidden="1" x14ac:dyDescent="0.25">
      <c r="A356" s="313"/>
      <c r="B356" s="135" t="s">
        <v>96</v>
      </c>
      <c r="C356" s="134" t="s">
        <v>95</v>
      </c>
      <c r="D356" s="129" t="s">
        <v>90</v>
      </c>
      <c r="E356" s="134"/>
      <c r="F356" s="134"/>
      <c r="G356" s="136"/>
      <c r="H356" s="113"/>
      <c r="I356" s="113"/>
      <c r="J356" s="113"/>
      <c r="K356" s="113"/>
      <c r="L356" s="113"/>
      <c r="M356" s="306"/>
      <c r="N356" s="145"/>
    </row>
    <row r="357" spans="1:14" ht="45" hidden="1" x14ac:dyDescent="0.25">
      <c r="A357" s="313"/>
      <c r="B357" s="135" t="s">
        <v>96</v>
      </c>
      <c r="C357" s="134" t="s">
        <v>95</v>
      </c>
      <c r="D357" s="129" t="s">
        <v>90</v>
      </c>
      <c r="E357" s="134"/>
      <c r="F357" s="134"/>
      <c r="G357" s="136"/>
      <c r="H357" s="113"/>
      <c r="I357" s="113"/>
      <c r="J357" s="113"/>
      <c r="K357" s="113"/>
      <c r="L357" s="113"/>
      <c r="M357" s="306"/>
      <c r="N357" s="145"/>
    </row>
    <row r="358" spans="1:14" ht="45" hidden="1" x14ac:dyDescent="0.25">
      <c r="A358" s="313"/>
      <c r="B358" s="135" t="s">
        <v>96</v>
      </c>
      <c r="C358" s="134" t="s">
        <v>95</v>
      </c>
      <c r="D358" s="129" t="s">
        <v>90</v>
      </c>
      <c r="E358" s="134"/>
      <c r="F358" s="134"/>
      <c r="G358" s="136"/>
      <c r="H358" s="113"/>
      <c r="I358" s="113"/>
      <c r="J358" s="113"/>
      <c r="K358" s="113"/>
      <c r="L358" s="113"/>
      <c r="M358" s="306"/>
      <c r="N358" s="145"/>
    </row>
    <row r="359" spans="1:14" ht="45" hidden="1" x14ac:dyDescent="0.25">
      <c r="A359" s="313"/>
      <c r="B359" s="135" t="s">
        <v>96</v>
      </c>
      <c r="C359" s="134" t="s">
        <v>95</v>
      </c>
      <c r="D359" s="129" t="s">
        <v>90</v>
      </c>
      <c r="E359" s="134"/>
      <c r="F359" s="134"/>
      <c r="G359" s="136"/>
      <c r="H359" s="113"/>
      <c r="I359" s="113"/>
      <c r="J359" s="113"/>
      <c r="K359" s="113"/>
      <c r="L359" s="113"/>
      <c r="M359" s="306"/>
      <c r="N359" s="145"/>
    </row>
    <row r="360" spans="1:14" ht="45" hidden="1" x14ac:dyDescent="0.25">
      <c r="A360" s="313"/>
      <c r="B360" s="135" t="s">
        <v>96</v>
      </c>
      <c r="C360" s="134" t="s">
        <v>95</v>
      </c>
      <c r="D360" s="129" t="s">
        <v>90</v>
      </c>
      <c r="E360" s="134"/>
      <c r="F360" s="134"/>
      <c r="G360" s="136"/>
      <c r="H360" s="113"/>
      <c r="I360" s="113"/>
      <c r="J360" s="113"/>
      <c r="K360" s="113"/>
      <c r="L360" s="113"/>
      <c r="M360" s="306"/>
      <c r="N360" s="145"/>
    </row>
    <row r="361" spans="1:14" ht="45" hidden="1" x14ac:dyDescent="0.25">
      <c r="A361" s="313"/>
      <c r="B361" s="135" t="s">
        <v>96</v>
      </c>
      <c r="C361" s="134" t="s">
        <v>95</v>
      </c>
      <c r="D361" s="129" t="s">
        <v>90</v>
      </c>
      <c r="E361" s="134"/>
      <c r="F361" s="134"/>
      <c r="G361" s="136"/>
      <c r="H361" s="113"/>
      <c r="I361" s="113"/>
      <c r="J361" s="113"/>
      <c r="K361" s="113"/>
      <c r="L361" s="113"/>
      <c r="M361" s="306"/>
      <c r="N361" s="145"/>
    </row>
    <row r="362" spans="1:14" ht="45" x14ac:dyDescent="0.25">
      <c r="A362" s="313"/>
      <c r="B362" s="135" t="s">
        <v>94</v>
      </c>
      <c r="C362" s="134" t="s">
        <v>93</v>
      </c>
      <c r="D362" s="129" t="s">
        <v>90</v>
      </c>
      <c r="E362" s="134"/>
      <c r="F362" s="134"/>
      <c r="G362" s="136"/>
      <c r="H362" s="113"/>
      <c r="I362" s="113"/>
      <c r="J362" s="113"/>
      <c r="K362" s="113"/>
      <c r="L362" s="113"/>
      <c r="M362" s="306"/>
      <c r="N362" s="145"/>
    </row>
    <row r="363" spans="1:14" ht="45" hidden="1" x14ac:dyDescent="0.25">
      <c r="A363" s="313"/>
      <c r="B363" s="135" t="s">
        <v>94</v>
      </c>
      <c r="C363" s="134" t="s">
        <v>93</v>
      </c>
      <c r="D363" s="129" t="s">
        <v>90</v>
      </c>
      <c r="E363" s="134"/>
      <c r="F363" s="134"/>
      <c r="G363" s="136"/>
      <c r="H363" s="113"/>
      <c r="I363" s="113"/>
      <c r="J363" s="113"/>
      <c r="K363" s="113"/>
      <c r="L363" s="113"/>
      <c r="M363" s="306"/>
      <c r="N363" s="145"/>
    </row>
    <row r="364" spans="1:14" ht="45" hidden="1" x14ac:dyDescent="0.25">
      <c r="A364" s="313"/>
      <c r="B364" s="135" t="s">
        <v>94</v>
      </c>
      <c r="C364" s="134" t="s">
        <v>93</v>
      </c>
      <c r="D364" s="129" t="s">
        <v>90</v>
      </c>
      <c r="E364" s="134"/>
      <c r="F364" s="134"/>
      <c r="G364" s="136"/>
      <c r="H364" s="113"/>
      <c r="I364" s="113"/>
      <c r="J364" s="113"/>
      <c r="K364" s="113"/>
      <c r="L364" s="113"/>
      <c r="M364" s="306"/>
      <c r="N364" s="145"/>
    </row>
    <row r="365" spans="1:14" ht="45" hidden="1" x14ac:dyDescent="0.25">
      <c r="A365" s="313"/>
      <c r="B365" s="135" t="s">
        <v>94</v>
      </c>
      <c r="C365" s="134" t="s">
        <v>93</v>
      </c>
      <c r="D365" s="129" t="s">
        <v>90</v>
      </c>
      <c r="E365" s="134"/>
      <c r="F365" s="134"/>
      <c r="G365" s="136"/>
      <c r="H365" s="113"/>
      <c r="I365" s="113"/>
      <c r="J365" s="113"/>
      <c r="K365" s="113"/>
      <c r="L365" s="113"/>
      <c r="M365" s="306"/>
      <c r="N365" s="145"/>
    </row>
    <row r="366" spans="1:14" ht="45" hidden="1" x14ac:dyDescent="0.25">
      <c r="A366" s="313"/>
      <c r="B366" s="135" t="s">
        <v>94</v>
      </c>
      <c r="C366" s="134" t="s">
        <v>93</v>
      </c>
      <c r="D366" s="129" t="s">
        <v>90</v>
      </c>
      <c r="E366" s="134"/>
      <c r="F366" s="134"/>
      <c r="G366" s="136"/>
      <c r="H366" s="113"/>
      <c r="I366" s="113"/>
      <c r="J366" s="113"/>
      <c r="K366" s="113"/>
      <c r="L366" s="113"/>
      <c r="M366" s="306"/>
      <c r="N366" s="145"/>
    </row>
    <row r="367" spans="1:14" ht="45" hidden="1" x14ac:dyDescent="0.25">
      <c r="A367" s="313"/>
      <c r="B367" s="135" t="s">
        <v>94</v>
      </c>
      <c r="C367" s="134" t="s">
        <v>93</v>
      </c>
      <c r="D367" s="129" t="s">
        <v>90</v>
      </c>
      <c r="E367" s="134"/>
      <c r="F367" s="134"/>
      <c r="G367" s="136"/>
      <c r="H367" s="113"/>
      <c r="I367" s="113"/>
      <c r="J367" s="113"/>
      <c r="K367" s="113"/>
      <c r="L367" s="113"/>
      <c r="M367" s="306"/>
      <c r="N367" s="145"/>
    </row>
    <row r="368" spans="1:14" ht="45" hidden="1" x14ac:dyDescent="0.25">
      <c r="A368" s="313"/>
      <c r="B368" s="135" t="s">
        <v>94</v>
      </c>
      <c r="C368" s="134" t="s">
        <v>93</v>
      </c>
      <c r="D368" s="129" t="s">
        <v>90</v>
      </c>
      <c r="E368" s="134"/>
      <c r="F368" s="134"/>
      <c r="G368" s="136"/>
      <c r="H368" s="113"/>
      <c r="I368" s="113"/>
      <c r="J368" s="113"/>
      <c r="K368" s="113"/>
      <c r="L368" s="113"/>
      <c r="M368" s="306"/>
      <c r="N368" s="145"/>
    </row>
    <row r="369" spans="1:17" ht="45" hidden="1" x14ac:dyDescent="0.25">
      <c r="A369" s="313"/>
      <c r="B369" s="135" t="s">
        <v>94</v>
      </c>
      <c r="C369" s="134" t="s">
        <v>93</v>
      </c>
      <c r="D369" s="129" t="s">
        <v>90</v>
      </c>
      <c r="E369" s="134"/>
      <c r="F369" s="134"/>
      <c r="G369" s="136"/>
      <c r="H369" s="113"/>
      <c r="I369" s="113"/>
      <c r="J369" s="113"/>
      <c r="K369" s="113"/>
      <c r="L369" s="113"/>
      <c r="M369" s="306"/>
      <c r="N369" s="145"/>
    </row>
    <row r="370" spans="1:17" ht="45" hidden="1" x14ac:dyDescent="0.25">
      <c r="A370" s="313"/>
      <c r="B370" s="135" t="s">
        <v>94</v>
      </c>
      <c r="C370" s="134" t="s">
        <v>93</v>
      </c>
      <c r="D370" s="129" t="s">
        <v>90</v>
      </c>
      <c r="E370" s="134"/>
      <c r="F370" s="134"/>
      <c r="G370" s="136"/>
      <c r="H370" s="113"/>
      <c r="I370" s="113"/>
      <c r="J370" s="113"/>
      <c r="K370" s="113"/>
      <c r="L370" s="113"/>
      <c r="M370" s="306"/>
      <c r="N370" s="145"/>
    </row>
    <row r="371" spans="1:17" ht="45" x14ac:dyDescent="0.25">
      <c r="A371" s="313"/>
      <c r="B371" s="135" t="s">
        <v>92</v>
      </c>
      <c r="C371" s="134" t="s">
        <v>91</v>
      </c>
      <c r="D371" s="129" t="s">
        <v>90</v>
      </c>
      <c r="E371" s="134"/>
      <c r="F371" s="134"/>
      <c r="G371" s="136"/>
      <c r="H371" s="113"/>
      <c r="I371" s="113"/>
      <c r="J371" s="113"/>
      <c r="K371" s="113"/>
      <c r="L371" s="113"/>
      <c r="M371" s="306"/>
      <c r="N371" s="145"/>
    </row>
    <row r="372" spans="1:17" ht="45" hidden="1" x14ac:dyDescent="0.25">
      <c r="A372" s="313"/>
      <c r="B372" s="135" t="s">
        <v>92</v>
      </c>
      <c r="C372" s="134" t="s">
        <v>91</v>
      </c>
      <c r="D372" s="129" t="s">
        <v>90</v>
      </c>
      <c r="E372" s="134"/>
      <c r="F372" s="134"/>
      <c r="G372" s="136"/>
      <c r="H372" s="113"/>
      <c r="I372" s="113"/>
      <c r="J372" s="113"/>
      <c r="K372" s="113"/>
      <c r="L372" s="113"/>
      <c r="M372" s="306"/>
      <c r="N372" s="145"/>
    </row>
    <row r="373" spans="1:17" ht="45" hidden="1" x14ac:dyDescent="0.25">
      <c r="A373" s="313"/>
      <c r="B373" s="135" t="s">
        <v>92</v>
      </c>
      <c r="C373" s="134" t="s">
        <v>91</v>
      </c>
      <c r="D373" s="129" t="s">
        <v>90</v>
      </c>
      <c r="E373" s="134"/>
      <c r="F373" s="134"/>
      <c r="G373" s="136"/>
      <c r="H373" s="113"/>
      <c r="I373" s="113"/>
      <c r="J373" s="113"/>
      <c r="K373" s="113"/>
      <c r="L373" s="113"/>
      <c r="M373" s="306"/>
      <c r="N373" s="145"/>
    </row>
    <row r="374" spans="1:17" ht="45" hidden="1" x14ac:dyDescent="0.25">
      <c r="A374" s="313"/>
      <c r="B374" s="135" t="s">
        <v>92</v>
      </c>
      <c r="C374" s="134" t="s">
        <v>91</v>
      </c>
      <c r="D374" s="129" t="s">
        <v>90</v>
      </c>
      <c r="E374" s="134"/>
      <c r="F374" s="134"/>
      <c r="G374" s="136"/>
      <c r="H374" s="113"/>
      <c r="I374" s="113"/>
      <c r="J374" s="113"/>
      <c r="K374" s="113"/>
      <c r="L374" s="113"/>
      <c r="M374" s="306"/>
      <c r="N374" s="121"/>
      <c r="O374" s="120"/>
      <c r="P374" s="120"/>
      <c r="Q374" s="120"/>
    </row>
    <row r="375" spans="1:17" ht="45" x14ac:dyDescent="0.25">
      <c r="A375" s="313"/>
      <c r="B375" s="135" t="s">
        <v>89</v>
      </c>
      <c r="C375" s="134" t="s">
        <v>88</v>
      </c>
      <c r="D375" s="129" t="s">
        <v>83</v>
      </c>
      <c r="E375" s="134"/>
      <c r="F375" s="134"/>
      <c r="G375" s="136"/>
      <c r="H375" s="113"/>
      <c r="I375" s="113"/>
      <c r="J375" s="113"/>
      <c r="K375" s="113"/>
      <c r="L375" s="113"/>
      <c r="M375" s="306"/>
      <c r="N375" s="268"/>
      <c r="O375" s="120"/>
      <c r="P375" s="120"/>
      <c r="Q375" s="120"/>
    </row>
    <row r="376" spans="1:17" ht="45" x14ac:dyDescent="0.25">
      <c r="A376" s="313"/>
      <c r="B376" s="135" t="s">
        <v>87</v>
      </c>
      <c r="C376" s="134" t="s">
        <v>86</v>
      </c>
      <c r="D376" s="129" t="s">
        <v>83</v>
      </c>
      <c r="E376" s="134"/>
      <c r="F376" s="134"/>
      <c r="G376" s="136"/>
      <c r="H376" s="113"/>
      <c r="I376" s="113"/>
      <c r="J376" s="113"/>
      <c r="K376" s="113"/>
      <c r="L376" s="113"/>
      <c r="M376" s="306"/>
      <c r="N376" s="21"/>
      <c r="O376" s="121"/>
      <c r="P376" s="120"/>
      <c r="Q376" s="120"/>
    </row>
    <row r="377" spans="1:17" ht="45" hidden="1" x14ac:dyDescent="0.25">
      <c r="A377" s="313"/>
      <c r="B377" s="135" t="s">
        <v>87</v>
      </c>
      <c r="C377" s="134" t="s">
        <v>86</v>
      </c>
      <c r="D377" s="129" t="s">
        <v>83</v>
      </c>
      <c r="E377" s="134"/>
      <c r="F377" s="128"/>
      <c r="G377" s="127"/>
      <c r="H377" s="113"/>
      <c r="I377" s="113"/>
      <c r="J377" s="113"/>
      <c r="K377" s="113"/>
      <c r="L377" s="113"/>
      <c r="M377" s="306"/>
      <c r="N377" s="21"/>
      <c r="O377" s="121"/>
      <c r="P377" s="120"/>
      <c r="Q377" s="120"/>
    </row>
    <row r="378" spans="1:17" ht="45" hidden="1" x14ac:dyDescent="0.25">
      <c r="A378" s="313"/>
      <c r="B378" s="135" t="s">
        <v>87</v>
      </c>
      <c r="C378" s="134" t="s">
        <v>86</v>
      </c>
      <c r="D378" s="129" t="s">
        <v>83</v>
      </c>
      <c r="E378" s="134"/>
      <c r="F378" s="128"/>
      <c r="G378" s="127"/>
      <c r="H378" s="113"/>
      <c r="I378" s="113"/>
      <c r="J378" s="113"/>
      <c r="K378" s="113"/>
      <c r="L378" s="113"/>
      <c r="M378" s="306"/>
      <c r="N378" s="21"/>
      <c r="O378" s="121"/>
      <c r="P378" s="120"/>
      <c r="Q378" s="120"/>
    </row>
    <row r="379" spans="1:17" ht="45" hidden="1" x14ac:dyDescent="0.25">
      <c r="A379" s="313"/>
      <c r="B379" s="135" t="s">
        <v>87</v>
      </c>
      <c r="C379" s="134" t="s">
        <v>86</v>
      </c>
      <c r="D379" s="129" t="s">
        <v>83</v>
      </c>
      <c r="E379" s="134"/>
      <c r="F379" s="128"/>
      <c r="G379" s="127"/>
      <c r="H379" s="113"/>
      <c r="I379" s="113"/>
      <c r="J379" s="113"/>
      <c r="K379" s="113"/>
      <c r="L379" s="113"/>
      <c r="M379" s="306"/>
      <c r="N379" s="21"/>
      <c r="O379" s="121"/>
      <c r="P379" s="120"/>
      <c r="Q379" s="120"/>
    </row>
    <row r="380" spans="1:17" ht="83.25" customHeight="1" thickBot="1" x14ac:dyDescent="0.3">
      <c r="A380" s="313"/>
      <c r="B380" s="126" t="s">
        <v>85</v>
      </c>
      <c r="C380" s="124" t="s">
        <v>84</v>
      </c>
      <c r="D380" s="125" t="s">
        <v>83</v>
      </c>
      <c r="E380" s="124"/>
      <c r="F380" s="124"/>
      <c r="G380" s="123"/>
      <c r="H380" s="113"/>
      <c r="I380" s="113"/>
      <c r="J380" s="113"/>
      <c r="K380" s="113"/>
      <c r="L380" s="113"/>
      <c r="M380" s="306"/>
      <c r="N380" s="21"/>
      <c r="O380" s="121"/>
      <c r="P380" s="120"/>
      <c r="Q380" s="120"/>
    </row>
    <row r="381" spans="1:17" ht="75.75" hidden="1" customHeight="1" thickBot="1" x14ac:dyDescent="0.3">
      <c r="A381" s="313"/>
      <c r="B381" s="133" t="s">
        <v>85</v>
      </c>
      <c r="C381" s="131" t="s">
        <v>84</v>
      </c>
      <c r="D381" s="132" t="s">
        <v>83</v>
      </c>
      <c r="E381" s="131"/>
      <c r="F381" s="131"/>
      <c r="G381" s="130"/>
      <c r="H381" s="113"/>
      <c r="I381" s="113"/>
      <c r="J381" s="113"/>
      <c r="K381" s="113"/>
      <c r="L381" s="113"/>
      <c r="M381" s="306"/>
      <c r="N381" s="21"/>
      <c r="O381" s="121"/>
      <c r="P381" s="120"/>
      <c r="Q381" s="120"/>
    </row>
    <row r="382" spans="1:17" ht="82.5" hidden="1" customHeight="1" thickBot="1" x14ac:dyDescent="0.3">
      <c r="A382" s="313"/>
      <c r="B382" s="126" t="s">
        <v>85</v>
      </c>
      <c r="C382" s="128" t="s">
        <v>84</v>
      </c>
      <c r="D382" s="129" t="s">
        <v>83</v>
      </c>
      <c r="E382" s="128"/>
      <c r="F382" s="128"/>
      <c r="G382" s="127"/>
      <c r="H382" s="113"/>
      <c r="I382" s="113"/>
      <c r="J382" s="113"/>
      <c r="K382" s="113"/>
      <c r="L382" s="113"/>
      <c r="M382" s="306"/>
      <c r="N382" s="21"/>
      <c r="O382" s="121"/>
      <c r="P382" s="120"/>
      <c r="Q382" s="120"/>
    </row>
    <row r="383" spans="1:17" ht="85.7" hidden="1" customHeight="1" thickBot="1" x14ac:dyDescent="0.3">
      <c r="A383" s="313"/>
      <c r="B383" s="126" t="s">
        <v>85</v>
      </c>
      <c r="C383" s="124" t="s">
        <v>84</v>
      </c>
      <c r="D383" s="125" t="s">
        <v>83</v>
      </c>
      <c r="E383" s="124"/>
      <c r="F383" s="124"/>
      <c r="G383" s="123"/>
      <c r="H383" s="113"/>
      <c r="I383" s="113"/>
      <c r="J383" s="113"/>
      <c r="K383" s="113"/>
      <c r="L383" s="113"/>
      <c r="M383" s="306"/>
      <c r="N383" s="122"/>
      <c r="O383" s="121"/>
      <c r="P383" s="120"/>
      <c r="Q383" s="120"/>
    </row>
    <row r="384" spans="1:17" x14ac:dyDescent="0.25">
      <c r="A384" s="313"/>
      <c r="B384" s="113"/>
      <c r="C384" s="113"/>
      <c r="D384" s="113"/>
      <c r="E384" s="113"/>
      <c r="F384" s="113"/>
      <c r="G384" s="113"/>
      <c r="H384" s="113"/>
      <c r="I384" s="113"/>
      <c r="J384" s="113"/>
      <c r="K384" s="113"/>
      <c r="L384" s="113"/>
      <c r="M384" s="306"/>
      <c r="N384" s="269"/>
    </row>
    <row r="385" spans="1:14" ht="18.75" x14ac:dyDescent="0.25">
      <c r="A385" s="303"/>
      <c r="B385" s="115" t="s">
        <v>82</v>
      </c>
      <c r="C385" s="115"/>
      <c r="D385" s="115"/>
      <c r="E385" s="115"/>
      <c r="F385" s="115"/>
      <c r="G385" s="115"/>
      <c r="H385" s="115"/>
      <c r="I385" s="115"/>
      <c r="J385" s="115"/>
      <c r="K385" s="115"/>
      <c r="L385" s="115"/>
      <c r="M385" s="309"/>
      <c r="N385" s="145"/>
    </row>
    <row r="386" spans="1:14" ht="24" customHeight="1" x14ac:dyDescent="0.25">
      <c r="A386" s="308" t="s">
        <v>81</v>
      </c>
      <c r="B386" s="118" t="s">
        <v>615</v>
      </c>
      <c r="C386" s="113"/>
      <c r="D386" s="113"/>
      <c r="E386" s="113"/>
      <c r="F386" s="113"/>
      <c r="G386" s="113"/>
      <c r="H386" s="113"/>
      <c r="I386" s="113"/>
      <c r="J386" s="113"/>
      <c r="K386" s="113"/>
      <c r="L386" s="113"/>
      <c r="M386" s="306"/>
      <c r="N386" s="145"/>
    </row>
    <row r="387" spans="1:14" ht="63.95" customHeight="1" thickBot="1" x14ac:dyDescent="0.3">
      <c r="A387" s="308"/>
      <c r="B387" s="505" t="s">
        <v>637</v>
      </c>
      <c r="C387" s="506"/>
      <c r="D387" s="506"/>
      <c r="E387" s="506"/>
      <c r="F387" s="113"/>
      <c r="G387" s="113"/>
      <c r="H387" s="113"/>
      <c r="I387" s="113"/>
      <c r="J387" s="113"/>
      <c r="K387" s="113"/>
      <c r="L387" s="113"/>
      <c r="M387" s="306"/>
      <c r="N387" s="145"/>
    </row>
    <row r="388" spans="1:14" ht="47.25" customHeight="1" thickBot="1" x14ac:dyDescent="0.3">
      <c r="A388" s="308"/>
      <c r="B388" s="461" t="s">
        <v>833</v>
      </c>
      <c r="C388" s="462"/>
      <c r="D388" s="462"/>
      <c r="E388" s="463"/>
      <c r="F388" s="113"/>
      <c r="G388" s="113"/>
      <c r="H388" s="113"/>
      <c r="I388" s="113"/>
      <c r="J388" s="113"/>
      <c r="K388" s="113"/>
      <c r="L388" s="113"/>
      <c r="M388" s="306"/>
      <c r="N388" s="145"/>
    </row>
    <row r="389" spans="1:14" ht="24.75" customHeight="1" x14ac:dyDescent="0.25">
      <c r="A389" s="308" t="s">
        <v>80</v>
      </c>
      <c r="B389" s="117" t="s">
        <v>616</v>
      </c>
      <c r="C389" s="116"/>
      <c r="D389" s="116"/>
      <c r="E389" s="116"/>
      <c r="F389" s="113"/>
      <c r="G389" s="113"/>
      <c r="H389" s="113"/>
      <c r="I389" s="113"/>
      <c r="J389" s="113"/>
      <c r="K389" s="113"/>
      <c r="L389" s="113"/>
      <c r="M389" s="306"/>
      <c r="N389" s="145"/>
    </row>
    <row r="390" spans="1:14" ht="34.5" customHeight="1" thickBot="1" x14ac:dyDescent="0.3">
      <c r="A390" s="308"/>
      <c r="B390" s="503" t="s">
        <v>79</v>
      </c>
      <c r="C390" s="504"/>
      <c r="D390" s="504"/>
      <c r="E390" s="504"/>
      <c r="F390" s="113"/>
      <c r="G390" s="113"/>
      <c r="H390" s="113"/>
      <c r="I390" s="113"/>
      <c r="J390" s="113"/>
      <c r="K390" s="113"/>
      <c r="L390" s="113"/>
      <c r="M390" s="306"/>
      <c r="N390" s="145"/>
    </row>
    <row r="391" spans="1:14" ht="58.7" customHeight="1" thickBot="1" x14ac:dyDescent="0.3">
      <c r="A391" s="308"/>
      <c r="B391" s="461"/>
      <c r="C391" s="462"/>
      <c r="D391" s="462"/>
      <c r="E391" s="463"/>
      <c r="F391" s="113"/>
      <c r="G391" s="113"/>
      <c r="H391" s="113"/>
      <c r="I391" s="113"/>
      <c r="J391" s="113"/>
      <c r="K391" s="113"/>
      <c r="L391" s="113"/>
      <c r="M391" s="306"/>
      <c r="N391" s="145"/>
    </row>
    <row r="392" spans="1:14" x14ac:dyDescent="0.25">
      <c r="A392" s="313"/>
      <c r="B392" s="113"/>
      <c r="C392" s="113"/>
      <c r="D392" s="113"/>
      <c r="E392" s="113"/>
      <c r="F392" s="113"/>
      <c r="G392" s="113"/>
      <c r="H392" s="113"/>
      <c r="I392" s="113"/>
      <c r="J392" s="113"/>
      <c r="K392" s="113"/>
      <c r="L392" s="113"/>
      <c r="M392" s="306"/>
      <c r="N392" s="145"/>
    </row>
    <row r="393" spans="1:14" ht="18.75" x14ac:dyDescent="0.25">
      <c r="A393" s="303"/>
      <c r="B393" s="115" t="s">
        <v>78</v>
      </c>
      <c r="C393" s="115"/>
      <c r="D393" s="115"/>
      <c r="E393" s="115"/>
      <c r="F393" s="115"/>
      <c r="G393" s="115"/>
      <c r="H393" s="115"/>
      <c r="I393" s="115"/>
      <c r="J393" s="115"/>
      <c r="K393" s="115"/>
      <c r="L393" s="115"/>
      <c r="M393" s="309"/>
      <c r="N393" s="145"/>
    </row>
    <row r="394" spans="1:14" ht="21.75" customHeight="1" x14ac:dyDescent="0.25">
      <c r="A394" s="308" t="s">
        <v>77</v>
      </c>
      <c r="B394" s="496" t="s">
        <v>617</v>
      </c>
      <c r="C394" s="497"/>
      <c r="D394" s="497"/>
      <c r="E394" s="497"/>
      <c r="F394" s="113"/>
      <c r="G394" s="113"/>
      <c r="H394" s="113"/>
      <c r="I394" s="113"/>
      <c r="J394" s="113"/>
      <c r="K394" s="113"/>
      <c r="L394" s="113"/>
      <c r="M394" s="306"/>
      <c r="N394" s="145"/>
    </row>
    <row r="395" spans="1:14" ht="20.25" customHeight="1" thickBot="1" x14ac:dyDescent="0.3">
      <c r="A395" s="308"/>
      <c r="B395" s="498" t="s">
        <v>76</v>
      </c>
      <c r="C395" s="499"/>
      <c r="D395" s="499"/>
      <c r="E395" s="499"/>
      <c r="F395" s="113"/>
      <c r="G395" s="113"/>
      <c r="H395" s="113"/>
      <c r="I395" s="113"/>
      <c r="J395" s="113"/>
      <c r="K395" s="113"/>
      <c r="L395" s="113"/>
      <c r="M395" s="306"/>
      <c r="N395" s="145"/>
    </row>
    <row r="396" spans="1:14" ht="61.5" customHeight="1" thickBot="1" x14ac:dyDescent="0.3">
      <c r="A396" s="308"/>
      <c r="B396" s="461" t="s">
        <v>834</v>
      </c>
      <c r="C396" s="462"/>
      <c r="D396" s="462"/>
      <c r="E396" s="463"/>
      <c r="F396" s="113"/>
      <c r="G396" s="113"/>
      <c r="H396" s="113"/>
      <c r="I396" s="113"/>
      <c r="J396" s="113"/>
      <c r="K396" s="113"/>
      <c r="L396" s="113"/>
      <c r="M396" s="306"/>
      <c r="N396" s="145"/>
    </row>
    <row r="397" spans="1:14" ht="16.5" customHeight="1" x14ac:dyDescent="0.25">
      <c r="A397" s="313"/>
      <c r="B397" s="113"/>
      <c r="C397" s="113"/>
      <c r="D397" s="113"/>
      <c r="E397" s="113"/>
      <c r="F397" s="113"/>
      <c r="G397" s="113"/>
      <c r="H397" s="113"/>
      <c r="I397" s="113"/>
      <c r="J397" s="113"/>
      <c r="K397" s="113"/>
      <c r="L397" s="113"/>
      <c r="M397" s="306"/>
      <c r="N397" s="145"/>
    </row>
    <row r="398" spans="1:14" ht="18.75" x14ac:dyDescent="0.25">
      <c r="A398" s="303"/>
      <c r="B398" s="115" t="s">
        <v>71</v>
      </c>
      <c r="C398" s="115"/>
      <c r="D398" s="115"/>
      <c r="E398" s="115"/>
      <c r="F398" s="115"/>
      <c r="G398" s="115"/>
      <c r="H398" s="115"/>
      <c r="I398" s="115"/>
      <c r="J398" s="115"/>
      <c r="K398" s="115"/>
      <c r="L398" s="115"/>
      <c r="M398" s="309"/>
      <c r="N398" s="145"/>
    </row>
    <row r="399" spans="1:14" ht="24.75" customHeight="1" x14ac:dyDescent="0.25">
      <c r="A399" s="308" t="s">
        <v>75</v>
      </c>
      <c r="B399" s="496" t="s">
        <v>69</v>
      </c>
      <c r="C399" s="497"/>
      <c r="D399" s="497"/>
      <c r="E399" s="497"/>
      <c r="F399" s="113"/>
      <c r="G399" s="113"/>
      <c r="H399" s="113"/>
      <c r="I399" s="113"/>
      <c r="J399" s="113"/>
      <c r="K399" s="113"/>
      <c r="L399" s="113"/>
      <c r="M399" s="306"/>
      <c r="N399" s="145"/>
    </row>
    <row r="400" spans="1:14" ht="33" customHeight="1" thickBot="1" x14ac:dyDescent="0.3">
      <c r="A400" s="308"/>
      <c r="B400" s="488" t="s">
        <v>618</v>
      </c>
      <c r="C400" s="480"/>
      <c r="D400" s="480"/>
      <c r="E400" s="480"/>
      <c r="F400" s="113"/>
      <c r="G400" s="113"/>
      <c r="H400" s="113"/>
      <c r="I400" s="113"/>
      <c r="J400" s="113"/>
      <c r="K400" s="113"/>
      <c r="L400" s="113"/>
      <c r="M400" s="306"/>
      <c r="N400" s="145"/>
    </row>
    <row r="401" spans="1:14" ht="63" customHeight="1" thickBot="1" x14ac:dyDescent="0.3">
      <c r="A401" s="308"/>
      <c r="B401" s="461"/>
      <c r="C401" s="462"/>
      <c r="D401" s="462"/>
      <c r="E401" s="463"/>
      <c r="F401" s="113"/>
      <c r="G401" s="113"/>
      <c r="H401" s="113"/>
      <c r="I401" s="113"/>
      <c r="J401" s="113"/>
      <c r="K401" s="113"/>
      <c r="L401" s="113"/>
      <c r="M401" s="306"/>
      <c r="N401" s="145"/>
    </row>
    <row r="402" spans="1:14" x14ac:dyDescent="0.25">
      <c r="A402" s="308"/>
      <c r="B402" s="114"/>
      <c r="C402" s="113"/>
      <c r="D402" s="113"/>
      <c r="E402" s="113"/>
      <c r="F402" s="113"/>
      <c r="G402" s="113"/>
      <c r="H402" s="113"/>
      <c r="I402" s="113"/>
      <c r="J402" s="113"/>
      <c r="K402" s="113"/>
      <c r="L402" s="113"/>
      <c r="M402" s="306"/>
      <c r="N402" s="145"/>
    </row>
    <row r="403" spans="1:14" ht="18.75" x14ac:dyDescent="0.25">
      <c r="A403" s="314" t="s">
        <v>638</v>
      </c>
      <c r="B403" s="112" t="s">
        <v>7</v>
      </c>
      <c r="C403" s="112"/>
      <c r="D403" s="111"/>
      <c r="E403" s="111"/>
      <c r="F403" s="111"/>
      <c r="G403" s="111"/>
      <c r="H403" s="111"/>
      <c r="I403" s="111"/>
      <c r="J403" s="111"/>
      <c r="K403" s="111"/>
      <c r="L403" s="111"/>
      <c r="M403" s="315"/>
      <c r="N403" s="145"/>
    </row>
    <row r="404" spans="1:14" ht="22.7" customHeight="1" x14ac:dyDescent="0.25">
      <c r="A404" s="316" t="s">
        <v>74</v>
      </c>
      <c r="B404" s="109" t="s">
        <v>639</v>
      </c>
      <c r="C404" s="106"/>
      <c r="D404" s="108"/>
      <c r="E404" s="108"/>
      <c r="F404" s="108"/>
      <c r="G404" s="108"/>
      <c r="H404" s="108"/>
      <c r="I404" s="108"/>
      <c r="J404" s="108"/>
      <c r="K404" s="108"/>
      <c r="L404" s="108"/>
      <c r="M404" s="317"/>
      <c r="N404" s="145"/>
    </row>
    <row r="405" spans="1:14" ht="31.7" customHeight="1" thickBot="1" x14ac:dyDescent="0.3">
      <c r="A405" s="316"/>
      <c r="B405" s="511" t="s">
        <v>619</v>
      </c>
      <c r="C405" s="512"/>
      <c r="D405" s="512"/>
      <c r="E405" s="512"/>
      <c r="F405" s="108"/>
      <c r="G405" s="108"/>
      <c r="H405" s="108"/>
      <c r="I405" s="108"/>
      <c r="J405" s="108"/>
      <c r="K405" s="108"/>
      <c r="L405" s="108"/>
      <c r="M405" s="317"/>
      <c r="N405" s="145"/>
    </row>
    <row r="406" spans="1:14" ht="57" customHeight="1" thickBot="1" x14ac:dyDescent="0.3">
      <c r="A406" s="316"/>
      <c r="B406" s="461" t="s">
        <v>836</v>
      </c>
      <c r="C406" s="462"/>
      <c r="D406" s="462"/>
      <c r="E406" s="463"/>
      <c r="F406" s="108"/>
      <c r="G406" s="108"/>
      <c r="H406" s="108"/>
      <c r="I406" s="108"/>
      <c r="J406" s="108"/>
      <c r="K406" s="108"/>
      <c r="L406" s="108"/>
      <c r="M406" s="317"/>
      <c r="N406" s="145"/>
    </row>
    <row r="407" spans="1:14" ht="22.7" customHeight="1" x14ac:dyDescent="0.25">
      <c r="A407" s="316" t="s">
        <v>73</v>
      </c>
      <c r="B407" s="109" t="s">
        <v>72</v>
      </c>
      <c r="C407" s="106"/>
      <c r="D407" s="108"/>
      <c r="E407" s="108"/>
      <c r="F407" s="108"/>
      <c r="G407" s="108"/>
      <c r="H407" s="108"/>
      <c r="I407" s="108"/>
      <c r="J407" s="108"/>
      <c r="K407" s="108"/>
      <c r="L407" s="108"/>
      <c r="M407" s="317"/>
      <c r="N407" s="145"/>
    </row>
    <row r="408" spans="1:14" ht="30.75" customHeight="1" thickBot="1" x14ac:dyDescent="0.3">
      <c r="A408" s="316"/>
      <c r="B408" s="511" t="s">
        <v>620</v>
      </c>
      <c r="C408" s="512"/>
      <c r="D408" s="512"/>
      <c r="E408" s="512"/>
      <c r="F408" s="108"/>
      <c r="G408" s="108"/>
      <c r="H408" s="108"/>
      <c r="I408" s="108"/>
      <c r="J408" s="108"/>
      <c r="K408" s="108"/>
      <c r="L408" s="108"/>
      <c r="M408" s="317"/>
      <c r="N408" s="145"/>
    </row>
    <row r="409" spans="1:14" ht="57" customHeight="1" thickBot="1" x14ac:dyDescent="0.3">
      <c r="A409" s="316"/>
      <c r="B409" s="461" t="s">
        <v>835</v>
      </c>
      <c r="C409" s="462"/>
      <c r="D409" s="462"/>
      <c r="E409" s="463"/>
      <c r="F409" s="108"/>
      <c r="G409" s="108"/>
      <c r="H409" s="108"/>
      <c r="I409" s="108"/>
      <c r="J409" s="108"/>
      <c r="K409" s="108"/>
      <c r="L409" s="108"/>
      <c r="M409" s="317"/>
      <c r="N409" s="145"/>
    </row>
    <row r="410" spans="1:14" ht="18.95" customHeight="1" x14ac:dyDescent="0.25">
      <c r="A410" s="318"/>
      <c r="B410" s="108"/>
      <c r="C410" s="108"/>
      <c r="D410" s="108"/>
      <c r="E410" s="108"/>
      <c r="F410" s="108"/>
      <c r="G410" s="108"/>
      <c r="H410" s="108"/>
      <c r="I410" s="108"/>
      <c r="J410" s="108"/>
      <c r="K410" s="108"/>
      <c r="L410" s="108"/>
      <c r="M410" s="317"/>
      <c r="N410" s="145"/>
    </row>
    <row r="411" spans="1:14" ht="18.75" x14ac:dyDescent="0.25">
      <c r="A411" s="319"/>
      <c r="B411" s="110" t="s">
        <v>71</v>
      </c>
      <c r="C411" s="110"/>
      <c r="D411" s="110"/>
      <c r="E411" s="110"/>
      <c r="F411" s="110"/>
      <c r="G411" s="110"/>
      <c r="H411" s="110"/>
      <c r="I411" s="110"/>
      <c r="J411" s="110"/>
      <c r="K411" s="110"/>
      <c r="L411" s="110"/>
      <c r="M411" s="320"/>
      <c r="N411" s="145"/>
    </row>
    <row r="412" spans="1:14" ht="24.75" customHeight="1" x14ac:dyDescent="0.25">
      <c r="A412" s="318" t="s">
        <v>70</v>
      </c>
      <c r="B412" s="109" t="s">
        <v>69</v>
      </c>
      <c r="C412" s="109"/>
      <c r="D412" s="109"/>
      <c r="E412" s="109"/>
      <c r="F412" s="108"/>
      <c r="G412" s="108"/>
      <c r="H412" s="108"/>
      <c r="I412" s="108"/>
      <c r="J412" s="108"/>
      <c r="K412" s="108"/>
      <c r="L412" s="108"/>
      <c r="M412" s="317"/>
      <c r="N412" s="145"/>
    </row>
    <row r="413" spans="1:14" ht="33.75" customHeight="1" thickBot="1" x14ac:dyDescent="0.3">
      <c r="A413" s="318"/>
      <c r="B413" s="509" t="s">
        <v>621</v>
      </c>
      <c r="C413" s="510"/>
      <c r="D413" s="510"/>
      <c r="E413" s="510"/>
      <c r="F413" s="108"/>
      <c r="G413" s="108"/>
      <c r="H413" s="108"/>
      <c r="I413" s="108"/>
      <c r="J413" s="108"/>
      <c r="K413" s="108"/>
      <c r="L413" s="108"/>
      <c r="M413" s="317"/>
      <c r="N413" s="145"/>
    </row>
    <row r="414" spans="1:14" ht="63" customHeight="1" thickBot="1" x14ac:dyDescent="0.3">
      <c r="A414" s="318"/>
      <c r="B414" s="461"/>
      <c r="C414" s="462"/>
      <c r="D414" s="462"/>
      <c r="E414" s="463"/>
      <c r="F414" s="108"/>
      <c r="G414" s="108"/>
      <c r="H414" s="108"/>
      <c r="I414" s="108"/>
      <c r="J414" s="108"/>
      <c r="K414" s="108"/>
      <c r="L414" s="108"/>
      <c r="M414" s="317"/>
      <c r="N414" s="145"/>
    </row>
    <row r="415" spans="1:14" x14ac:dyDescent="0.25">
      <c r="A415" s="316"/>
      <c r="B415" s="107"/>
      <c r="C415" s="106"/>
      <c r="D415" s="106"/>
      <c r="E415" s="106"/>
      <c r="F415" s="105"/>
      <c r="G415" s="105"/>
      <c r="H415" s="105"/>
      <c r="I415" s="105"/>
      <c r="J415" s="105"/>
      <c r="K415" s="105"/>
      <c r="L415" s="105"/>
      <c r="M415" s="321"/>
      <c r="N415" s="145"/>
    </row>
    <row r="416" spans="1:14" ht="18.75" x14ac:dyDescent="0.25">
      <c r="A416" s="322" t="s">
        <v>640</v>
      </c>
      <c r="B416" s="104" t="s">
        <v>68</v>
      </c>
      <c r="C416" s="104"/>
      <c r="D416" s="104"/>
      <c r="E416" s="104"/>
      <c r="F416" s="104"/>
      <c r="G416" s="104"/>
      <c r="H416" s="104"/>
      <c r="I416" s="104"/>
      <c r="J416" s="104"/>
      <c r="K416" s="104"/>
      <c r="L416" s="104"/>
      <c r="M416" s="323"/>
      <c r="N416" s="145"/>
    </row>
    <row r="417" spans="1:14" ht="25.5" customHeight="1" x14ac:dyDescent="0.25">
      <c r="A417" s="274" t="s">
        <v>67</v>
      </c>
      <c r="B417" s="103" t="s">
        <v>66</v>
      </c>
      <c r="C417" s="92"/>
      <c r="D417" s="85"/>
      <c r="E417" s="85"/>
      <c r="F417" s="85"/>
      <c r="G417" s="85"/>
      <c r="H417" s="85"/>
      <c r="I417" s="85"/>
      <c r="J417" s="85"/>
      <c r="K417" s="85"/>
      <c r="L417" s="85"/>
      <c r="M417" s="272"/>
      <c r="N417" s="145"/>
    </row>
    <row r="418" spans="1:14" ht="18.95" customHeight="1" thickBot="1" x14ac:dyDescent="0.3">
      <c r="A418" s="274"/>
      <c r="B418" s="102" t="s">
        <v>622</v>
      </c>
      <c r="C418" s="101"/>
      <c r="D418" s="85"/>
      <c r="E418" s="85"/>
      <c r="F418" s="85"/>
      <c r="G418" s="85"/>
      <c r="H418" s="85"/>
      <c r="I418" s="85"/>
      <c r="J418" s="85"/>
      <c r="K418" s="85"/>
      <c r="L418" s="85"/>
      <c r="M418" s="272"/>
      <c r="N418" s="145"/>
    </row>
    <row r="419" spans="1:14" ht="33" customHeight="1" thickBot="1" x14ac:dyDescent="0.3">
      <c r="A419" s="273"/>
      <c r="B419" s="461"/>
      <c r="C419" s="462"/>
      <c r="D419" s="462"/>
      <c r="E419" s="463"/>
      <c r="F419" s="85"/>
      <c r="G419" s="85"/>
      <c r="H419" s="85"/>
      <c r="I419" s="85"/>
      <c r="J419" s="85"/>
      <c r="K419" s="85"/>
      <c r="L419" s="85"/>
      <c r="M419" s="272"/>
      <c r="N419" s="145"/>
    </row>
    <row r="420" spans="1:14" ht="25.5" customHeight="1" x14ac:dyDescent="0.25">
      <c r="A420" s="274" t="s">
        <v>65</v>
      </c>
      <c r="B420" s="103" t="s">
        <v>64</v>
      </c>
      <c r="C420" s="92"/>
      <c r="D420" s="85"/>
      <c r="E420" s="85"/>
      <c r="F420" s="85"/>
      <c r="G420" s="85"/>
      <c r="H420" s="85"/>
      <c r="I420" s="85"/>
      <c r="J420" s="85"/>
      <c r="K420" s="85"/>
      <c r="L420" s="85"/>
      <c r="M420" s="272"/>
      <c r="N420" s="145"/>
    </row>
    <row r="421" spans="1:14" ht="18.95" customHeight="1" thickBot="1" x14ac:dyDescent="0.3">
      <c r="A421" s="274"/>
      <c r="B421" s="102" t="s">
        <v>623</v>
      </c>
      <c r="C421" s="101"/>
      <c r="D421" s="85"/>
      <c r="E421" s="85"/>
      <c r="F421" s="85"/>
      <c r="G421" s="85"/>
      <c r="H421" s="85"/>
      <c r="I421" s="85"/>
      <c r="J421" s="85"/>
      <c r="K421" s="85"/>
      <c r="L421" s="85"/>
      <c r="M421" s="272"/>
      <c r="N421" s="145"/>
    </row>
    <row r="422" spans="1:14" ht="33" customHeight="1" thickBot="1" x14ac:dyDescent="0.3">
      <c r="A422" s="273"/>
      <c r="B422" s="461"/>
      <c r="C422" s="462"/>
      <c r="D422" s="462"/>
      <c r="E422" s="463"/>
      <c r="F422" s="85"/>
      <c r="G422" s="85"/>
      <c r="H422" s="85"/>
      <c r="I422" s="85"/>
      <c r="J422" s="85"/>
      <c r="K422" s="85"/>
      <c r="L422" s="85"/>
      <c r="M422" s="272"/>
      <c r="N422" s="145"/>
    </row>
    <row r="423" spans="1:14" ht="26.25" customHeight="1" x14ac:dyDescent="0.25">
      <c r="A423" s="274" t="s">
        <v>63</v>
      </c>
      <c r="B423" s="100" t="s">
        <v>62</v>
      </c>
      <c r="C423" s="92"/>
      <c r="D423" s="85"/>
      <c r="E423" s="85"/>
      <c r="F423" s="85"/>
      <c r="G423" s="85"/>
      <c r="H423" s="85"/>
      <c r="I423" s="85"/>
      <c r="J423" s="85"/>
      <c r="K423" s="85"/>
      <c r="L423" s="85"/>
      <c r="M423" s="272"/>
      <c r="N423" s="145"/>
    </row>
    <row r="424" spans="1:14" ht="21.75" customHeight="1" thickBot="1" x14ac:dyDescent="0.3">
      <c r="A424" s="273"/>
      <c r="B424" s="99" t="s">
        <v>624</v>
      </c>
      <c r="C424" s="98"/>
      <c r="D424" s="85"/>
      <c r="E424" s="85"/>
      <c r="F424" s="85"/>
      <c r="G424" s="85"/>
      <c r="H424" s="85"/>
      <c r="I424" s="85"/>
      <c r="J424" s="85"/>
      <c r="K424" s="85"/>
      <c r="L424" s="85"/>
      <c r="M424" s="272"/>
      <c r="N424" s="145"/>
    </row>
    <row r="425" spans="1:14" ht="30.75" customHeight="1" thickBot="1" x14ac:dyDescent="0.3">
      <c r="A425" s="273"/>
      <c r="B425" s="461"/>
      <c r="C425" s="462"/>
      <c r="D425" s="462"/>
      <c r="E425" s="463"/>
      <c r="F425" s="85"/>
      <c r="G425" s="85"/>
      <c r="H425" s="85"/>
      <c r="I425" s="85"/>
      <c r="J425" s="85"/>
      <c r="K425" s="85"/>
      <c r="L425" s="85"/>
      <c r="M425" s="272"/>
      <c r="N425" s="145"/>
    </row>
    <row r="426" spans="1:14" ht="30.75" customHeight="1" x14ac:dyDescent="0.25">
      <c r="A426" s="273" t="s">
        <v>61</v>
      </c>
      <c r="B426" s="97" t="s">
        <v>60</v>
      </c>
      <c r="C426" s="85"/>
      <c r="D426" s="85"/>
      <c r="E426" s="85"/>
      <c r="F426" s="85"/>
      <c r="G426" s="85"/>
      <c r="H426" s="85"/>
      <c r="I426" s="85"/>
      <c r="J426" s="85"/>
      <c r="K426" s="85"/>
      <c r="L426" s="85"/>
      <c r="M426" s="272"/>
      <c r="N426" s="145"/>
    </row>
    <row r="427" spans="1:14" ht="24" customHeight="1" thickBot="1" x14ac:dyDescent="0.3">
      <c r="A427" s="273"/>
      <c r="B427" s="96" t="s">
        <v>641</v>
      </c>
      <c r="C427" s="95"/>
      <c r="D427" s="95"/>
      <c r="E427" s="95"/>
      <c r="F427" s="94"/>
      <c r="G427" s="94"/>
      <c r="H427" s="94"/>
      <c r="I427" s="94"/>
      <c r="J427" s="94"/>
      <c r="K427" s="85"/>
      <c r="L427" s="85"/>
      <c r="M427" s="272"/>
      <c r="N427" s="145"/>
    </row>
    <row r="428" spans="1:14" ht="38.25" customHeight="1" thickBot="1" x14ac:dyDescent="0.3">
      <c r="A428" s="273"/>
      <c r="B428" s="461"/>
      <c r="C428" s="462"/>
      <c r="D428" s="462"/>
      <c r="E428" s="463"/>
      <c r="F428" s="94"/>
      <c r="G428" s="94"/>
      <c r="H428" s="94"/>
      <c r="I428" s="94"/>
      <c r="J428" s="94"/>
      <c r="K428" s="85"/>
      <c r="L428" s="85"/>
      <c r="M428" s="272"/>
      <c r="N428" s="145"/>
    </row>
    <row r="429" spans="1:14" ht="24" customHeight="1" x14ac:dyDescent="0.25">
      <c r="A429" s="274" t="s">
        <v>59</v>
      </c>
      <c r="B429" s="93" t="s">
        <v>58</v>
      </c>
      <c r="C429" s="92"/>
      <c r="D429" s="85"/>
      <c r="E429" s="85"/>
      <c r="F429" s="85"/>
      <c r="G429" s="85"/>
      <c r="H429" s="85"/>
      <c r="I429" s="85"/>
      <c r="J429" s="85"/>
      <c r="K429" s="85"/>
      <c r="L429" s="85"/>
      <c r="M429" s="272"/>
      <c r="N429" s="145"/>
    </row>
    <row r="430" spans="1:14" ht="39.75" customHeight="1" thickBot="1" x14ac:dyDescent="0.3">
      <c r="A430" s="274"/>
      <c r="B430" s="507" t="s">
        <v>625</v>
      </c>
      <c r="C430" s="508"/>
      <c r="D430" s="508"/>
      <c r="E430" s="508"/>
      <c r="F430" s="85"/>
      <c r="G430" s="85"/>
      <c r="H430" s="85"/>
      <c r="I430" s="85"/>
      <c r="J430" s="85"/>
      <c r="K430" s="85"/>
      <c r="L430" s="85"/>
      <c r="M430" s="272"/>
      <c r="N430" s="145"/>
    </row>
    <row r="431" spans="1:14" x14ac:dyDescent="0.25">
      <c r="A431" s="273"/>
      <c r="B431" s="91" t="s">
        <v>57</v>
      </c>
      <c r="C431" s="90" t="s">
        <v>837</v>
      </c>
      <c r="D431" s="85"/>
      <c r="E431" s="85"/>
      <c r="F431" s="85"/>
      <c r="G431" s="85"/>
      <c r="H431" s="85"/>
      <c r="I431" s="85"/>
      <c r="J431" s="85"/>
      <c r="K431" s="85"/>
      <c r="L431" s="85"/>
      <c r="M431" s="272"/>
      <c r="N431" s="145"/>
    </row>
    <row r="432" spans="1:14" x14ac:dyDescent="0.25">
      <c r="A432" s="273"/>
      <c r="B432" s="89" t="s">
        <v>626</v>
      </c>
      <c r="C432" s="88" t="s">
        <v>838</v>
      </c>
      <c r="D432" s="85"/>
      <c r="E432" s="85"/>
      <c r="F432" s="85"/>
      <c r="G432" s="85"/>
      <c r="H432" s="85"/>
      <c r="I432" s="85"/>
      <c r="J432" s="85"/>
      <c r="K432" s="85"/>
      <c r="L432" s="85"/>
      <c r="M432" s="272"/>
      <c r="N432" s="145"/>
    </row>
    <row r="433" spans="1:14" ht="15.75" thickBot="1" x14ac:dyDescent="0.3">
      <c r="A433" s="274"/>
      <c r="B433" s="86" t="s">
        <v>56</v>
      </c>
      <c r="C433" s="437">
        <v>44165</v>
      </c>
      <c r="D433" s="85"/>
      <c r="E433" s="85"/>
      <c r="F433" s="85"/>
      <c r="G433" s="85"/>
      <c r="H433" s="85"/>
      <c r="I433" s="85"/>
      <c r="J433" s="85"/>
      <c r="K433" s="85"/>
      <c r="L433" s="85"/>
      <c r="M433" s="272"/>
      <c r="N433" s="145"/>
    </row>
    <row r="434" spans="1:14" ht="67.7" customHeight="1" thickBot="1" x14ac:dyDescent="0.3">
      <c r="A434" s="324"/>
      <c r="B434" s="325"/>
      <c r="C434" s="325"/>
      <c r="D434" s="325"/>
      <c r="E434" s="325"/>
      <c r="F434" s="325"/>
      <c r="G434" s="325"/>
      <c r="H434" s="325"/>
      <c r="I434" s="325"/>
      <c r="J434" s="325"/>
      <c r="K434" s="325"/>
      <c r="L434" s="325"/>
      <c r="M434" s="326"/>
      <c r="N434" s="145"/>
    </row>
    <row r="435" spans="1:14" x14ac:dyDescent="0.25">
      <c r="A435" s="119"/>
      <c r="B435" s="119"/>
      <c r="C435" s="119"/>
      <c r="D435" s="119"/>
      <c r="E435" s="119"/>
      <c r="F435" s="119"/>
      <c r="G435" s="119"/>
      <c r="H435" s="119"/>
      <c r="I435" s="119"/>
      <c r="J435" s="119"/>
      <c r="K435" s="119"/>
      <c r="L435" s="119"/>
      <c r="M435" s="119"/>
    </row>
  </sheetData>
  <dataConsolidate/>
  <mergeCells count="99">
    <mergeCell ref="N99:U99"/>
    <mergeCell ref="N98:U98"/>
    <mergeCell ref="N97:U97"/>
    <mergeCell ref="N96:U96"/>
    <mergeCell ref="O9:Q9"/>
    <mergeCell ref="R9:V9"/>
    <mergeCell ref="F54:H54"/>
    <mergeCell ref="F55:H55"/>
    <mergeCell ref="F56:H56"/>
    <mergeCell ref="J12:M13"/>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121:I121"/>
    <mergeCell ref="B124:I124"/>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decimal" allowBlank="1" showInputMessage="1" showErrorMessage="1" sqref="C209:C211 D122 D118:D120 D125:D134 D147:D148 D136:D144 D150:D208"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 B35"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 type="list" allowBlank="1" showInputMessage="1" showErrorMessage="1" sqref="C118:C120 C125:C134 C122:C123 C147:C148 C136:C144 C150:C208" xr:uid="{00000000-0002-0000-0000-00000B000000}">
      <formula1>Scope</formula1>
    </dataValidation>
    <dataValidation type="decimal" allowBlank="1" showInputMessage="1" showErrorMessage="1" sqref="H118:H120 H122:H123 H147:H148 H125:H134 H136:H144 H150:H207" xr:uid="{00000000-0002-0000-0000-00000E000000}">
      <formula1>0.001</formula1>
      <formula2>1000000000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20000000}">
          <x14:formula1>
            <xm:f>ListsReq!$AC$3:$AC$64</xm:f>
          </x14:formula1>
          <xm:sqref>I253:I262</xm:sqref>
        </x14:dataValidation>
        <x14:dataValidation type="list" allowBlank="1" showInputMessage="1" showErrorMessage="1" xr:uid="{00000000-0002-0000-0000-00001F000000}">
          <x14:formula1>
            <xm:f>ListsReq!$AC$3:$AC$150</xm:f>
          </x14:formula1>
          <xm:sqref>B125:B134 B150:B207 B147:B148 B136:B144 B118:B120 B122:B123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80" zoomScaleNormal="80" workbookViewId="0">
      <selection activeCell="AH142" sqref="AH14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79" t="s">
        <v>565</v>
      </c>
      <c r="AD2" s="379" t="s">
        <v>9</v>
      </c>
      <c r="AE2" s="379" t="s">
        <v>171</v>
      </c>
      <c r="AF2" s="379"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4" t="s">
        <v>539</v>
      </c>
      <c r="AD3" s="179" t="s">
        <v>269</v>
      </c>
      <c r="AE3" s="380">
        <v>0.23313999999999999</v>
      </c>
      <c r="AF3" s="371"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4" t="s">
        <v>516</v>
      </c>
      <c r="AD4" s="179" t="s">
        <v>269</v>
      </c>
      <c r="AE4" s="381">
        <v>2.0049999999999998E-2</v>
      </c>
      <c r="AF4" s="371"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4" t="s">
        <v>492</v>
      </c>
      <c r="AD5" s="179" t="s">
        <v>269</v>
      </c>
      <c r="AE5" s="382">
        <v>0.18387000000000001</v>
      </c>
      <c r="AF5" s="204"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69" t="s">
        <v>725</v>
      </c>
      <c r="AD6" s="179" t="s">
        <v>313</v>
      </c>
      <c r="AE6" s="382">
        <v>2.7577600000000002</v>
      </c>
      <c r="AF6" s="204"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69" t="s">
        <v>726</v>
      </c>
      <c r="AD7" s="179" t="s">
        <v>269</v>
      </c>
      <c r="AE7" s="382">
        <v>0.25672</v>
      </c>
      <c r="AF7" s="204"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69" t="s">
        <v>727</v>
      </c>
      <c r="AD8" s="179" t="s">
        <v>248</v>
      </c>
      <c r="AE8" s="383">
        <v>3221.37</v>
      </c>
      <c r="AF8" s="204"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69" t="s">
        <v>728</v>
      </c>
      <c r="AD9" s="179" t="s">
        <v>269</v>
      </c>
      <c r="AE9" s="382">
        <v>0.26774999999999999</v>
      </c>
      <c r="AF9" s="204"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84" t="s">
        <v>729</v>
      </c>
      <c r="AD10" s="385" t="s">
        <v>248</v>
      </c>
      <c r="AE10" s="383">
        <v>3249.99</v>
      </c>
      <c r="AF10" s="204"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84" t="s">
        <v>730</v>
      </c>
      <c r="AD11" s="385" t="s">
        <v>313</v>
      </c>
      <c r="AE11" s="382">
        <v>2.7753999999999999</v>
      </c>
      <c r="AF11" s="204"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x14ac:dyDescent="0.25">
      <c r="C12">
        <v>2014</v>
      </c>
      <c r="D12">
        <f t="shared" ref="D12:I12" si="8">E11</f>
        <v>2015</v>
      </c>
      <c r="E12">
        <f t="shared" si="8"/>
        <v>2016</v>
      </c>
      <c r="F12">
        <f t="shared" si="8"/>
        <v>2017</v>
      </c>
      <c r="G12">
        <f t="shared" si="8"/>
        <v>2018</v>
      </c>
      <c r="H12">
        <f t="shared" si="8"/>
        <v>2019</v>
      </c>
      <c r="I12">
        <f t="shared" si="8"/>
        <v>2020</v>
      </c>
      <c r="V12" t="s">
        <v>384</v>
      </c>
      <c r="AC12" s="384" t="s">
        <v>731</v>
      </c>
      <c r="AD12" s="385" t="s">
        <v>269</v>
      </c>
      <c r="AE12" s="382">
        <v>0.25835999999999998</v>
      </c>
      <c r="AF12" s="204"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x14ac:dyDescent="0.25">
      <c r="C13">
        <v>2015</v>
      </c>
      <c r="D13">
        <f>E12</f>
        <v>2016</v>
      </c>
      <c r="E13">
        <f>F12</f>
        <v>2017</v>
      </c>
      <c r="F13">
        <f>G12</f>
        <v>2018</v>
      </c>
      <c r="G13">
        <f>H12</f>
        <v>2019</v>
      </c>
      <c r="H13">
        <f>I12</f>
        <v>2020</v>
      </c>
      <c r="V13" t="s">
        <v>368</v>
      </c>
      <c r="AC13" s="384" t="s">
        <v>732</v>
      </c>
      <c r="AD13" s="385" t="s">
        <v>248</v>
      </c>
      <c r="AE13" s="383">
        <v>3159.5</v>
      </c>
      <c r="AF13" s="204" t="s">
        <v>250</v>
      </c>
      <c r="AG13" t="s">
        <v>366</v>
      </c>
      <c r="AH13" t="s">
        <v>365</v>
      </c>
      <c r="AS13" t="s">
        <v>364</v>
      </c>
      <c r="AT13" t="s">
        <v>363</v>
      </c>
      <c r="AU13" t="s">
        <v>362</v>
      </c>
      <c r="AV13" t="s">
        <v>361</v>
      </c>
      <c r="AW13" t="s">
        <v>360</v>
      </c>
      <c r="AX13" t="s">
        <v>359</v>
      </c>
      <c r="AZ13" t="s">
        <v>358</v>
      </c>
      <c r="BA13" t="s">
        <v>357</v>
      </c>
      <c r="BD13" t="s">
        <v>356</v>
      </c>
    </row>
    <row r="14" spans="1:56" x14ac:dyDescent="0.25">
      <c r="C14">
        <v>2016</v>
      </c>
      <c r="D14">
        <f>E13</f>
        <v>2017</v>
      </c>
      <c r="E14">
        <f>F13</f>
        <v>2018</v>
      </c>
      <c r="F14">
        <f>G13</f>
        <v>2019</v>
      </c>
      <c r="G14">
        <f>H13</f>
        <v>2020</v>
      </c>
      <c r="V14" t="s">
        <v>227</v>
      </c>
      <c r="AC14" s="384" t="s">
        <v>733</v>
      </c>
      <c r="AD14" s="385" t="s">
        <v>313</v>
      </c>
      <c r="AE14" s="382">
        <v>3.1220400000000001</v>
      </c>
      <c r="AF14" s="204" t="s">
        <v>312</v>
      </c>
      <c r="AG14" t="s">
        <v>354</v>
      </c>
      <c r="AH14" t="s">
        <v>1</v>
      </c>
      <c r="AS14" t="s">
        <v>353</v>
      </c>
      <c r="AT14" t="s">
        <v>352</v>
      </c>
      <c r="AU14" t="s">
        <v>351</v>
      </c>
      <c r="AV14" t="s">
        <v>350</v>
      </c>
      <c r="AW14" t="s">
        <v>349</v>
      </c>
      <c r="AX14" t="s">
        <v>348</v>
      </c>
      <c r="AZ14" t="s">
        <v>347</v>
      </c>
      <c r="BA14" t="s">
        <v>346</v>
      </c>
      <c r="BD14" t="s">
        <v>345</v>
      </c>
    </row>
    <row r="15" spans="1:56" x14ac:dyDescent="0.25">
      <c r="C15">
        <v>2017</v>
      </c>
      <c r="D15">
        <f>E14</f>
        <v>2018</v>
      </c>
      <c r="E15">
        <f>F14</f>
        <v>2019</v>
      </c>
      <c r="F15">
        <f>G14</f>
        <v>2020</v>
      </c>
      <c r="AC15" s="384" t="s">
        <v>734</v>
      </c>
      <c r="AD15" s="385" t="s">
        <v>269</v>
      </c>
      <c r="AE15" s="382">
        <v>0.26261000000000001</v>
      </c>
      <c r="AF15" s="204" t="s">
        <v>235</v>
      </c>
      <c r="AG15" t="s">
        <v>343</v>
      </c>
      <c r="AH15" t="s">
        <v>342</v>
      </c>
      <c r="AS15" t="s">
        <v>341</v>
      </c>
      <c r="AT15" t="s">
        <v>340</v>
      </c>
      <c r="AU15" t="s">
        <v>339</v>
      </c>
      <c r="AV15" t="s">
        <v>338</v>
      </c>
      <c r="AW15" t="s">
        <v>337</v>
      </c>
      <c r="AX15" t="s">
        <v>336</v>
      </c>
      <c r="AZ15" t="s">
        <v>335</v>
      </c>
      <c r="BA15" t="s">
        <v>334</v>
      </c>
      <c r="BD15" t="s">
        <v>333</v>
      </c>
    </row>
    <row r="16" spans="1:56" x14ac:dyDescent="0.25">
      <c r="C16">
        <v>2018</v>
      </c>
      <c r="D16">
        <f>E15</f>
        <v>2019</v>
      </c>
      <c r="E16">
        <f>F15</f>
        <v>2020</v>
      </c>
      <c r="AC16" s="369" t="s">
        <v>735</v>
      </c>
      <c r="AD16" s="179" t="s">
        <v>313</v>
      </c>
      <c r="AE16" s="382">
        <v>2.5403899999999999</v>
      </c>
      <c r="AF16" s="204" t="s">
        <v>312</v>
      </c>
      <c r="AG16" t="s">
        <v>332</v>
      </c>
      <c r="AH16" t="s">
        <v>331</v>
      </c>
      <c r="AS16" t="s">
        <v>330</v>
      </c>
      <c r="AT16" t="s">
        <v>329</v>
      </c>
      <c r="AU16" t="s">
        <v>328</v>
      </c>
      <c r="AV16" t="s">
        <v>327</v>
      </c>
      <c r="AW16" t="s">
        <v>326</v>
      </c>
      <c r="AX16" t="s">
        <v>325</v>
      </c>
      <c r="AZ16" t="s">
        <v>324</v>
      </c>
      <c r="BA16" t="s">
        <v>323</v>
      </c>
      <c r="BD16" t="s">
        <v>322</v>
      </c>
    </row>
    <row r="17" spans="3:56" x14ac:dyDescent="0.25">
      <c r="C17">
        <v>2019</v>
      </c>
      <c r="D17">
        <f>E16</f>
        <v>2020</v>
      </c>
      <c r="AC17" s="369" t="s">
        <v>736</v>
      </c>
      <c r="AD17" s="179" t="s">
        <v>269</v>
      </c>
      <c r="AE17" s="382">
        <v>0.24665999999999999</v>
      </c>
      <c r="AF17" s="204" t="s">
        <v>235</v>
      </c>
      <c r="AG17" t="s">
        <v>5</v>
      </c>
      <c r="AH17" t="s">
        <v>227</v>
      </c>
      <c r="AT17" t="s">
        <v>321</v>
      </c>
      <c r="AU17" t="s">
        <v>320</v>
      </c>
      <c r="AV17" t="s">
        <v>319</v>
      </c>
      <c r="AW17" t="s">
        <v>318</v>
      </c>
      <c r="AX17" t="s">
        <v>317</v>
      </c>
      <c r="AZ17" t="s">
        <v>316</v>
      </c>
      <c r="BA17" t="s">
        <v>315</v>
      </c>
      <c r="BD17" t="s">
        <v>314</v>
      </c>
    </row>
    <row r="18" spans="3:56" x14ac:dyDescent="0.25">
      <c r="C18">
        <v>2020</v>
      </c>
      <c r="AC18" s="369" t="s">
        <v>737</v>
      </c>
      <c r="AD18" s="179" t="s">
        <v>269</v>
      </c>
      <c r="AE18" s="382">
        <v>0.32040000000000002</v>
      </c>
      <c r="AF18" s="204" t="s">
        <v>235</v>
      </c>
      <c r="AT18" t="s">
        <v>311</v>
      </c>
      <c r="AU18" t="s">
        <v>310</v>
      </c>
      <c r="AV18" t="s">
        <v>309</v>
      </c>
      <c r="AW18" t="s">
        <v>308</v>
      </c>
      <c r="AX18" t="s">
        <v>307</v>
      </c>
      <c r="AZ18" t="s">
        <v>306</v>
      </c>
      <c r="BD18" t="s">
        <v>305</v>
      </c>
    </row>
    <row r="19" spans="3:56" x14ac:dyDescent="0.25">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69" t="s">
        <v>738</v>
      </c>
      <c r="AD19" s="179" t="s">
        <v>248</v>
      </c>
      <c r="AE19" s="383">
        <v>2380.0100000000002</v>
      </c>
      <c r="AF19" s="204" t="s">
        <v>250</v>
      </c>
      <c r="AT19" t="s">
        <v>302</v>
      </c>
      <c r="AU19" t="s">
        <v>301</v>
      </c>
      <c r="AV19" t="s">
        <v>300</v>
      </c>
      <c r="AW19" t="s">
        <v>299</v>
      </c>
      <c r="BD19" t="s">
        <v>298</v>
      </c>
    </row>
    <row r="20" spans="3:56" x14ac:dyDescent="0.25">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86" t="s">
        <v>739</v>
      </c>
      <c r="AD20" s="179" t="s">
        <v>313</v>
      </c>
      <c r="AE20" s="382">
        <v>2.2908200000000001</v>
      </c>
      <c r="AF20" s="204" t="s">
        <v>312</v>
      </c>
      <c r="AT20" t="s">
        <v>295</v>
      </c>
      <c r="AV20" t="s">
        <v>294</v>
      </c>
      <c r="AW20" t="s">
        <v>293</v>
      </c>
      <c r="BD20" t="s">
        <v>292</v>
      </c>
    </row>
    <row r="21" spans="3:56" x14ac:dyDescent="0.25">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740</v>
      </c>
      <c r="AD21" s="179" t="s">
        <v>269</v>
      </c>
      <c r="AE21" s="382">
        <v>0.24514</v>
      </c>
      <c r="AF21" s="204" t="s">
        <v>235</v>
      </c>
      <c r="AT21" t="s">
        <v>289</v>
      </c>
      <c r="AV21" t="s">
        <v>288</v>
      </c>
      <c r="AW21" t="s">
        <v>287</v>
      </c>
      <c r="BD21" t="s">
        <v>286</v>
      </c>
    </row>
    <row r="22" spans="3:56" x14ac:dyDescent="0.25">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741</v>
      </c>
      <c r="AD22" s="179" t="s">
        <v>313</v>
      </c>
      <c r="AE22" s="382">
        <v>2.5430999999999999</v>
      </c>
      <c r="AF22" s="204" t="s">
        <v>312</v>
      </c>
      <c r="AT22" t="s">
        <v>282</v>
      </c>
      <c r="AW22" t="s">
        <v>281</v>
      </c>
      <c r="BD22" t="s">
        <v>280</v>
      </c>
    </row>
    <row r="23" spans="3:56" x14ac:dyDescent="0.25">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742</v>
      </c>
      <c r="AD23" s="179" t="s">
        <v>269</v>
      </c>
      <c r="AE23" s="382">
        <v>0.24782000000000001</v>
      </c>
      <c r="AF23" s="204" t="s">
        <v>235</v>
      </c>
      <c r="AT23" t="s">
        <v>278</v>
      </c>
      <c r="AW23" t="s">
        <v>277</v>
      </c>
      <c r="BD23" t="s">
        <v>276</v>
      </c>
    </row>
    <row r="24" spans="3:56" x14ac:dyDescent="0.25">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398</v>
      </c>
      <c r="AD24" s="179" t="s">
        <v>382</v>
      </c>
      <c r="AE24" s="387">
        <v>0.34399999999999997</v>
      </c>
      <c r="AF24" s="204" t="s">
        <v>381</v>
      </c>
      <c r="AT24" t="s">
        <v>274</v>
      </c>
      <c r="AW24" t="s">
        <v>273</v>
      </c>
    </row>
    <row r="25" spans="3:56" x14ac:dyDescent="0.25">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383</v>
      </c>
      <c r="AD25" s="179" t="s">
        <v>382</v>
      </c>
      <c r="AE25" s="388">
        <v>0.70799999999999996</v>
      </c>
      <c r="AF25" s="371" t="s">
        <v>381</v>
      </c>
      <c r="AT25" t="s">
        <v>271</v>
      </c>
    </row>
    <row r="26" spans="3:56" x14ac:dyDescent="0.25">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674</v>
      </c>
      <c r="AD26" s="179" t="s">
        <v>313</v>
      </c>
      <c r="AE26" s="382">
        <v>2.54603</v>
      </c>
      <c r="AF26" s="204" t="s">
        <v>312</v>
      </c>
    </row>
    <row r="27" spans="3:56" x14ac:dyDescent="0.25">
      <c r="C27" t="s">
        <v>268</v>
      </c>
      <c r="D27" t="str">
        <f t="shared" ref="D27:I27" si="16">E26</f>
        <v>2014/15</v>
      </c>
      <c r="E27" t="str">
        <f t="shared" si="16"/>
        <v>2015/16</v>
      </c>
      <c r="F27" t="str">
        <f t="shared" si="16"/>
        <v>2016/17</v>
      </c>
      <c r="G27" t="str">
        <f t="shared" si="16"/>
        <v>2017/18</v>
      </c>
      <c r="H27" t="str">
        <f t="shared" si="16"/>
        <v>2018/19</v>
      </c>
      <c r="I27" t="str">
        <f t="shared" si="16"/>
        <v>2019/20</v>
      </c>
      <c r="AC27" s="204" t="s">
        <v>675</v>
      </c>
      <c r="AD27" s="179" t="s">
        <v>313</v>
      </c>
      <c r="AE27" s="382">
        <v>2.6878700000000002</v>
      </c>
      <c r="AF27" s="204" t="s">
        <v>312</v>
      </c>
    </row>
    <row r="28" spans="3:56" x14ac:dyDescent="0.25">
      <c r="C28" t="s">
        <v>266</v>
      </c>
      <c r="D28" t="str">
        <f>E27</f>
        <v>2015/16</v>
      </c>
      <c r="E28" t="str">
        <f>F27</f>
        <v>2016/17</v>
      </c>
      <c r="F28" t="str">
        <f>G27</f>
        <v>2017/18</v>
      </c>
      <c r="G28" t="str">
        <f>H27</f>
        <v>2018/19</v>
      </c>
      <c r="H28" t="str">
        <f>I27</f>
        <v>2019/20</v>
      </c>
      <c r="AC28" s="204" t="s">
        <v>676</v>
      </c>
      <c r="AD28" s="179" t="s">
        <v>313</v>
      </c>
      <c r="AE28" s="382">
        <v>2.1680199999999998</v>
      </c>
      <c r="AF28" s="204" t="s">
        <v>312</v>
      </c>
    </row>
    <row r="29" spans="3:56" x14ac:dyDescent="0.25">
      <c r="C29" t="s">
        <v>264</v>
      </c>
      <c r="D29" t="str">
        <f>E28</f>
        <v>2016/17</v>
      </c>
      <c r="E29" t="str">
        <f>F28</f>
        <v>2017/18</v>
      </c>
      <c r="F29" t="str">
        <f>G28</f>
        <v>2018/19</v>
      </c>
      <c r="G29" t="str">
        <f>H28</f>
        <v>2019/20</v>
      </c>
      <c r="AC29" s="203" t="s">
        <v>677</v>
      </c>
      <c r="AD29" s="179" t="s">
        <v>471</v>
      </c>
      <c r="AE29" s="389">
        <v>1430</v>
      </c>
      <c r="AF29" s="204" t="s">
        <v>711</v>
      </c>
    </row>
    <row r="30" spans="3:56" ht="18" x14ac:dyDescent="0.35">
      <c r="C30" t="s">
        <v>262</v>
      </c>
      <c r="D30" t="str">
        <f>E29</f>
        <v>2017/18</v>
      </c>
      <c r="E30" t="str">
        <f>F29</f>
        <v>2018/19</v>
      </c>
      <c r="F30" t="str">
        <f>G29</f>
        <v>2019/20</v>
      </c>
      <c r="AC30" s="203" t="s">
        <v>678</v>
      </c>
      <c r="AD30" s="179" t="s">
        <v>471</v>
      </c>
      <c r="AE30" s="390">
        <v>2088</v>
      </c>
      <c r="AF30" s="372" t="s">
        <v>712</v>
      </c>
    </row>
    <row r="31" spans="3:56" ht="18" x14ac:dyDescent="0.35">
      <c r="C31" t="s">
        <v>260</v>
      </c>
      <c r="D31" t="str">
        <f>E30</f>
        <v>2018/19</v>
      </c>
      <c r="E31" t="str">
        <f>F30</f>
        <v>2019/20</v>
      </c>
      <c r="AC31" s="203" t="s">
        <v>679</v>
      </c>
      <c r="AD31" s="179" t="s">
        <v>471</v>
      </c>
      <c r="AE31" s="389">
        <v>1774</v>
      </c>
      <c r="AF31" s="372" t="s">
        <v>712</v>
      </c>
    </row>
    <row r="32" spans="3:56" x14ac:dyDescent="0.25">
      <c r="C32" t="s">
        <v>258</v>
      </c>
      <c r="D32" t="str">
        <f>E31</f>
        <v>2019/20</v>
      </c>
      <c r="AC32" s="391" t="s">
        <v>680</v>
      </c>
      <c r="AD32" s="179" t="s">
        <v>471</v>
      </c>
      <c r="AE32" s="389">
        <v>3922</v>
      </c>
      <c r="AF32" s="204" t="s">
        <v>711</v>
      </c>
    </row>
    <row r="33" spans="3:32" x14ac:dyDescent="0.25">
      <c r="C33" t="s">
        <v>256</v>
      </c>
      <c r="AC33" s="369" t="s">
        <v>796</v>
      </c>
      <c r="AD33" s="179" t="s">
        <v>269</v>
      </c>
      <c r="AE33" s="392">
        <v>1.545E-2</v>
      </c>
      <c r="AF33" s="204" t="s">
        <v>235</v>
      </c>
    </row>
    <row r="34" spans="3:32" x14ac:dyDescent="0.25">
      <c r="AC34" s="369" t="s">
        <v>797</v>
      </c>
      <c r="AD34" s="179" t="s">
        <v>248</v>
      </c>
      <c r="AE34" s="392">
        <v>58.352719999999998</v>
      </c>
      <c r="AF34" s="204" t="s">
        <v>247</v>
      </c>
    </row>
    <row r="35" spans="3:32" x14ac:dyDescent="0.25">
      <c r="AC35" s="369" t="s">
        <v>798</v>
      </c>
      <c r="AD35" s="179" t="s">
        <v>248</v>
      </c>
      <c r="AE35" s="392">
        <v>72.297309999999996</v>
      </c>
      <c r="AF35" s="204" t="s">
        <v>247</v>
      </c>
    </row>
    <row r="36" spans="3:32" x14ac:dyDescent="0.25">
      <c r="AC36" s="369" t="s">
        <v>799</v>
      </c>
      <c r="AD36" s="179" t="s">
        <v>269</v>
      </c>
      <c r="AE36" s="392">
        <v>1.545E-2</v>
      </c>
      <c r="AF36" s="204" t="s">
        <v>235</v>
      </c>
    </row>
    <row r="37" spans="3:32" x14ac:dyDescent="0.25">
      <c r="AC37" s="369" t="s">
        <v>800</v>
      </c>
      <c r="AD37" s="179" t="s">
        <v>269</v>
      </c>
      <c r="AE37" s="392">
        <v>2.1000000000000001E-4</v>
      </c>
      <c r="AF37" s="204" t="s">
        <v>235</v>
      </c>
    </row>
    <row r="38" spans="3:32" x14ac:dyDescent="0.25">
      <c r="AC38" s="369" t="s">
        <v>801</v>
      </c>
      <c r="AD38" s="179" t="s">
        <v>248</v>
      </c>
      <c r="AE38" s="392">
        <v>1.1911499999999999</v>
      </c>
      <c r="AF38" s="204" t="s">
        <v>247</v>
      </c>
    </row>
    <row r="39" spans="3:32" x14ac:dyDescent="0.25">
      <c r="AC39" s="369" t="s">
        <v>802</v>
      </c>
      <c r="AD39" s="179" t="s">
        <v>248</v>
      </c>
      <c r="AE39" s="392">
        <v>0.68691000000000002</v>
      </c>
      <c r="AF39" s="204" t="s">
        <v>247</v>
      </c>
    </row>
    <row r="40" spans="3:32" x14ac:dyDescent="0.25">
      <c r="AC40" s="369" t="s">
        <v>803</v>
      </c>
      <c r="AD40" s="179" t="s">
        <v>269</v>
      </c>
      <c r="AE40" s="392">
        <v>2.0000000000000001E-4</v>
      </c>
      <c r="AF40" s="204" t="s">
        <v>235</v>
      </c>
    </row>
    <row r="41" spans="3:32" x14ac:dyDescent="0.25">
      <c r="AC41" s="369" t="s">
        <v>804</v>
      </c>
      <c r="AD41" s="179" t="s">
        <v>269</v>
      </c>
      <c r="AE41" s="382">
        <v>0.21448</v>
      </c>
      <c r="AF41" s="204" t="s">
        <v>235</v>
      </c>
    </row>
    <row r="42" spans="3:32" x14ac:dyDescent="0.25">
      <c r="AC42" s="369" t="s">
        <v>805</v>
      </c>
      <c r="AD42" s="179" t="s">
        <v>313</v>
      </c>
      <c r="AE42" s="382">
        <v>1.5553699999999999</v>
      </c>
      <c r="AF42" s="371" t="s">
        <v>312</v>
      </c>
    </row>
    <row r="43" spans="3:32" x14ac:dyDescent="0.25">
      <c r="AC43" s="204" t="s">
        <v>303</v>
      </c>
      <c r="AD43" s="179" t="s">
        <v>269</v>
      </c>
      <c r="AE43" s="393">
        <v>0.17261000000000001</v>
      </c>
      <c r="AF43" s="371" t="s">
        <v>235</v>
      </c>
    </row>
    <row r="44" spans="3:32" x14ac:dyDescent="0.25">
      <c r="AC44" s="204" t="s">
        <v>290</v>
      </c>
      <c r="AD44" s="179" t="s">
        <v>269</v>
      </c>
      <c r="AE44" s="394">
        <v>0</v>
      </c>
      <c r="AF44" s="204" t="s">
        <v>235</v>
      </c>
    </row>
    <row r="45" spans="3:32" x14ac:dyDescent="0.25">
      <c r="AC45" s="204" t="s">
        <v>284</v>
      </c>
      <c r="AD45" s="179" t="s">
        <v>269</v>
      </c>
      <c r="AE45" s="394">
        <v>0</v>
      </c>
      <c r="AF45" s="204" t="s">
        <v>283</v>
      </c>
    </row>
    <row r="46" spans="3:32" x14ac:dyDescent="0.25">
      <c r="AC46" s="204" t="s">
        <v>681</v>
      </c>
      <c r="AD46" s="179" t="s">
        <v>248</v>
      </c>
      <c r="AE46" s="395">
        <v>21.317</v>
      </c>
      <c r="AF46" s="204" t="s">
        <v>247</v>
      </c>
    </row>
    <row r="47" spans="3:32" x14ac:dyDescent="0.25">
      <c r="AC47" s="204" t="s">
        <v>267</v>
      </c>
      <c r="AD47" s="179" t="s">
        <v>248</v>
      </c>
      <c r="AE47" s="396">
        <v>437.37200000000001</v>
      </c>
      <c r="AF47" s="204" t="s">
        <v>250</v>
      </c>
    </row>
    <row r="48" spans="3:32" x14ac:dyDescent="0.25">
      <c r="AC48" s="204" t="s">
        <v>265</v>
      </c>
      <c r="AD48" s="179" t="s">
        <v>248</v>
      </c>
      <c r="AE48" s="396">
        <v>458.17599999999999</v>
      </c>
      <c r="AF48" s="204" t="s">
        <v>250</v>
      </c>
    </row>
    <row r="49" spans="29:32" x14ac:dyDescent="0.25">
      <c r="AC49" s="204" t="s">
        <v>263</v>
      </c>
      <c r="AD49" s="179" t="s">
        <v>248</v>
      </c>
      <c r="AE49" s="395">
        <v>10.204000000000001</v>
      </c>
      <c r="AF49" s="204" t="s">
        <v>250</v>
      </c>
    </row>
    <row r="50" spans="29:32" x14ac:dyDescent="0.25">
      <c r="AC50" s="204" t="s">
        <v>682</v>
      </c>
      <c r="AD50" s="179" t="s">
        <v>248</v>
      </c>
      <c r="AE50" s="395">
        <v>21.317</v>
      </c>
      <c r="AF50" s="204" t="s">
        <v>250</v>
      </c>
    </row>
    <row r="51" spans="29:32" x14ac:dyDescent="0.25">
      <c r="AC51" s="204" t="s">
        <v>261</v>
      </c>
      <c r="AD51" s="179" t="s">
        <v>248</v>
      </c>
      <c r="AE51" s="396">
        <v>10.204000000000001</v>
      </c>
      <c r="AF51" s="204" t="s">
        <v>250</v>
      </c>
    </row>
    <row r="52" spans="29:32" x14ac:dyDescent="0.25">
      <c r="AC52" s="204" t="s">
        <v>259</v>
      </c>
      <c r="AD52" s="179" t="s">
        <v>248</v>
      </c>
      <c r="AE52" s="395">
        <v>10.204000000000001</v>
      </c>
      <c r="AF52" s="204" t="s">
        <v>250</v>
      </c>
    </row>
    <row r="53" spans="29:32" x14ac:dyDescent="0.25">
      <c r="AC53" s="204" t="s">
        <v>257</v>
      </c>
      <c r="AD53" s="179" t="s">
        <v>248</v>
      </c>
      <c r="AE53" s="395">
        <v>21.317</v>
      </c>
      <c r="AF53" s="204" t="s">
        <v>250</v>
      </c>
    </row>
    <row r="54" spans="29:32" x14ac:dyDescent="0.25">
      <c r="AC54" s="204" t="s">
        <v>255</v>
      </c>
      <c r="AD54" s="179" t="s">
        <v>248</v>
      </c>
      <c r="AE54" s="395">
        <v>21.317</v>
      </c>
      <c r="AF54" s="204" t="s">
        <v>250</v>
      </c>
    </row>
    <row r="55" spans="29:32" x14ac:dyDescent="0.25">
      <c r="AC55" s="204" t="s">
        <v>254</v>
      </c>
      <c r="AD55" s="179" t="s">
        <v>248</v>
      </c>
      <c r="AE55" s="396">
        <v>21.317</v>
      </c>
      <c r="AF55" s="204" t="s">
        <v>250</v>
      </c>
    </row>
    <row r="56" spans="29:32" x14ac:dyDescent="0.25">
      <c r="AC56" s="204" t="s">
        <v>253</v>
      </c>
      <c r="AD56" s="179" t="s">
        <v>248</v>
      </c>
      <c r="AE56" s="395">
        <v>21.317</v>
      </c>
      <c r="AF56" s="204" t="s">
        <v>250</v>
      </c>
    </row>
    <row r="57" spans="29:32" x14ac:dyDescent="0.25">
      <c r="AC57" s="204" t="s">
        <v>252</v>
      </c>
      <c r="AD57" s="179" t="s">
        <v>248</v>
      </c>
      <c r="AE57" s="395">
        <v>21.317</v>
      </c>
      <c r="AF57" s="204" t="s">
        <v>250</v>
      </c>
    </row>
    <row r="58" spans="29:32" x14ac:dyDescent="0.25">
      <c r="AC58" s="204" t="s">
        <v>683</v>
      </c>
      <c r="AD58" s="179" t="s">
        <v>248</v>
      </c>
      <c r="AE58" s="395">
        <v>21.317</v>
      </c>
      <c r="AF58" s="204" t="s">
        <v>250</v>
      </c>
    </row>
    <row r="59" spans="29:32" x14ac:dyDescent="0.25">
      <c r="AC59" s="204" t="s">
        <v>251</v>
      </c>
      <c r="AD59" s="179" t="s">
        <v>248</v>
      </c>
      <c r="AE59" s="395">
        <v>1.0089999999999999</v>
      </c>
      <c r="AF59" s="204" t="s">
        <v>250</v>
      </c>
    </row>
    <row r="60" spans="29:32" x14ac:dyDescent="0.25">
      <c r="AC60" s="204" t="s">
        <v>249</v>
      </c>
      <c r="AD60" s="179" t="s">
        <v>248</v>
      </c>
      <c r="AE60" s="397">
        <v>21.317</v>
      </c>
      <c r="AF60" s="204" t="s">
        <v>247</v>
      </c>
    </row>
    <row r="61" spans="29:32" x14ac:dyDescent="0.25">
      <c r="AC61" s="204" t="s">
        <v>684</v>
      </c>
      <c r="AD61" s="179" t="s">
        <v>248</v>
      </c>
      <c r="AE61" s="398">
        <v>853.57</v>
      </c>
      <c r="AF61" s="204" t="s">
        <v>247</v>
      </c>
    </row>
    <row r="62" spans="29:32" x14ac:dyDescent="0.25">
      <c r="AC62" s="204" t="s">
        <v>685</v>
      </c>
      <c r="AD62" s="179" t="s">
        <v>248</v>
      </c>
      <c r="AE62" s="396">
        <v>21.317</v>
      </c>
      <c r="AF62" s="204" t="s">
        <v>247</v>
      </c>
    </row>
    <row r="63" spans="29:32" x14ac:dyDescent="0.25">
      <c r="AC63" s="204" t="s">
        <v>686</v>
      </c>
      <c r="AD63" s="179" t="s">
        <v>248</v>
      </c>
      <c r="AE63" s="396">
        <v>21.317</v>
      </c>
      <c r="AF63" s="204" t="s">
        <v>247</v>
      </c>
    </row>
    <row r="64" spans="29:32" x14ac:dyDescent="0.25">
      <c r="AC64" s="204" t="s">
        <v>687</v>
      </c>
      <c r="AD64" s="179" t="s">
        <v>248</v>
      </c>
      <c r="AE64" s="396">
        <v>444.976</v>
      </c>
      <c r="AF64" s="204" t="s">
        <v>247</v>
      </c>
    </row>
    <row r="65" spans="29:32" x14ac:dyDescent="0.25">
      <c r="AC65" s="204" t="s">
        <v>688</v>
      </c>
      <c r="AD65" s="179" t="s">
        <v>248</v>
      </c>
      <c r="AE65" s="399"/>
      <c r="AF65" s="204" t="s">
        <v>713</v>
      </c>
    </row>
    <row r="66" spans="29:32" x14ac:dyDescent="0.25">
      <c r="AC66" s="204" t="s">
        <v>689</v>
      </c>
      <c r="AD66" s="179" t="s">
        <v>248</v>
      </c>
      <c r="AE66" s="399"/>
      <c r="AF66" s="204" t="s">
        <v>714</v>
      </c>
    </row>
    <row r="67" spans="29:32" x14ac:dyDescent="0.25">
      <c r="AC67" s="204" t="s">
        <v>690</v>
      </c>
      <c r="AD67" s="179" t="s">
        <v>248</v>
      </c>
      <c r="AE67" s="399"/>
      <c r="AF67" s="204" t="s">
        <v>714</v>
      </c>
    </row>
    <row r="68" spans="29:32" x14ac:dyDescent="0.25">
      <c r="AC68" s="204" t="s">
        <v>691</v>
      </c>
      <c r="AD68" s="179" t="s">
        <v>248</v>
      </c>
      <c r="AE68" s="399"/>
      <c r="AF68" s="204" t="s">
        <v>713</v>
      </c>
    </row>
    <row r="69" spans="29:32" x14ac:dyDescent="0.25">
      <c r="AC69" s="204" t="s">
        <v>246</v>
      </c>
      <c r="AD69" s="179" t="s">
        <v>237</v>
      </c>
      <c r="AE69" s="387">
        <v>0.24429999999999999</v>
      </c>
      <c r="AF69" s="204" t="s">
        <v>236</v>
      </c>
    </row>
    <row r="70" spans="29:32" x14ac:dyDescent="0.25">
      <c r="AC70" s="204" t="s">
        <v>245</v>
      </c>
      <c r="AD70" s="179" t="s">
        <v>237</v>
      </c>
      <c r="AE70" s="434">
        <v>0.15553</v>
      </c>
      <c r="AF70" s="204" t="s">
        <v>236</v>
      </c>
    </row>
    <row r="71" spans="29:32" x14ac:dyDescent="0.25">
      <c r="AC71" s="204" t="s">
        <v>692</v>
      </c>
      <c r="AD71" s="179" t="s">
        <v>237</v>
      </c>
      <c r="AE71" s="387">
        <v>0.15298</v>
      </c>
      <c r="AF71" s="204" t="s">
        <v>236</v>
      </c>
    </row>
    <row r="72" spans="29:32" x14ac:dyDescent="0.25">
      <c r="AC72" s="204" t="s">
        <v>693</v>
      </c>
      <c r="AD72" s="179" t="s">
        <v>237</v>
      </c>
      <c r="AE72" s="387">
        <v>0.22947000000000001</v>
      </c>
      <c r="AF72" s="204" t="s">
        <v>236</v>
      </c>
    </row>
    <row r="73" spans="29:32" x14ac:dyDescent="0.25">
      <c r="AC73" s="204" t="s">
        <v>244</v>
      </c>
      <c r="AD73" s="179" t="s">
        <v>237</v>
      </c>
      <c r="AE73" s="387">
        <v>0.19084999999999999</v>
      </c>
      <c r="AF73" s="204" t="s">
        <v>236</v>
      </c>
    </row>
    <row r="74" spans="29:32" x14ac:dyDescent="0.25">
      <c r="AC74" s="204" t="s">
        <v>694</v>
      </c>
      <c r="AD74" s="179" t="s">
        <v>237</v>
      </c>
      <c r="AE74" s="387">
        <v>0.14615</v>
      </c>
      <c r="AF74" s="204" t="s">
        <v>236</v>
      </c>
    </row>
    <row r="75" spans="29:32" x14ac:dyDescent="0.25">
      <c r="AC75" s="204" t="s">
        <v>695</v>
      </c>
      <c r="AD75" s="179" t="s">
        <v>237</v>
      </c>
      <c r="AE75" s="387">
        <v>0.23385</v>
      </c>
      <c r="AF75" s="204" t="s">
        <v>236</v>
      </c>
    </row>
    <row r="76" spans="29:32" x14ac:dyDescent="0.25">
      <c r="AC76" s="204" t="s">
        <v>696</v>
      </c>
      <c r="AD76" s="179" t="s">
        <v>237</v>
      </c>
      <c r="AE76" s="387">
        <v>0.42385</v>
      </c>
      <c r="AF76" s="204" t="s">
        <v>236</v>
      </c>
    </row>
    <row r="77" spans="29:32" x14ac:dyDescent="0.25">
      <c r="AC77" s="203" t="s">
        <v>697</v>
      </c>
      <c r="AD77" s="222" t="s">
        <v>237</v>
      </c>
      <c r="AE77" s="387">
        <v>0.58462000000000003</v>
      </c>
      <c r="AF77" s="203" t="s">
        <v>236</v>
      </c>
    </row>
    <row r="78" spans="29:32" x14ac:dyDescent="0.25">
      <c r="AC78" s="204" t="s">
        <v>698</v>
      </c>
      <c r="AD78" s="179" t="s">
        <v>237</v>
      </c>
      <c r="AE78" s="387">
        <v>0.18181</v>
      </c>
      <c r="AF78" s="204" t="s">
        <v>236</v>
      </c>
    </row>
    <row r="79" spans="29:32" x14ac:dyDescent="0.25">
      <c r="AC79" s="204" t="s">
        <v>699</v>
      </c>
      <c r="AD79" s="179" t="s">
        <v>237</v>
      </c>
      <c r="AE79" s="387">
        <v>0.13924500000000001</v>
      </c>
      <c r="AF79" s="204" t="s">
        <v>236</v>
      </c>
    </row>
    <row r="80" spans="29:32" x14ac:dyDescent="0.25">
      <c r="AC80" s="204" t="s">
        <v>700</v>
      </c>
      <c r="AD80" s="179" t="s">
        <v>237</v>
      </c>
      <c r="AE80" s="387">
        <v>0.22278000000000001</v>
      </c>
      <c r="AF80" s="204" t="s">
        <v>236</v>
      </c>
    </row>
    <row r="81" spans="29:32" x14ac:dyDescent="0.25">
      <c r="AC81" s="204" t="s">
        <v>701</v>
      </c>
      <c r="AD81" s="179" t="s">
        <v>237</v>
      </c>
      <c r="AE81" s="387">
        <v>0.40378999999999998</v>
      </c>
      <c r="AF81" s="204" t="s">
        <v>236</v>
      </c>
    </row>
    <row r="82" spans="29:32" x14ac:dyDescent="0.25">
      <c r="AC82" s="370" t="s">
        <v>702</v>
      </c>
      <c r="AD82" s="179" t="s">
        <v>237</v>
      </c>
      <c r="AE82" s="387">
        <v>0.55694999999999995</v>
      </c>
      <c r="AF82" s="204" t="s">
        <v>236</v>
      </c>
    </row>
    <row r="83" spans="29:32" x14ac:dyDescent="0.25">
      <c r="AC83" s="400" t="s">
        <v>243</v>
      </c>
      <c r="AD83" s="401" t="s">
        <v>237</v>
      </c>
      <c r="AE83" s="402">
        <v>3.6940000000000001E-2</v>
      </c>
      <c r="AF83" s="400" t="s">
        <v>236</v>
      </c>
    </row>
    <row r="84" spans="29:32" x14ac:dyDescent="0.25">
      <c r="AC84" s="203" t="s">
        <v>703</v>
      </c>
      <c r="AD84" s="179" t="s">
        <v>237</v>
      </c>
      <c r="AE84" s="402">
        <v>4.9699999999999996E-3</v>
      </c>
      <c r="AF84" s="204" t="s">
        <v>236</v>
      </c>
    </row>
    <row r="85" spans="29:32" x14ac:dyDescent="0.25">
      <c r="AC85" s="203" t="s">
        <v>704</v>
      </c>
      <c r="AD85" s="179" t="s">
        <v>237</v>
      </c>
      <c r="AE85" s="402">
        <v>2.9909999999999999E-2</v>
      </c>
      <c r="AF85" s="204" t="s">
        <v>236</v>
      </c>
    </row>
    <row r="86" spans="29:32" x14ac:dyDescent="0.25">
      <c r="AC86" s="203" t="s">
        <v>705</v>
      </c>
      <c r="AD86" s="179" t="s">
        <v>237</v>
      </c>
      <c r="AE86" s="402">
        <v>2.75E-2</v>
      </c>
      <c r="AF86" s="204" t="s">
        <v>236</v>
      </c>
    </row>
    <row r="87" spans="29:32" x14ac:dyDescent="0.25">
      <c r="AC87" s="369" t="s">
        <v>706</v>
      </c>
      <c r="AD87" s="179" t="s">
        <v>242</v>
      </c>
      <c r="AE87" s="381">
        <v>0.1714</v>
      </c>
      <c r="AF87" s="204" t="s">
        <v>715</v>
      </c>
    </row>
    <row r="88" spans="29:32" x14ac:dyDescent="0.25">
      <c r="AC88" s="369" t="s">
        <v>706</v>
      </c>
      <c r="AD88" s="179" t="s">
        <v>397</v>
      </c>
      <c r="AE88" s="381">
        <v>0.27583999999999997</v>
      </c>
      <c r="AF88" s="204" t="s">
        <v>716</v>
      </c>
    </row>
    <row r="89" spans="29:32" x14ac:dyDescent="0.25">
      <c r="AC89" s="369" t="s">
        <v>743</v>
      </c>
      <c r="AD89" s="179" t="s">
        <v>242</v>
      </c>
      <c r="AE89" s="402">
        <v>0.16844000000000001</v>
      </c>
      <c r="AF89" s="204" t="s">
        <v>715</v>
      </c>
    </row>
    <row r="90" spans="29:32" x14ac:dyDescent="0.25">
      <c r="AC90" s="369" t="s">
        <v>744</v>
      </c>
      <c r="AD90" s="179" t="s">
        <v>397</v>
      </c>
      <c r="AE90" s="402">
        <v>0.27107999999999999</v>
      </c>
      <c r="AF90" s="204" t="s">
        <v>716</v>
      </c>
    </row>
    <row r="91" spans="29:32" x14ac:dyDescent="0.25">
      <c r="AC91" s="369" t="s">
        <v>745</v>
      </c>
      <c r="AD91" s="179" t="s">
        <v>242</v>
      </c>
      <c r="AE91" s="402">
        <v>0.13721</v>
      </c>
      <c r="AF91" s="204" t="s">
        <v>715</v>
      </c>
    </row>
    <row r="92" spans="29:32" x14ac:dyDescent="0.25">
      <c r="AC92" s="369" t="s">
        <v>746</v>
      </c>
      <c r="AD92" s="179" t="s">
        <v>397</v>
      </c>
      <c r="AE92" s="402">
        <v>0.22081999999999999</v>
      </c>
      <c r="AF92" s="204" t="s">
        <v>716</v>
      </c>
    </row>
    <row r="93" spans="29:32" x14ac:dyDescent="0.25">
      <c r="AC93" s="369" t="s">
        <v>747</v>
      </c>
      <c r="AD93" s="179" t="s">
        <v>242</v>
      </c>
      <c r="AE93" s="402">
        <v>0.16636999999999999</v>
      </c>
      <c r="AF93" s="204" t="s">
        <v>715</v>
      </c>
    </row>
    <row r="94" spans="29:32" x14ac:dyDescent="0.25">
      <c r="AC94" s="369" t="s">
        <v>748</v>
      </c>
      <c r="AD94" s="179" t="s">
        <v>397</v>
      </c>
      <c r="AE94" s="402">
        <v>0.26774999999999999</v>
      </c>
      <c r="AF94" s="204" t="s">
        <v>716</v>
      </c>
    </row>
    <row r="95" spans="29:32" x14ac:dyDescent="0.25">
      <c r="AC95" s="369" t="s">
        <v>749</v>
      </c>
      <c r="AD95" s="179" t="s">
        <v>242</v>
      </c>
      <c r="AE95" s="402">
        <v>0.20419000000000001</v>
      </c>
      <c r="AF95" s="204" t="s">
        <v>715</v>
      </c>
    </row>
    <row r="96" spans="29:32" x14ac:dyDescent="0.25">
      <c r="AC96" s="369" t="s">
        <v>750</v>
      </c>
      <c r="AD96" s="179" t="s">
        <v>397</v>
      </c>
      <c r="AE96" s="402">
        <v>0.32862999999999998</v>
      </c>
      <c r="AF96" s="204" t="s">
        <v>716</v>
      </c>
    </row>
    <row r="97" spans="29:32" x14ac:dyDescent="0.25">
      <c r="AC97" s="369" t="s">
        <v>751</v>
      </c>
      <c r="AD97" s="179" t="s">
        <v>242</v>
      </c>
      <c r="AE97" s="402">
        <v>0.17430000000000001</v>
      </c>
      <c r="AF97" s="204" t="s">
        <v>717</v>
      </c>
    </row>
    <row r="98" spans="29:32" x14ac:dyDescent="0.25">
      <c r="AC98" s="369" t="s">
        <v>752</v>
      </c>
      <c r="AD98" s="179" t="s">
        <v>397</v>
      </c>
      <c r="AE98" s="402">
        <v>0.28051999999999999</v>
      </c>
      <c r="AF98" s="204" t="s">
        <v>716</v>
      </c>
    </row>
    <row r="99" spans="29:32" x14ac:dyDescent="0.25">
      <c r="AC99" s="369" t="s">
        <v>753</v>
      </c>
      <c r="AD99" s="179" t="s">
        <v>242</v>
      </c>
      <c r="AE99" s="402">
        <v>0.14835999999999999</v>
      </c>
      <c r="AF99" s="204" t="s">
        <v>715</v>
      </c>
    </row>
    <row r="100" spans="29:32" x14ac:dyDescent="0.25">
      <c r="AC100" s="369" t="s">
        <v>754</v>
      </c>
      <c r="AD100" s="179" t="s">
        <v>397</v>
      </c>
      <c r="AE100" s="402">
        <v>0.23877000000000001</v>
      </c>
      <c r="AF100" s="204" t="s">
        <v>716</v>
      </c>
    </row>
    <row r="101" spans="29:32" x14ac:dyDescent="0.25">
      <c r="AC101" s="369" t="s">
        <v>755</v>
      </c>
      <c r="AD101" s="179" t="s">
        <v>242</v>
      </c>
      <c r="AE101" s="402">
        <v>0.18659000000000001</v>
      </c>
      <c r="AF101" s="204" t="s">
        <v>715</v>
      </c>
    </row>
    <row r="102" spans="29:32" x14ac:dyDescent="0.25">
      <c r="AC102" s="369" t="s">
        <v>756</v>
      </c>
      <c r="AD102" s="179" t="s">
        <v>397</v>
      </c>
      <c r="AE102" s="402">
        <v>0.30029</v>
      </c>
      <c r="AF102" s="204" t="s">
        <v>716</v>
      </c>
    </row>
    <row r="103" spans="29:32" x14ac:dyDescent="0.25">
      <c r="AC103" s="369" t="s">
        <v>757</v>
      </c>
      <c r="AD103" s="179" t="s">
        <v>242</v>
      </c>
      <c r="AE103" s="402">
        <v>0.27806999999999998</v>
      </c>
      <c r="AF103" s="204" t="s">
        <v>715</v>
      </c>
    </row>
    <row r="104" spans="29:32" x14ac:dyDescent="0.25">
      <c r="AC104" s="369" t="s">
        <v>758</v>
      </c>
      <c r="AD104" s="179" t="s">
        <v>397</v>
      </c>
      <c r="AE104" s="402">
        <v>0.44751999999999997</v>
      </c>
      <c r="AF104" s="204" t="s">
        <v>716</v>
      </c>
    </row>
    <row r="105" spans="29:32" x14ac:dyDescent="0.25">
      <c r="AC105" s="369" t="s">
        <v>759</v>
      </c>
      <c r="AD105" s="179" t="s">
        <v>242</v>
      </c>
      <c r="AE105" s="402">
        <v>0.10274999999999999</v>
      </c>
      <c r="AF105" s="204" t="s">
        <v>715</v>
      </c>
    </row>
    <row r="106" spans="29:32" x14ac:dyDescent="0.25">
      <c r="AC106" s="369" t="s">
        <v>760</v>
      </c>
      <c r="AD106" s="179" t="s">
        <v>397</v>
      </c>
      <c r="AE106" s="402">
        <v>0.16538</v>
      </c>
      <c r="AF106" s="204" t="s">
        <v>716</v>
      </c>
    </row>
    <row r="107" spans="29:32" x14ac:dyDescent="0.25">
      <c r="AC107" s="369" t="s">
        <v>761</v>
      </c>
      <c r="AD107" s="179" t="s">
        <v>242</v>
      </c>
      <c r="AE107" s="402">
        <v>0.10698000000000001</v>
      </c>
      <c r="AF107" s="204" t="s">
        <v>715</v>
      </c>
    </row>
    <row r="108" spans="29:32" x14ac:dyDescent="0.25">
      <c r="AC108" s="369" t="s">
        <v>762</v>
      </c>
      <c r="AD108" s="179" t="s">
        <v>397</v>
      </c>
      <c r="AE108" s="402">
        <v>0.17216000000000001</v>
      </c>
      <c r="AF108" s="204" t="s">
        <v>716</v>
      </c>
    </row>
    <row r="109" spans="29:32" x14ac:dyDescent="0.25">
      <c r="AC109" s="369" t="s">
        <v>763</v>
      </c>
      <c r="AD109" s="179" t="s">
        <v>242</v>
      </c>
      <c r="AE109" s="402">
        <v>0.14480000000000001</v>
      </c>
      <c r="AF109" s="204" t="s">
        <v>715</v>
      </c>
    </row>
    <row r="110" spans="29:32" x14ac:dyDescent="0.25">
      <c r="AC110" s="369" t="s">
        <v>764</v>
      </c>
      <c r="AD110" s="179" t="s">
        <v>397</v>
      </c>
      <c r="AE110" s="402">
        <v>0.23304</v>
      </c>
      <c r="AF110" s="204" t="s">
        <v>716</v>
      </c>
    </row>
    <row r="111" spans="29:32" x14ac:dyDescent="0.25">
      <c r="AC111" s="369" t="s">
        <v>765</v>
      </c>
      <c r="AD111" s="179" t="s">
        <v>242</v>
      </c>
      <c r="AE111" s="402">
        <v>0.11558</v>
      </c>
      <c r="AF111" s="204" t="s">
        <v>715</v>
      </c>
    </row>
    <row r="112" spans="29:32" x14ac:dyDescent="0.25">
      <c r="AC112" s="370" t="s">
        <v>766</v>
      </c>
      <c r="AD112" s="179" t="s">
        <v>397</v>
      </c>
      <c r="AE112" s="402">
        <v>0.18601000000000001</v>
      </c>
      <c r="AF112" s="204" t="s">
        <v>718</v>
      </c>
    </row>
    <row r="113" spans="29:32" x14ac:dyDescent="0.25">
      <c r="AC113" s="369" t="s">
        <v>767</v>
      </c>
      <c r="AD113" s="179" t="s">
        <v>397</v>
      </c>
      <c r="AE113" s="381">
        <v>0.31790000000000002</v>
      </c>
      <c r="AF113" s="204" t="s">
        <v>718</v>
      </c>
    </row>
    <row r="114" spans="29:32" x14ac:dyDescent="0.25">
      <c r="AC114" s="369" t="s">
        <v>768</v>
      </c>
      <c r="AD114" s="179" t="s">
        <v>242</v>
      </c>
      <c r="AE114" s="381">
        <v>0.19753999999999999</v>
      </c>
      <c r="AF114" s="204" t="s">
        <v>717</v>
      </c>
    </row>
    <row r="115" spans="29:32" x14ac:dyDescent="0.25">
      <c r="AC115" s="369" t="s">
        <v>769</v>
      </c>
      <c r="AD115" s="179" t="s">
        <v>242</v>
      </c>
      <c r="AE115" s="403">
        <v>0.14853</v>
      </c>
      <c r="AF115" s="371" t="s">
        <v>241</v>
      </c>
    </row>
    <row r="116" spans="29:32" x14ac:dyDescent="0.25">
      <c r="AC116" s="369" t="s">
        <v>770</v>
      </c>
      <c r="AD116" s="179" t="s">
        <v>397</v>
      </c>
      <c r="AE116" s="403">
        <v>0.23904</v>
      </c>
      <c r="AF116" s="204" t="s">
        <v>718</v>
      </c>
    </row>
    <row r="117" spans="29:32" x14ac:dyDescent="0.25">
      <c r="AC117" s="369" t="s">
        <v>771</v>
      </c>
      <c r="AD117" s="179" t="s">
        <v>242</v>
      </c>
      <c r="AE117" s="403">
        <v>0.189</v>
      </c>
      <c r="AF117" s="371" t="s">
        <v>241</v>
      </c>
    </row>
    <row r="118" spans="29:32" x14ac:dyDescent="0.25">
      <c r="AC118" s="369" t="s">
        <v>772</v>
      </c>
      <c r="AD118" s="179" t="s">
        <v>397</v>
      </c>
      <c r="AE118" s="403">
        <v>0.30415999999999999</v>
      </c>
      <c r="AF118" s="204" t="s">
        <v>718</v>
      </c>
    </row>
    <row r="119" spans="29:32" x14ac:dyDescent="0.25">
      <c r="AC119" s="369" t="s">
        <v>773</v>
      </c>
      <c r="AD119" s="179" t="s">
        <v>242</v>
      </c>
      <c r="AE119" s="403">
        <v>0.27171000000000001</v>
      </c>
      <c r="AF119" s="371" t="s">
        <v>241</v>
      </c>
    </row>
    <row r="120" spans="29:32" x14ac:dyDescent="0.25">
      <c r="AC120" s="369" t="s">
        <v>774</v>
      </c>
      <c r="AD120" s="179" t="s">
        <v>397</v>
      </c>
      <c r="AE120" s="403">
        <v>0.43726999999999999</v>
      </c>
      <c r="AF120" s="371" t="s">
        <v>718</v>
      </c>
    </row>
    <row r="121" spans="29:32" x14ac:dyDescent="0.25">
      <c r="AC121" s="369" t="s">
        <v>775</v>
      </c>
      <c r="AD121" s="179" t="s">
        <v>242</v>
      </c>
      <c r="AE121" s="403">
        <v>0.24709999999999999</v>
      </c>
      <c r="AF121" s="371" t="s">
        <v>241</v>
      </c>
    </row>
    <row r="122" spans="29:32" x14ac:dyDescent="0.25">
      <c r="AC122" s="369" t="s">
        <v>776</v>
      </c>
      <c r="AD122" s="179" t="s">
        <v>397</v>
      </c>
      <c r="AE122" s="403">
        <v>0.39767000000000002</v>
      </c>
      <c r="AF122" s="371" t="s">
        <v>718</v>
      </c>
    </row>
    <row r="123" spans="29:32" x14ac:dyDescent="0.25">
      <c r="AC123" s="369" t="s">
        <v>777</v>
      </c>
      <c r="AD123" s="179" t="s">
        <v>242</v>
      </c>
      <c r="AE123" s="393">
        <v>0.21079000000000001</v>
      </c>
      <c r="AF123" s="371" t="s">
        <v>241</v>
      </c>
    </row>
    <row r="124" spans="29:32" x14ac:dyDescent="0.25">
      <c r="AC124" s="370" t="s">
        <v>778</v>
      </c>
      <c r="AD124" s="179" t="s">
        <v>397</v>
      </c>
      <c r="AE124" s="393">
        <v>0.33922999999999998</v>
      </c>
      <c r="AF124" s="371" t="s">
        <v>718</v>
      </c>
    </row>
    <row r="125" spans="29:32" x14ac:dyDescent="0.25">
      <c r="AC125" s="369" t="s">
        <v>779</v>
      </c>
      <c r="AD125" s="179" t="s">
        <v>242</v>
      </c>
      <c r="AE125" s="393">
        <v>0.20791999999999999</v>
      </c>
      <c r="AF125" s="371" t="s">
        <v>241</v>
      </c>
    </row>
    <row r="126" spans="29:32" x14ac:dyDescent="0.25">
      <c r="AC126" s="369" t="s">
        <v>778</v>
      </c>
      <c r="AD126" s="179" t="s">
        <v>397</v>
      </c>
      <c r="AE126" s="393">
        <v>0.33461000000000002</v>
      </c>
      <c r="AF126" s="371" t="s">
        <v>718</v>
      </c>
    </row>
    <row r="127" spans="29:32" x14ac:dyDescent="0.25">
      <c r="AC127" s="369" t="s">
        <v>780</v>
      </c>
      <c r="AD127" s="179" t="s">
        <v>242</v>
      </c>
      <c r="AE127" s="393">
        <v>0.33276</v>
      </c>
      <c r="AF127" s="371" t="s">
        <v>241</v>
      </c>
    </row>
    <row r="128" spans="29:32" x14ac:dyDescent="0.25">
      <c r="AC128" s="369" t="s">
        <v>781</v>
      </c>
      <c r="AD128" s="179" t="s">
        <v>397</v>
      </c>
      <c r="AE128" s="393">
        <v>0.53552</v>
      </c>
      <c r="AF128" s="371" t="s">
        <v>718</v>
      </c>
    </row>
    <row r="129" spans="29:32" x14ac:dyDescent="0.25">
      <c r="AC129" s="369" t="s">
        <v>782</v>
      </c>
      <c r="AD129" s="179" t="s">
        <v>242</v>
      </c>
      <c r="AE129" s="393">
        <v>0.21962000000000001</v>
      </c>
      <c r="AF129" s="371" t="s">
        <v>241</v>
      </c>
    </row>
    <row r="130" spans="29:32" x14ac:dyDescent="0.25">
      <c r="AC130" s="369" t="s">
        <v>783</v>
      </c>
      <c r="AD130" s="179" t="s">
        <v>397</v>
      </c>
      <c r="AE130" s="393">
        <v>0.35344999999999999</v>
      </c>
      <c r="AF130" s="371" t="s">
        <v>718</v>
      </c>
    </row>
    <row r="131" spans="29:32" x14ac:dyDescent="0.25">
      <c r="AC131" s="369" t="s">
        <v>784</v>
      </c>
      <c r="AD131" s="179" t="s">
        <v>242</v>
      </c>
      <c r="AE131" s="403">
        <v>0.27174999999999999</v>
      </c>
      <c r="AF131" s="371" t="s">
        <v>241</v>
      </c>
    </row>
    <row r="132" spans="29:32" x14ac:dyDescent="0.25">
      <c r="AC132" s="369" t="s">
        <v>785</v>
      </c>
      <c r="AD132" s="179" t="s">
        <v>397</v>
      </c>
      <c r="AE132" s="403">
        <v>0.43734000000000001</v>
      </c>
      <c r="AF132" s="371" t="s">
        <v>718</v>
      </c>
    </row>
    <row r="133" spans="29:32" x14ac:dyDescent="0.25">
      <c r="AC133" s="369" t="s">
        <v>786</v>
      </c>
      <c r="AD133" s="179" t="s">
        <v>242</v>
      </c>
      <c r="AE133" s="403">
        <v>0.24621000000000001</v>
      </c>
      <c r="AF133" s="371" t="s">
        <v>241</v>
      </c>
    </row>
    <row r="134" spans="29:32" x14ac:dyDescent="0.25">
      <c r="AC134" s="369" t="s">
        <v>787</v>
      </c>
      <c r="AD134" s="179" t="s">
        <v>397</v>
      </c>
      <c r="AE134" s="403">
        <v>0.39623000000000003</v>
      </c>
      <c r="AF134" s="371" t="s">
        <v>718</v>
      </c>
    </row>
    <row r="135" spans="29:32" x14ac:dyDescent="0.25">
      <c r="AC135" s="369" t="s">
        <v>788</v>
      </c>
      <c r="AD135" s="179" t="s">
        <v>242</v>
      </c>
      <c r="AE135" s="402">
        <v>0.11337</v>
      </c>
      <c r="AF135" s="371" t="s">
        <v>241</v>
      </c>
    </row>
    <row r="136" spans="29:32" x14ac:dyDescent="0.25">
      <c r="AC136" s="369" t="s">
        <v>789</v>
      </c>
      <c r="AD136" s="179" t="s">
        <v>397</v>
      </c>
      <c r="AE136" s="402">
        <v>0.18245</v>
      </c>
      <c r="AF136" s="371" t="s">
        <v>718</v>
      </c>
    </row>
    <row r="137" spans="29:32" x14ac:dyDescent="0.25">
      <c r="AC137" s="369" t="s">
        <v>790</v>
      </c>
      <c r="AD137" s="179" t="s">
        <v>242</v>
      </c>
      <c r="AE137" s="393">
        <v>0.79076999999999997</v>
      </c>
      <c r="AF137" s="371" t="s">
        <v>241</v>
      </c>
    </row>
    <row r="138" spans="29:32" x14ac:dyDescent="0.25">
      <c r="AC138" s="369" t="s">
        <v>791</v>
      </c>
      <c r="AD138" s="179" t="s">
        <v>397</v>
      </c>
      <c r="AE138" s="393">
        <v>1.2726200000000001</v>
      </c>
      <c r="AF138" s="204" t="s">
        <v>718</v>
      </c>
    </row>
    <row r="139" spans="29:32" x14ac:dyDescent="0.25">
      <c r="AC139" s="369" t="s">
        <v>792</v>
      </c>
      <c r="AD139" s="179" t="s">
        <v>242</v>
      </c>
      <c r="AE139" s="393">
        <v>0.86104999999999998</v>
      </c>
      <c r="AF139" s="371" t="s">
        <v>241</v>
      </c>
    </row>
    <row r="140" spans="29:32" x14ac:dyDescent="0.25">
      <c r="AC140" s="369" t="s">
        <v>793</v>
      </c>
      <c r="AD140" s="179" t="s">
        <v>397</v>
      </c>
      <c r="AE140" s="393">
        <v>1.3857299999999999</v>
      </c>
      <c r="AF140" s="204" t="s">
        <v>718</v>
      </c>
    </row>
    <row r="141" spans="29:32" x14ac:dyDescent="0.25">
      <c r="AC141" s="369" t="s">
        <v>794</v>
      </c>
      <c r="AD141" s="179" t="s">
        <v>242</v>
      </c>
      <c r="AE141" s="393">
        <v>0.83020000000000005</v>
      </c>
      <c r="AF141" s="371" t="s">
        <v>241</v>
      </c>
    </row>
    <row r="142" spans="29:32" x14ac:dyDescent="0.25">
      <c r="AC142" s="369" t="s">
        <v>795</v>
      </c>
      <c r="AD142" s="179" t="s">
        <v>397</v>
      </c>
      <c r="AE142" s="393">
        <v>1.3360799999999999</v>
      </c>
      <c r="AF142" s="371" t="s">
        <v>718</v>
      </c>
    </row>
    <row r="143" spans="29:32" x14ac:dyDescent="0.25">
      <c r="AC143" s="204" t="s">
        <v>240</v>
      </c>
      <c r="AD143" s="179" t="s">
        <v>237</v>
      </c>
      <c r="AE143" s="404">
        <v>0.1195</v>
      </c>
      <c r="AF143" s="204" t="s">
        <v>236</v>
      </c>
    </row>
    <row r="144" spans="29:32" x14ac:dyDescent="0.25">
      <c r="AC144" s="204" t="s">
        <v>707</v>
      </c>
      <c r="AD144" s="179" t="s">
        <v>237</v>
      </c>
      <c r="AE144" s="404">
        <v>2.7320000000000001E-2</v>
      </c>
      <c r="AF144" s="204" t="s">
        <v>236</v>
      </c>
    </row>
    <row r="145" spans="29:32" x14ac:dyDescent="0.25">
      <c r="AC145" s="204" t="s">
        <v>239</v>
      </c>
      <c r="AD145" s="179" t="s">
        <v>237</v>
      </c>
      <c r="AE145" s="380">
        <v>0.20793</v>
      </c>
      <c r="AF145" s="204" t="s">
        <v>236</v>
      </c>
    </row>
    <row r="146" spans="29:32" x14ac:dyDescent="0.25">
      <c r="AC146" s="204" t="s">
        <v>239</v>
      </c>
      <c r="AD146" s="179" t="s">
        <v>242</v>
      </c>
      <c r="AE146" s="380">
        <v>0.31191000000000002</v>
      </c>
      <c r="AF146" s="204" t="s">
        <v>715</v>
      </c>
    </row>
    <row r="147" spans="29:32" x14ac:dyDescent="0.25">
      <c r="AC147" s="204" t="s">
        <v>238</v>
      </c>
      <c r="AD147" s="179" t="s">
        <v>237</v>
      </c>
      <c r="AE147" s="380">
        <v>0.14549000000000001</v>
      </c>
      <c r="AF147" s="204" t="s">
        <v>236</v>
      </c>
    </row>
    <row r="148" spans="29:32" x14ac:dyDescent="0.25">
      <c r="AC148" s="204" t="s">
        <v>708</v>
      </c>
      <c r="AD148" s="179" t="s">
        <v>237</v>
      </c>
      <c r="AE148" s="403">
        <v>0.112863</v>
      </c>
      <c r="AF148" s="204" t="s">
        <v>236</v>
      </c>
    </row>
    <row r="149" spans="29:32" x14ac:dyDescent="0.25">
      <c r="AC149" s="371" t="s">
        <v>709</v>
      </c>
      <c r="AD149" s="179" t="s">
        <v>237</v>
      </c>
      <c r="AE149" s="403">
        <v>1.8737999999999998E-2</v>
      </c>
      <c r="AF149" s="204" t="s">
        <v>236</v>
      </c>
    </row>
    <row r="150" spans="29:32" x14ac:dyDescent="0.25">
      <c r="AC150" s="371" t="s">
        <v>710</v>
      </c>
      <c r="AD150" s="179" t="s">
        <v>237</v>
      </c>
      <c r="AE150" s="403">
        <v>0.12951799999999999</v>
      </c>
      <c r="AF150" s="204" t="s">
        <v>236</v>
      </c>
    </row>
    <row r="152" spans="29:32" x14ac:dyDescent="0.25">
      <c r="AC152" s="24">
        <v>2019</v>
      </c>
    </row>
    <row r="153" spans="29:32" x14ac:dyDescent="0.25">
      <c r="AC153" s="204" t="s">
        <v>539</v>
      </c>
      <c r="AD153" s="179" t="s">
        <v>269</v>
      </c>
      <c r="AE153" s="406">
        <v>0.25559999999999999</v>
      </c>
      <c r="AF153" s="371" t="s">
        <v>235</v>
      </c>
    </row>
    <row r="154" spans="29:32" x14ac:dyDescent="0.25">
      <c r="AC154" s="204" t="s">
        <v>516</v>
      </c>
      <c r="AD154" s="179" t="s">
        <v>269</v>
      </c>
      <c r="AE154" s="407">
        <v>2.1700000000000001E-2</v>
      </c>
      <c r="AF154" s="371" t="s">
        <v>235</v>
      </c>
    </row>
    <row r="155" spans="29:32" x14ac:dyDescent="0.25">
      <c r="AC155" s="204" t="s">
        <v>492</v>
      </c>
      <c r="AD155" s="179" t="s">
        <v>269</v>
      </c>
      <c r="AE155" s="408">
        <v>0.18385000000000001</v>
      </c>
      <c r="AF155" s="204" t="s">
        <v>235</v>
      </c>
    </row>
    <row r="156" spans="29:32" x14ac:dyDescent="0.25">
      <c r="AC156" s="369" t="s">
        <v>725</v>
      </c>
      <c r="AD156" s="179" t="s">
        <v>313</v>
      </c>
      <c r="AE156" s="408">
        <v>2.7582100000000001</v>
      </c>
      <c r="AF156" s="204" t="s">
        <v>312</v>
      </c>
    </row>
    <row r="157" spans="29:32" x14ac:dyDescent="0.25">
      <c r="AC157" s="369" t="s">
        <v>726</v>
      </c>
      <c r="AD157" s="179" t="s">
        <v>269</v>
      </c>
      <c r="AE157" s="408">
        <v>0.25675999999999999</v>
      </c>
      <c r="AF157" s="204" t="s">
        <v>235</v>
      </c>
    </row>
    <row r="158" spans="29:32" x14ac:dyDescent="0.25">
      <c r="AC158" s="369" t="s">
        <v>727</v>
      </c>
      <c r="AD158" s="179" t="s">
        <v>248</v>
      </c>
      <c r="AE158" s="409">
        <v>3217.82</v>
      </c>
      <c r="AF158" s="204" t="s">
        <v>250</v>
      </c>
    </row>
    <row r="159" spans="29:32" x14ac:dyDescent="0.25">
      <c r="AC159" s="369" t="s">
        <v>728</v>
      </c>
      <c r="AD159" s="179" t="s">
        <v>269</v>
      </c>
      <c r="AE159" s="408">
        <v>0.26782</v>
      </c>
      <c r="AF159" s="204" t="s">
        <v>235</v>
      </c>
    </row>
    <row r="160" spans="29:32" x14ac:dyDescent="0.25">
      <c r="AC160" s="384" t="s">
        <v>729</v>
      </c>
      <c r="AD160" s="385" t="s">
        <v>248</v>
      </c>
      <c r="AE160" s="409">
        <v>3250.08</v>
      </c>
      <c r="AF160" s="204" t="s">
        <v>250</v>
      </c>
    </row>
    <row r="161" spans="29:32" x14ac:dyDescent="0.25">
      <c r="AC161" s="384" t="s">
        <v>730</v>
      </c>
      <c r="AD161" s="385" t="s">
        <v>313</v>
      </c>
      <c r="AE161" s="408">
        <v>2.7754699999999999</v>
      </c>
      <c r="AF161" s="204" t="s">
        <v>312</v>
      </c>
    </row>
    <row r="162" spans="29:32" x14ac:dyDescent="0.25">
      <c r="AC162" s="384" t="s">
        <v>731</v>
      </c>
      <c r="AD162" s="385" t="s">
        <v>269</v>
      </c>
      <c r="AE162" s="408">
        <v>0.25835999999999998</v>
      </c>
      <c r="AF162" s="204" t="s">
        <v>235</v>
      </c>
    </row>
    <row r="163" spans="29:32" x14ac:dyDescent="0.25">
      <c r="AC163" s="384" t="s">
        <v>732</v>
      </c>
      <c r="AD163" s="385" t="s">
        <v>248</v>
      </c>
      <c r="AE163" s="409">
        <v>3159.55</v>
      </c>
      <c r="AF163" s="204" t="s">
        <v>250</v>
      </c>
    </row>
    <row r="164" spans="29:32" x14ac:dyDescent="0.25">
      <c r="AC164" s="384" t="s">
        <v>733</v>
      </c>
      <c r="AD164" s="385" t="s">
        <v>313</v>
      </c>
      <c r="AE164" s="408">
        <v>3.12209</v>
      </c>
      <c r="AF164" s="204" t="s">
        <v>312</v>
      </c>
    </row>
    <row r="165" spans="29:32" x14ac:dyDescent="0.25">
      <c r="AC165" s="384" t="s">
        <v>734</v>
      </c>
      <c r="AD165" s="385" t="s">
        <v>269</v>
      </c>
      <c r="AE165" s="408">
        <v>0.26297999999999999</v>
      </c>
      <c r="AF165" s="204" t="s">
        <v>235</v>
      </c>
    </row>
    <row r="166" spans="29:32" x14ac:dyDescent="0.25">
      <c r="AC166" s="369" t="s">
        <v>735</v>
      </c>
      <c r="AD166" s="179" t="s">
        <v>313</v>
      </c>
      <c r="AE166" s="408">
        <v>2.5404200000000001</v>
      </c>
      <c r="AF166" s="204" t="s">
        <v>312</v>
      </c>
    </row>
    <row r="167" spans="29:32" x14ac:dyDescent="0.25">
      <c r="AC167" s="369" t="s">
        <v>736</v>
      </c>
      <c r="AD167" s="179" t="s">
        <v>269</v>
      </c>
      <c r="AE167" s="408">
        <v>0.24675</v>
      </c>
      <c r="AF167" s="204" t="s">
        <v>235</v>
      </c>
    </row>
    <row r="168" spans="29:32" x14ac:dyDescent="0.25">
      <c r="AC168" s="369" t="s">
        <v>737</v>
      </c>
      <c r="AD168" s="179" t="s">
        <v>269</v>
      </c>
      <c r="AE168" s="408">
        <v>0.33183000000000001</v>
      </c>
      <c r="AF168" s="204" t="s">
        <v>235</v>
      </c>
    </row>
    <row r="169" spans="29:32" x14ac:dyDescent="0.25">
      <c r="AC169" s="369" t="s">
        <v>738</v>
      </c>
      <c r="AD169" s="179" t="s">
        <v>248</v>
      </c>
      <c r="AE169" s="409">
        <v>2464.9499999999998</v>
      </c>
      <c r="AF169" s="204" t="s">
        <v>250</v>
      </c>
    </row>
    <row r="170" spans="29:32" x14ac:dyDescent="0.25">
      <c r="AC170" s="386" t="s">
        <v>739</v>
      </c>
      <c r="AD170" s="179" t="s">
        <v>313</v>
      </c>
      <c r="AE170" s="408">
        <v>2.2910499999999998</v>
      </c>
      <c r="AF170" s="204" t="s">
        <v>312</v>
      </c>
    </row>
    <row r="171" spans="29:32" x14ac:dyDescent="0.25">
      <c r="AC171" s="386" t="s">
        <v>740</v>
      </c>
      <c r="AD171" s="179" t="s">
        <v>269</v>
      </c>
      <c r="AE171" s="408">
        <v>0.24454999999999999</v>
      </c>
      <c r="AF171" s="204" t="s">
        <v>235</v>
      </c>
    </row>
    <row r="172" spans="29:32" x14ac:dyDescent="0.25">
      <c r="AC172" s="386" t="s">
        <v>741</v>
      </c>
      <c r="AD172" s="179" t="s">
        <v>313</v>
      </c>
      <c r="AE172" s="408">
        <v>2.5430600000000001</v>
      </c>
      <c r="AF172" s="204" t="s">
        <v>312</v>
      </c>
    </row>
    <row r="173" spans="29:32" x14ac:dyDescent="0.25">
      <c r="AC173" s="386" t="s">
        <v>742</v>
      </c>
      <c r="AD173" s="179" t="s">
        <v>269</v>
      </c>
      <c r="AE173" s="408">
        <v>0.24776000000000001</v>
      </c>
      <c r="AF173" s="204" t="s">
        <v>235</v>
      </c>
    </row>
    <row r="174" spans="29:32" x14ac:dyDescent="0.25">
      <c r="AC174" s="204" t="s">
        <v>398</v>
      </c>
      <c r="AD174" s="179" t="s">
        <v>382</v>
      </c>
      <c r="AE174" s="410">
        <v>0.34399999999999997</v>
      </c>
      <c r="AF174" s="204" t="s">
        <v>381</v>
      </c>
    </row>
    <row r="175" spans="29:32" x14ac:dyDescent="0.25">
      <c r="AC175" s="204" t="s">
        <v>383</v>
      </c>
      <c r="AD175" s="179" t="s">
        <v>382</v>
      </c>
      <c r="AE175" s="411">
        <v>0.70799999999999996</v>
      </c>
      <c r="AF175" s="371" t="s">
        <v>381</v>
      </c>
    </row>
    <row r="176" spans="29:32" x14ac:dyDescent="0.25">
      <c r="AC176" s="204" t="s">
        <v>674</v>
      </c>
      <c r="AD176" s="179" t="s">
        <v>313</v>
      </c>
      <c r="AE176" s="408">
        <v>2.5941100000000001</v>
      </c>
      <c r="AF176" s="204" t="s">
        <v>312</v>
      </c>
    </row>
    <row r="177" spans="29:32" x14ac:dyDescent="0.25">
      <c r="AC177" s="204" t="s">
        <v>675</v>
      </c>
      <c r="AD177" s="179" t="s">
        <v>313</v>
      </c>
      <c r="AE177" s="408">
        <v>2.6869700000000001</v>
      </c>
      <c r="AF177" s="204" t="s">
        <v>312</v>
      </c>
    </row>
    <row r="178" spans="29:32" x14ac:dyDescent="0.25">
      <c r="AC178" s="204" t="s">
        <v>676</v>
      </c>
      <c r="AD178" s="179" t="s">
        <v>313</v>
      </c>
      <c r="AE178" s="408">
        <v>2.2090399999999999</v>
      </c>
      <c r="AF178" s="204" t="s">
        <v>312</v>
      </c>
    </row>
    <row r="179" spans="29:32" x14ac:dyDescent="0.25">
      <c r="AC179" s="203" t="s">
        <v>677</v>
      </c>
      <c r="AD179" s="179" t="s">
        <v>471</v>
      </c>
      <c r="AE179" s="412">
        <v>1430</v>
      </c>
      <c r="AF179" s="204" t="s">
        <v>711</v>
      </c>
    </row>
    <row r="180" spans="29:32" ht="18" x14ac:dyDescent="0.35">
      <c r="AC180" s="203" t="s">
        <v>678</v>
      </c>
      <c r="AD180" s="179" t="s">
        <v>471</v>
      </c>
      <c r="AE180" s="413">
        <v>2088</v>
      </c>
      <c r="AF180" s="372" t="s">
        <v>712</v>
      </c>
    </row>
    <row r="181" spans="29:32" ht="18" x14ac:dyDescent="0.35">
      <c r="AC181" s="203" t="s">
        <v>679</v>
      </c>
      <c r="AD181" s="179" t="s">
        <v>471</v>
      </c>
      <c r="AE181" s="412">
        <v>1774</v>
      </c>
      <c r="AF181" s="372" t="s">
        <v>712</v>
      </c>
    </row>
    <row r="182" spans="29:32" x14ac:dyDescent="0.25">
      <c r="AC182" s="391" t="s">
        <v>680</v>
      </c>
      <c r="AD182" s="179" t="s">
        <v>471</v>
      </c>
      <c r="AE182" s="412">
        <v>3922</v>
      </c>
      <c r="AF182" s="204" t="s">
        <v>711</v>
      </c>
    </row>
    <row r="183" spans="29:32" x14ac:dyDescent="0.25">
      <c r="AC183" s="369" t="s">
        <v>796</v>
      </c>
      <c r="AD183" s="179" t="s">
        <v>269</v>
      </c>
      <c r="AE183" s="414">
        <v>1.5630000000000002E-2</v>
      </c>
      <c r="AF183" s="204" t="s">
        <v>235</v>
      </c>
    </row>
    <row r="184" spans="29:32" x14ac:dyDescent="0.25">
      <c r="AC184" s="369" t="s">
        <v>797</v>
      </c>
      <c r="AD184" s="179" t="s">
        <v>248</v>
      </c>
      <c r="AE184" s="414">
        <v>59.029020000000003</v>
      </c>
      <c r="AF184" s="204" t="s">
        <v>247</v>
      </c>
    </row>
    <row r="185" spans="29:32" x14ac:dyDescent="0.25">
      <c r="AC185" s="369" t="s">
        <v>798</v>
      </c>
      <c r="AD185" s="179" t="s">
        <v>248</v>
      </c>
      <c r="AE185" s="414">
        <v>73.135230000000007</v>
      </c>
      <c r="AF185" s="204" t="s">
        <v>247</v>
      </c>
    </row>
    <row r="186" spans="29:32" x14ac:dyDescent="0.25">
      <c r="AC186" s="369" t="s">
        <v>799</v>
      </c>
      <c r="AD186" s="179" t="s">
        <v>269</v>
      </c>
      <c r="AE186" s="414">
        <v>1.5630000000000002E-2</v>
      </c>
      <c r="AF186" s="204" t="s">
        <v>235</v>
      </c>
    </row>
    <row r="187" spans="29:32" x14ac:dyDescent="0.25">
      <c r="AC187" s="369" t="s">
        <v>800</v>
      </c>
      <c r="AD187" s="179" t="s">
        <v>269</v>
      </c>
      <c r="AE187" s="414">
        <v>2.1000000000000001E-4</v>
      </c>
      <c r="AF187" s="204" t="s">
        <v>235</v>
      </c>
    </row>
    <row r="188" spans="29:32" x14ac:dyDescent="0.25">
      <c r="AC188" s="369" t="s">
        <v>801</v>
      </c>
      <c r="AD188" s="179" t="s">
        <v>248</v>
      </c>
      <c r="AE188" s="414">
        <v>1.1483699999999999</v>
      </c>
      <c r="AF188" s="204" t="s">
        <v>247</v>
      </c>
    </row>
    <row r="189" spans="29:32" x14ac:dyDescent="0.25">
      <c r="AC189" s="369" t="s">
        <v>802</v>
      </c>
      <c r="AD189" s="179" t="s">
        <v>248</v>
      </c>
      <c r="AE189" s="414">
        <v>0.69342999999999999</v>
      </c>
      <c r="AF189" s="204" t="s">
        <v>247</v>
      </c>
    </row>
    <row r="190" spans="29:32" x14ac:dyDescent="0.25">
      <c r="AC190" s="369" t="s">
        <v>803</v>
      </c>
      <c r="AD190" s="179" t="s">
        <v>269</v>
      </c>
      <c r="AE190" s="414">
        <v>2.0000000000000001E-4</v>
      </c>
      <c r="AF190" s="204" t="s">
        <v>235</v>
      </c>
    </row>
    <row r="191" spans="29:32" x14ac:dyDescent="0.25">
      <c r="AC191" s="369" t="s">
        <v>804</v>
      </c>
      <c r="AD191" s="179" t="s">
        <v>269</v>
      </c>
      <c r="AE191" s="408">
        <v>0.21446999999999999</v>
      </c>
      <c r="AF191" s="204" t="s">
        <v>235</v>
      </c>
    </row>
    <row r="192" spans="29:32" x14ac:dyDescent="0.25">
      <c r="AC192" s="369" t="s">
        <v>805</v>
      </c>
      <c r="AD192" s="179" t="s">
        <v>313</v>
      </c>
      <c r="AE192" s="408">
        <v>1.5226</v>
      </c>
      <c r="AF192" s="371" t="s">
        <v>312</v>
      </c>
    </row>
    <row r="193" spans="29:32" x14ac:dyDescent="0.25">
      <c r="AC193" s="204" t="s">
        <v>303</v>
      </c>
      <c r="AD193" s="179" t="s">
        <v>269</v>
      </c>
      <c r="AE193" s="415">
        <v>0.17605999999999999</v>
      </c>
      <c r="AF193" s="371" t="s">
        <v>235</v>
      </c>
    </row>
    <row r="194" spans="29:32" x14ac:dyDescent="0.25">
      <c r="AC194" s="204" t="s">
        <v>290</v>
      </c>
      <c r="AD194" s="179" t="s">
        <v>269</v>
      </c>
      <c r="AE194" s="416">
        <v>0</v>
      </c>
      <c r="AF194" s="204" t="s">
        <v>235</v>
      </c>
    </row>
    <row r="195" spans="29:32" x14ac:dyDescent="0.25">
      <c r="AC195" s="204" t="s">
        <v>284</v>
      </c>
      <c r="AD195" s="179" t="s">
        <v>269</v>
      </c>
      <c r="AE195" s="416">
        <v>0</v>
      </c>
      <c r="AF195" s="204" t="s">
        <v>283</v>
      </c>
    </row>
    <row r="196" spans="29:32" x14ac:dyDescent="0.25">
      <c r="AC196" s="204" t="s">
        <v>681</v>
      </c>
      <c r="AD196" s="179" t="s">
        <v>248</v>
      </c>
      <c r="AE196" s="417">
        <v>64.636499999999998</v>
      </c>
      <c r="AF196" s="204" t="s">
        <v>247</v>
      </c>
    </row>
    <row r="197" spans="29:32" x14ac:dyDescent="0.25">
      <c r="AC197" s="204" t="s">
        <v>267</v>
      </c>
      <c r="AD197" s="179" t="s">
        <v>248</v>
      </c>
      <c r="AE197" s="418">
        <v>586.51379999999995</v>
      </c>
      <c r="AF197" s="204" t="s">
        <v>250</v>
      </c>
    </row>
    <row r="198" spans="29:32" x14ac:dyDescent="0.25">
      <c r="AC198" s="204" t="s">
        <v>265</v>
      </c>
      <c r="AD198" s="179" t="s">
        <v>248</v>
      </c>
      <c r="AE198" s="418">
        <v>99.759200000000007</v>
      </c>
      <c r="AF198" s="204" t="s">
        <v>250</v>
      </c>
    </row>
    <row r="199" spans="29:32" x14ac:dyDescent="0.25">
      <c r="AC199" s="204" t="s">
        <v>263</v>
      </c>
      <c r="AD199" s="179" t="s">
        <v>248</v>
      </c>
      <c r="AE199" s="417">
        <v>10.203900000000001</v>
      </c>
      <c r="AF199" s="204" t="s">
        <v>250</v>
      </c>
    </row>
    <row r="200" spans="29:32" x14ac:dyDescent="0.25">
      <c r="AC200" s="204" t="s">
        <v>682</v>
      </c>
      <c r="AD200" s="179" t="s">
        <v>248</v>
      </c>
      <c r="AE200" s="417">
        <v>21.3538</v>
      </c>
      <c r="AF200" s="204" t="s">
        <v>250</v>
      </c>
    </row>
    <row r="201" spans="29:32" x14ac:dyDescent="0.25">
      <c r="AC201" s="204" t="s">
        <v>261</v>
      </c>
      <c r="AD201" s="179" t="s">
        <v>248</v>
      </c>
      <c r="AE201" s="418">
        <v>10.203900000000001</v>
      </c>
      <c r="AF201" s="204" t="s">
        <v>250</v>
      </c>
    </row>
    <row r="202" spans="29:32" x14ac:dyDescent="0.25">
      <c r="AC202" s="204" t="s">
        <v>259</v>
      </c>
      <c r="AD202" s="179" t="s">
        <v>248</v>
      </c>
      <c r="AE202" s="417">
        <v>10.203900000000001</v>
      </c>
      <c r="AF202" s="204" t="s">
        <v>250</v>
      </c>
    </row>
    <row r="203" spans="29:32" x14ac:dyDescent="0.25">
      <c r="AC203" s="204" t="s">
        <v>257</v>
      </c>
      <c r="AD203" s="179" t="s">
        <v>248</v>
      </c>
      <c r="AE203" s="417">
        <v>21.3538</v>
      </c>
      <c r="AF203" s="204" t="s">
        <v>250</v>
      </c>
    </row>
    <row r="204" spans="29:32" x14ac:dyDescent="0.25">
      <c r="AC204" s="204" t="s">
        <v>255</v>
      </c>
      <c r="AD204" s="179" t="s">
        <v>248</v>
      </c>
      <c r="AE204" s="417">
        <v>21.3538</v>
      </c>
      <c r="AF204" s="204" t="s">
        <v>250</v>
      </c>
    </row>
    <row r="205" spans="29:32" x14ac:dyDescent="0.25">
      <c r="AC205" s="204" t="s">
        <v>254</v>
      </c>
      <c r="AD205" s="179" t="s">
        <v>248</v>
      </c>
      <c r="AE205" s="418">
        <v>21.3538</v>
      </c>
      <c r="AF205" s="204" t="s">
        <v>250</v>
      </c>
    </row>
    <row r="206" spans="29:32" x14ac:dyDescent="0.25">
      <c r="AC206" s="204" t="s">
        <v>253</v>
      </c>
      <c r="AD206" s="179" t="s">
        <v>248</v>
      </c>
      <c r="AE206" s="417">
        <v>21.3538</v>
      </c>
      <c r="AF206" s="204" t="s">
        <v>250</v>
      </c>
    </row>
    <row r="207" spans="29:32" x14ac:dyDescent="0.25">
      <c r="AC207" s="204" t="s">
        <v>252</v>
      </c>
      <c r="AD207" s="179" t="s">
        <v>248</v>
      </c>
      <c r="AE207" s="417">
        <v>21.3538</v>
      </c>
      <c r="AF207" s="204" t="s">
        <v>250</v>
      </c>
    </row>
    <row r="208" spans="29:32" x14ac:dyDescent="0.25">
      <c r="AC208" s="204" t="s">
        <v>683</v>
      </c>
      <c r="AD208" s="179" t="s">
        <v>248</v>
      </c>
      <c r="AE208" s="417">
        <v>21.3538</v>
      </c>
      <c r="AF208" s="204" t="s">
        <v>250</v>
      </c>
    </row>
    <row r="209" spans="29:32" x14ac:dyDescent="0.25">
      <c r="AC209" s="204" t="s">
        <v>251</v>
      </c>
      <c r="AD209" s="179" t="s">
        <v>248</v>
      </c>
      <c r="AE209" s="417">
        <v>1.37</v>
      </c>
      <c r="AF209" s="204" t="s">
        <v>250</v>
      </c>
    </row>
    <row r="210" spans="29:32" x14ac:dyDescent="0.25">
      <c r="AC210" s="204" t="s">
        <v>249</v>
      </c>
      <c r="AD210" s="179" t="s">
        <v>248</v>
      </c>
      <c r="AE210" s="419">
        <v>21.353999999999999</v>
      </c>
      <c r="AF210" s="204" t="s">
        <v>247</v>
      </c>
    </row>
    <row r="211" spans="29:32" x14ac:dyDescent="0.25">
      <c r="AC211" s="204" t="s">
        <v>684</v>
      </c>
      <c r="AD211" s="179" t="s">
        <v>248</v>
      </c>
      <c r="AE211" s="420">
        <v>870.10270000000003</v>
      </c>
      <c r="AF211" s="204" t="s">
        <v>247</v>
      </c>
    </row>
    <row r="212" spans="29:32" x14ac:dyDescent="0.25">
      <c r="AC212" s="204" t="s">
        <v>685</v>
      </c>
      <c r="AD212" s="179" t="s">
        <v>248</v>
      </c>
      <c r="AE212" s="418">
        <v>21.3538</v>
      </c>
      <c r="AF212" s="204" t="s">
        <v>247</v>
      </c>
    </row>
    <row r="213" spans="29:32" x14ac:dyDescent="0.25">
      <c r="AC213" s="204" t="s">
        <v>686</v>
      </c>
      <c r="AD213" s="179" t="s">
        <v>248</v>
      </c>
      <c r="AE213" s="418">
        <v>21.3538</v>
      </c>
      <c r="AF213" s="204" t="s">
        <v>247</v>
      </c>
    </row>
    <row r="214" spans="29:32" x14ac:dyDescent="0.25">
      <c r="AC214" s="204" t="s">
        <v>687</v>
      </c>
      <c r="AD214" s="179" t="s">
        <v>248</v>
      </c>
      <c r="AE214" s="418">
        <v>445.02780000000001</v>
      </c>
      <c r="AF214" s="204" t="s">
        <v>247</v>
      </c>
    </row>
    <row r="215" spans="29:32" x14ac:dyDescent="0.25">
      <c r="AC215" s="204" t="s">
        <v>688</v>
      </c>
      <c r="AD215" s="179" t="s">
        <v>248</v>
      </c>
      <c r="AE215" s="421">
        <v>1000</v>
      </c>
      <c r="AF215" s="204" t="s">
        <v>713</v>
      </c>
    </row>
    <row r="216" spans="29:32" x14ac:dyDescent="0.25">
      <c r="AC216" s="204" t="s">
        <v>689</v>
      </c>
      <c r="AD216" s="179" t="s">
        <v>248</v>
      </c>
      <c r="AE216" s="421">
        <v>273</v>
      </c>
      <c r="AF216" s="204" t="s">
        <v>714</v>
      </c>
    </row>
    <row r="217" spans="29:32" x14ac:dyDescent="0.25">
      <c r="AC217" s="204" t="s">
        <v>690</v>
      </c>
      <c r="AD217" s="179" t="s">
        <v>248</v>
      </c>
      <c r="AE217" s="421">
        <v>297</v>
      </c>
      <c r="AF217" s="204" t="s">
        <v>714</v>
      </c>
    </row>
    <row r="218" spans="29:32" x14ac:dyDescent="0.25">
      <c r="AC218" s="204" t="s">
        <v>691</v>
      </c>
      <c r="AD218" s="179" t="s">
        <v>248</v>
      </c>
      <c r="AE218" s="421">
        <v>1000</v>
      </c>
      <c r="AF218" s="204" t="s">
        <v>713</v>
      </c>
    </row>
    <row r="219" spans="29:32" x14ac:dyDescent="0.25">
      <c r="AC219" s="204" t="s">
        <v>246</v>
      </c>
      <c r="AD219" s="179" t="s">
        <v>237</v>
      </c>
      <c r="AE219" s="422">
        <v>0.25492999999999999</v>
      </c>
      <c r="AF219" s="204" t="s">
        <v>236</v>
      </c>
    </row>
    <row r="220" spans="29:32" x14ac:dyDescent="0.25">
      <c r="AC220" s="204" t="s">
        <v>245</v>
      </c>
      <c r="AD220" s="179" t="s">
        <v>237</v>
      </c>
      <c r="AE220" s="422">
        <v>0.15832000000000002</v>
      </c>
      <c r="AF220" s="204" t="s">
        <v>236</v>
      </c>
    </row>
    <row r="221" spans="29:32" x14ac:dyDescent="0.25">
      <c r="AC221" s="204" t="s">
        <v>692</v>
      </c>
      <c r="AD221" s="179" t="s">
        <v>237</v>
      </c>
      <c r="AE221" s="422">
        <v>0.15573000000000001</v>
      </c>
      <c r="AF221" s="204" t="s">
        <v>236</v>
      </c>
    </row>
    <row r="222" spans="29:32" x14ac:dyDescent="0.25">
      <c r="AC222" s="204" t="s">
        <v>693</v>
      </c>
      <c r="AD222" s="179" t="s">
        <v>237</v>
      </c>
      <c r="AE222" s="422">
        <v>0.2336</v>
      </c>
      <c r="AF222" s="204" t="s">
        <v>236</v>
      </c>
    </row>
    <row r="223" spans="29:32" x14ac:dyDescent="0.25">
      <c r="AC223" s="204" t="s">
        <v>244</v>
      </c>
      <c r="AD223" s="179" t="s">
        <v>237</v>
      </c>
      <c r="AE223" s="422">
        <v>0.19562000000000002</v>
      </c>
      <c r="AF223" s="204" t="s">
        <v>236</v>
      </c>
    </row>
    <row r="224" spans="29:32" x14ac:dyDescent="0.25">
      <c r="AC224" s="204" t="s">
        <v>694</v>
      </c>
      <c r="AD224" s="179" t="s">
        <v>237</v>
      </c>
      <c r="AE224" s="422">
        <v>0.14981</v>
      </c>
      <c r="AF224" s="204" t="s">
        <v>236</v>
      </c>
    </row>
    <row r="225" spans="29:32" x14ac:dyDescent="0.25">
      <c r="AC225" s="204" t="s">
        <v>695</v>
      </c>
      <c r="AD225" s="179" t="s">
        <v>237</v>
      </c>
      <c r="AE225" s="422">
        <v>0.2397</v>
      </c>
      <c r="AF225" s="204" t="s">
        <v>236</v>
      </c>
    </row>
    <row r="226" spans="29:32" x14ac:dyDescent="0.25">
      <c r="AC226" s="204" t="s">
        <v>696</v>
      </c>
      <c r="AD226" s="179" t="s">
        <v>237</v>
      </c>
      <c r="AE226" s="422">
        <v>0.43446000000000001</v>
      </c>
      <c r="AF226" s="204" t="s">
        <v>236</v>
      </c>
    </row>
    <row r="227" spans="29:32" x14ac:dyDescent="0.25">
      <c r="AC227" s="203" t="s">
        <v>697</v>
      </c>
      <c r="AD227" s="222" t="s">
        <v>237</v>
      </c>
      <c r="AE227" s="422">
        <v>0.59925000000000006</v>
      </c>
      <c r="AF227" s="203" t="s">
        <v>236</v>
      </c>
    </row>
    <row r="228" spans="29:32" x14ac:dyDescent="0.25">
      <c r="AC228" s="204" t="s">
        <v>698</v>
      </c>
      <c r="AD228" s="179" t="s">
        <v>237</v>
      </c>
      <c r="AE228" s="422">
        <v>0.18078000000000002</v>
      </c>
      <c r="AF228" s="204" t="s">
        <v>236</v>
      </c>
    </row>
    <row r="229" spans="29:32" x14ac:dyDescent="0.25">
      <c r="AC229" s="204" t="s">
        <v>699</v>
      </c>
      <c r="AD229" s="179" t="s">
        <v>237</v>
      </c>
      <c r="AE229" s="422">
        <v>0.13844530000000002</v>
      </c>
      <c r="AF229" s="204" t="s">
        <v>236</v>
      </c>
    </row>
    <row r="230" spans="29:32" x14ac:dyDescent="0.25">
      <c r="AC230" s="204" t="s">
        <v>700</v>
      </c>
      <c r="AD230" s="179" t="s">
        <v>237</v>
      </c>
      <c r="AE230" s="422">
        <v>0.22151000000000001</v>
      </c>
      <c r="AF230" s="204" t="s">
        <v>236</v>
      </c>
    </row>
    <row r="231" spans="29:32" x14ac:dyDescent="0.25">
      <c r="AC231" s="204" t="s">
        <v>701</v>
      </c>
      <c r="AD231" s="179" t="s">
        <v>237</v>
      </c>
      <c r="AE231" s="422">
        <v>0.40149000000000001</v>
      </c>
      <c r="AF231" s="204" t="s">
        <v>236</v>
      </c>
    </row>
    <row r="232" spans="29:32" x14ac:dyDescent="0.25">
      <c r="AC232" s="370" t="s">
        <v>702</v>
      </c>
      <c r="AD232" s="179" t="s">
        <v>237</v>
      </c>
      <c r="AE232" s="422">
        <v>0.55376000000000003</v>
      </c>
      <c r="AF232" s="204" t="s">
        <v>236</v>
      </c>
    </row>
    <row r="233" spans="29:32" x14ac:dyDescent="0.25">
      <c r="AC233" s="400" t="s">
        <v>243</v>
      </c>
      <c r="AD233" s="401" t="s">
        <v>237</v>
      </c>
      <c r="AE233" s="406">
        <v>4.1149999999999999E-2</v>
      </c>
      <c r="AF233" s="400" t="s">
        <v>236</v>
      </c>
    </row>
    <row r="234" spans="29:32" x14ac:dyDescent="0.25">
      <c r="AC234" s="203" t="s">
        <v>703</v>
      </c>
      <c r="AD234" s="179" t="s">
        <v>237</v>
      </c>
      <c r="AE234" s="406">
        <v>5.9699999999999996E-3</v>
      </c>
      <c r="AF234" s="204" t="s">
        <v>236</v>
      </c>
    </row>
    <row r="235" spans="29:32" x14ac:dyDescent="0.25">
      <c r="AC235" s="203" t="s">
        <v>704</v>
      </c>
      <c r="AD235" s="179" t="s">
        <v>237</v>
      </c>
      <c r="AE235" s="406">
        <v>3.508E-2</v>
      </c>
      <c r="AF235" s="204" t="s">
        <v>236</v>
      </c>
    </row>
    <row r="236" spans="29:32" x14ac:dyDescent="0.25">
      <c r="AC236" s="203" t="s">
        <v>705</v>
      </c>
      <c r="AD236" s="179" t="s">
        <v>237</v>
      </c>
      <c r="AE236" s="406">
        <v>3.0839999999999999E-2</v>
      </c>
      <c r="AF236" s="204" t="s">
        <v>236</v>
      </c>
    </row>
    <row r="237" spans="29:32" x14ac:dyDescent="0.25">
      <c r="AC237" s="369" t="s">
        <v>706</v>
      </c>
      <c r="AD237" s="179" t="s">
        <v>242</v>
      </c>
      <c r="AE237" s="407">
        <v>0.17710000000000001</v>
      </c>
      <c r="AF237" s="204" t="s">
        <v>715</v>
      </c>
    </row>
    <row r="238" spans="29:32" x14ac:dyDescent="0.25">
      <c r="AC238" s="369" t="s">
        <v>706</v>
      </c>
      <c r="AD238" s="179" t="s">
        <v>397</v>
      </c>
      <c r="AE238" s="407">
        <v>0.28502</v>
      </c>
      <c r="AF238" s="204" t="s">
        <v>716</v>
      </c>
    </row>
    <row r="239" spans="29:32" x14ac:dyDescent="0.25">
      <c r="AC239" s="369" t="s">
        <v>743</v>
      </c>
      <c r="AD239" s="179" t="s">
        <v>242</v>
      </c>
      <c r="AE239" s="406">
        <v>0.17335999999999999</v>
      </c>
      <c r="AF239" s="204" t="s">
        <v>715</v>
      </c>
    </row>
    <row r="240" spans="29:32" x14ac:dyDescent="0.25">
      <c r="AC240" s="369" t="s">
        <v>744</v>
      </c>
      <c r="AD240" s="179" t="s">
        <v>397</v>
      </c>
      <c r="AE240" s="406">
        <v>0.27900999999999998</v>
      </c>
      <c r="AF240" s="204" t="s">
        <v>716</v>
      </c>
    </row>
    <row r="241" spans="29:32" x14ac:dyDescent="0.25">
      <c r="AC241" s="369" t="s">
        <v>745</v>
      </c>
      <c r="AD241" s="179" t="s">
        <v>242</v>
      </c>
      <c r="AE241" s="406">
        <v>0.14208000000000001</v>
      </c>
      <c r="AF241" s="204" t="s">
        <v>715</v>
      </c>
    </row>
    <row r="242" spans="29:32" x14ac:dyDescent="0.25">
      <c r="AC242" s="369" t="s">
        <v>746</v>
      </c>
      <c r="AD242" s="179" t="s">
        <v>397</v>
      </c>
      <c r="AE242" s="406">
        <v>0.22868000000000002</v>
      </c>
      <c r="AF242" s="204" t="s">
        <v>716</v>
      </c>
    </row>
    <row r="243" spans="29:32" x14ac:dyDescent="0.25">
      <c r="AC243" s="369" t="s">
        <v>747</v>
      </c>
      <c r="AD243" s="179" t="s">
        <v>242</v>
      </c>
      <c r="AE243" s="406">
        <v>0.17061000000000001</v>
      </c>
      <c r="AF243" s="204" t="s">
        <v>715</v>
      </c>
    </row>
    <row r="244" spans="29:32" x14ac:dyDescent="0.25">
      <c r="AC244" s="369" t="s">
        <v>748</v>
      </c>
      <c r="AD244" s="179" t="s">
        <v>397</v>
      </c>
      <c r="AE244" s="406">
        <v>0.27459</v>
      </c>
      <c r="AF244" s="204" t="s">
        <v>716</v>
      </c>
    </row>
    <row r="245" spans="29:32" x14ac:dyDescent="0.25">
      <c r="AC245" s="369" t="s">
        <v>749</v>
      </c>
      <c r="AD245" s="179" t="s">
        <v>242</v>
      </c>
      <c r="AE245" s="406">
        <v>0.20946999999999999</v>
      </c>
      <c r="AF245" s="204" t="s">
        <v>715</v>
      </c>
    </row>
    <row r="246" spans="29:32" x14ac:dyDescent="0.25">
      <c r="AC246" s="369" t="s">
        <v>750</v>
      </c>
      <c r="AD246" s="179" t="s">
        <v>397</v>
      </c>
      <c r="AE246" s="406">
        <v>0.33712999999999999</v>
      </c>
      <c r="AF246" s="204" t="s">
        <v>716</v>
      </c>
    </row>
    <row r="247" spans="29:32" x14ac:dyDescent="0.25">
      <c r="AC247" s="369" t="s">
        <v>751</v>
      </c>
      <c r="AD247" s="179" t="s">
        <v>242</v>
      </c>
      <c r="AE247" s="406">
        <v>0.18084</v>
      </c>
      <c r="AF247" s="204" t="s">
        <v>717</v>
      </c>
    </row>
    <row r="248" spans="29:32" x14ac:dyDescent="0.25">
      <c r="AC248" s="369" t="s">
        <v>752</v>
      </c>
      <c r="AD248" s="179" t="s">
        <v>397</v>
      </c>
      <c r="AE248" s="406">
        <v>0.29103000000000001</v>
      </c>
      <c r="AF248" s="204" t="s">
        <v>716</v>
      </c>
    </row>
    <row r="249" spans="29:32" x14ac:dyDescent="0.25">
      <c r="AC249" s="369" t="s">
        <v>753</v>
      </c>
      <c r="AD249" s="179" t="s">
        <v>242</v>
      </c>
      <c r="AE249" s="406">
        <v>0.15371000000000001</v>
      </c>
      <c r="AF249" s="204" t="s">
        <v>715</v>
      </c>
    </row>
    <row r="250" spans="29:32" x14ac:dyDescent="0.25">
      <c r="AC250" s="369" t="s">
        <v>754</v>
      </c>
      <c r="AD250" s="179" t="s">
        <v>397</v>
      </c>
      <c r="AE250" s="406">
        <v>0.24736</v>
      </c>
      <c r="AF250" s="204" t="s">
        <v>716</v>
      </c>
    </row>
    <row r="251" spans="29:32" x14ac:dyDescent="0.25">
      <c r="AC251" s="369" t="s">
        <v>755</v>
      </c>
      <c r="AD251" s="179" t="s">
        <v>242</v>
      </c>
      <c r="AE251" s="406">
        <v>0.19228000000000001</v>
      </c>
      <c r="AF251" s="204" t="s">
        <v>715</v>
      </c>
    </row>
    <row r="252" spans="29:32" x14ac:dyDescent="0.25">
      <c r="AC252" s="369" t="s">
        <v>756</v>
      </c>
      <c r="AD252" s="179" t="s">
        <v>397</v>
      </c>
      <c r="AE252" s="406">
        <v>0.30945</v>
      </c>
      <c r="AF252" s="204" t="s">
        <v>716</v>
      </c>
    </row>
    <row r="253" spans="29:32" x14ac:dyDescent="0.25">
      <c r="AC253" s="369" t="s">
        <v>757</v>
      </c>
      <c r="AD253" s="179" t="s">
        <v>242</v>
      </c>
      <c r="AE253" s="406">
        <v>0.28294999999999998</v>
      </c>
      <c r="AF253" s="204" t="s">
        <v>715</v>
      </c>
    </row>
    <row r="254" spans="29:32" x14ac:dyDescent="0.25">
      <c r="AC254" s="369" t="s">
        <v>758</v>
      </c>
      <c r="AD254" s="179" t="s">
        <v>397</v>
      </c>
      <c r="AE254" s="406">
        <v>0.45535999999999999</v>
      </c>
      <c r="AF254" s="204" t="s">
        <v>716</v>
      </c>
    </row>
    <row r="255" spans="29:32" x14ac:dyDescent="0.25">
      <c r="AC255" s="369" t="s">
        <v>759</v>
      </c>
      <c r="AD255" s="179" t="s">
        <v>242</v>
      </c>
      <c r="AE255" s="406">
        <v>0.1052</v>
      </c>
      <c r="AF255" s="204" t="s">
        <v>715</v>
      </c>
    </row>
    <row r="256" spans="29:32" x14ac:dyDescent="0.25">
      <c r="AC256" s="369" t="s">
        <v>760</v>
      </c>
      <c r="AD256" s="179" t="s">
        <v>397</v>
      </c>
      <c r="AE256" s="406">
        <v>0.16930000000000001</v>
      </c>
      <c r="AF256" s="204" t="s">
        <v>716</v>
      </c>
    </row>
    <row r="257" spans="29:32" x14ac:dyDescent="0.25">
      <c r="AC257" s="369" t="s">
        <v>761</v>
      </c>
      <c r="AD257" s="179" t="s">
        <v>242</v>
      </c>
      <c r="AE257" s="406">
        <v>0.10895000000000001</v>
      </c>
      <c r="AF257" s="204" t="s">
        <v>715</v>
      </c>
    </row>
    <row r="258" spans="29:32" x14ac:dyDescent="0.25">
      <c r="AC258" s="369" t="s">
        <v>762</v>
      </c>
      <c r="AD258" s="179" t="s">
        <v>397</v>
      </c>
      <c r="AE258" s="406">
        <v>0.17534</v>
      </c>
      <c r="AF258" s="204" t="s">
        <v>716</v>
      </c>
    </row>
    <row r="259" spans="29:32" x14ac:dyDescent="0.25">
      <c r="AC259" s="369" t="s">
        <v>763</v>
      </c>
      <c r="AD259" s="179" t="s">
        <v>242</v>
      </c>
      <c r="AE259" s="406">
        <v>0.13177</v>
      </c>
      <c r="AF259" s="204" t="s">
        <v>715</v>
      </c>
    </row>
    <row r="260" spans="29:32" x14ac:dyDescent="0.25">
      <c r="AC260" s="369" t="s">
        <v>764</v>
      </c>
      <c r="AD260" s="179" t="s">
        <v>397</v>
      </c>
      <c r="AE260" s="406">
        <v>0.21207000000000001</v>
      </c>
      <c r="AF260" s="204" t="s">
        <v>716</v>
      </c>
    </row>
    <row r="261" spans="29:32" x14ac:dyDescent="0.25">
      <c r="AC261" s="369" t="s">
        <v>765</v>
      </c>
      <c r="AD261" s="179" t="s">
        <v>242</v>
      </c>
      <c r="AE261" s="406">
        <v>0.11473</v>
      </c>
      <c r="AF261" s="204" t="s">
        <v>715</v>
      </c>
    </row>
    <row r="262" spans="29:32" x14ac:dyDescent="0.25">
      <c r="AC262" s="370" t="s">
        <v>766</v>
      </c>
      <c r="AD262" s="179" t="s">
        <v>397</v>
      </c>
      <c r="AE262" s="406">
        <v>0.18464000000000003</v>
      </c>
      <c r="AF262" s="204" t="s">
        <v>718</v>
      </c>
    </row>
    <row r="263" spans="29:32" x14ac:dyDescent="0.25">
      <c r="AC263" s="369" t="s">
        <v>767</v>
      </c>
      <c r="AD263" s="179" t="s">
        <v>397</v>
      </c>
      <c r="AE263" s="407">
        <v>0.32027</v>
      </c>
      <c r="AF263" s="204" t="s">
        <v>718</v>
      </c>
    </row>
    <row r="264" spans="29:32" x14ac:dyDescent="0.25">
      <c r="AC264" s="369" t="s">
        <v>768</v>
      </c>
      <c r="AD264" s="179" t="s">
        <v>242</v>
      </c>
      <c r="AE264" s="407">
        <v>0.19900999999999999</v>
      </c>
      <c r="AF264" s="204" t="s">
        <v>717</v>
      </c>
    </row>
    <row r="265" spans="29:32" x14ac:dyDescent="0.25">
      <c r="AC265" s="369" t="s">
        <v>769</v>
      </c>
      <c r="AD265" s="179" t="s">
        <v>242</v>
      </c>
      <c r="AE265" s="423">
        <v>0.14954999999999999</v>
      </c>
      <c r="AF265" s="371" t="s">
        <v>241</v>
      </c>
    </row>
    <row r="266" spans="29:32" x14ac:dyDescent="0.25">
      <c r="AC266" s="369" t="s">
        <v>770</v>
      </c>
      <c r="AD266" s="179" t="s">
        <v>397</v>
      </c>
      <c r="AE266" s="423">
        <v>0.24068000000000001</v>
      </c>
      <c r="AF266" s="204" t="s">
        <v>718</v>
      </c>
    </row>
    <row r="267" spans="29:32" x14ac:dyDescent="0.25">
      <c r="AC267" s="369" t="s">
        <v>771</v>
      </c>
      <c r="AD267" s="179" t="s">
        <v>242</v>
      </c>
      <c r="AE267" s="423">
        <v>0.19455</v>
      </c>
      <c r="AF267" s="371" t="s">
        <v>241</v>
      </c>
    </row>
    <row r="268" spans="29:32" x14ac:dyDescent="0.25">
      <c r="AC268" s="369" t="s">
        <v>772</v>
      </c>
      <c r="AD268" s="179" t="s">
        <v>397</v>
      </c>
      <c r="AE268" s="423">
        <v>0.31309999999999999</v>
      </c>
      <c r="AF268" s="204" t="s">
        <v>718</v>
      </c>
    </row>
    <row r="269" spans="29:32" x14ac:dyDescent="0.25">
      <c r="AC269" s="369" t="s">
        <v>773</v>
      </c>
      <c r="AD269" s="179" t="s">
        <v>242</v>
      </c>
      <c r="AE269" s="423">
        <v>0.27777000000000002</v>
      </c>
      <c r="AF269" s="371" t="s">
        <v>241</v>
      </c>
    </row>
    <row r="270" spans="29:32" x14ac:dyDescent="0.25">
      <c r="AC270" s="369" t="s">
        <v>774</v>
      </c>
      <c r="AD270" s="179" t="s">
        <v>397</v>
      </c>
      <c r="AE270" s="423">
        <v>0.44702999999999998</v>
      </c>
      <c r="AF270" s="371" t="s">
        <v>718</v>
      </c>
    </row>
    <row r="271" spans="29:32" x14ac:dyDescent="0.25">
      <c r="AC271" s="369" t="s">
        <v>775</v>
      </c>
      <c r="AD271" s="179" t="s">
        <v>242</v>
      </c>
      <c r="AE271" s="423">
        <v>0.25213000000000002</v>
      </c>
      <c r="AF271" s="371" t="s">
        <v>241</v>
      </c>
    </row>
    <row r="272" spans="29:32" x14ac:dyDescent="0.25">
      <c r="AC272" s="369" t="s">
        <v>776</v>
      </c>
      <c r="AD272" s="179" t="s">
        <v>397</v>
      </c>
      <c r="AE272" s="423">
        <v>0.40576000000000001</v>
      </c>
      <c r="AF272" s="371" t="s">
        <v>718</v>
      </c>
    </row>
    <row r="273" spans="29:32" x14ac:dyDescent="0.25">
      <c r="AC273" s="369" t="s">
        <v>777</v>
      </c>
      <c r="AD273" s="179" t="s">
        <v>242</v>
      </c>
      <c r="AE273" s="415">
        <v>0.23741000000000001</v>
      </c>
      <c r="AF273" s="371" t="s">
        <v>241</v>
      </c>
    </row>
    <row r="274" spans="29:32" x14ac:dyDescent="0.25">
      <c r="AC274" s="370" t="s">
        <v>778</v>
      </c>
      <c r="AD274" s="179" t="s">
        <v>397</v>
      </c>
      <c r="AE274" s="415">
        <v>0.38207000000000002</v>
      </c>
      <c r="AF274" s="371" t="s">
        <v>718</v>
      </c>
    </row>
    <row r="275" spans="29:32" x14ac:dyDescent="0.25">
      <c r="AC275" s="369" t="s">
        <v>779</v>
      </c>
      <c r="AD275" s="179" t="s">
        <v>242</v>
      </c>
      <c r="AE275" s="415">
        <v>0.22833000000000001</v>
      </c>
      <c r="AF275" s="371" t="s">
        <v>241</v>
      </c>
    </row>
    <row r="276" spans="29:32" x14ac:dyDescent="0.25">
      <c r="AC276" s="369" t="s">
        <v>778</v>
      </c>
      <c r="AD276" s="179" t="s">
        <v>397</v>
      </c>
      <c r="AE276" s="415">
        <v>0.36747000000000002</v>
      </c>
      <c r="AF276" s="371" t="s">
        <v>718</v>
      </c>
    </row>
    <row r="277" spans="29:32" x14ac:dyDescent="0.25">
      <c r="AC277" s="369" t="s">
        <v>780</v>
      </c>
      <c r="AD277" s="179" t="s">
        <v>242</v>
      </c>
      <c r="AE277" s="415">
        <v>0.3846</v>
      </c>
      <c r="AF277" s="371" t="s">
        <v>241</v>
      </c>
    </row>
    <row r="278" spans="29:32" x14ac:dyDescent="0.25">
      <c r="AC278" s="369" t="s">
        <v>781</v>
      </c>
      <c r="AD278" s="179" t="s">
        <v>397</v>
      </c>
      <c r="AE278" s="415">
        <v>0.61895999999999995</v>
      </c>
      <c r="AF278" s="371" t="s">
        <v>718</v>
      </c>
    </row>
    <row r="279" spans="29:32" x14ac:dyDescent="0.25">
      <c r="AC279" s="369" t="s">
        <v>782</v>
      </c>
      <c r="AD279" s="179" t="s">
        <v>242</v>
      </c>
      <c r="AE279" s="415">
        <v>0.23644999999999999</v>
      </c>
      <c r="AF279" s="371" t="s">
        <v>241</v>
      </c>
    </row>
    <row r="280" spans="29:32" x14ac:dyDescent="0.25">
      <c r="AC280" s="369" t="s">
        <v>783</v>
      </c>
      <c r="AD280" s="179" t="s">
        <v>397</v>
      </c>
      <c r="AE280" s="415">
        <v>0.38052999999999998</v>
      </c>
      <c r="AF280" s="371" t="s">
        <v>718</v>
      </c>
    </row>
    <row r="281" spans="29:32" x14ac:dyDescent="0.25">
      <c r="AC281" s="369" t="s">
        <v>784</v>
      </c>
      <c r="AD281" s="179" t="s">
        <v>242</v>
      </c>
      <c r="AE281" s="423">
        <v>0.27244000000000002</v>
      </c>
      <c r="AF281" s="371" t="s">
        <v>241</v>
      </c>
    </row>
    <row r="282" spans="29:32" x14ac:dyDescent="0.25">
      <c r="AC282" s="369" t="s">
        <v>785</v>
      </c>
      <c r="AD282" s="179" t="s">
        <v>397</v>
      </c>
      <c r="AE282" s="423">
        <v>0.43845000000000001</v>
      </c>
      <c r="AF282" s="371" t="s">
        <v>718</v>
      </c>
    </row>
    <row r="283" spans="29:32" x14ac:dyDescent="0.25">
      <c r="AC283" s="369" t="s">
        <v>786</v>
      </c>
      <c r="AD283" s="179" t="s">
        <v>242</v>
      </c>
      <c r="AE283" s="423">
        <v>0.25162000000000001</v>
      </c>
      <c r="AF283" s="371" t="s">
        <v>241</v>
      </c>
    </row>
    <row r="284" spans="29:32" x14ac:dyDescent="0.25">
      <c r="AC284" s="369" t="s">
        <v>787</v>
      </c>
      <c r="AD284" s="179" t="s">
        <v>397</v>
      </c>
      <c r="AE284" s="423">
        <v>0.40494000000000002</v>
      </c>
      <c r="AF284" s="371" t="s">
        <v>718</v>
      </c>
    </row>
    <row r="285" spans="29:32" x14ac:dyDescent="0.25">
      <c r="AC285" s="369" t="s">
        <v>788</v>
      </c>
      <c r="AD285" s="179" t="s">
        <v>242</v>
      </c>
      <c r="AE285" s="406">
        <v>0.11551</v>
      </c>
      <c r="AF285" s="371" t="s">
        <v>241</v>
      </c>
    </row>
    <row r="286" spans="29:32" x14ac:dyDescent="0.25">
      <c r="AC286" s="369" t="s">
        <v>789</v>
      </c>
      <c r="AD286" s="179" t="s">
        <v>397</v>
      </c>
      <c r="AE286" s="406">
        <v>0.18589</v>
      </c>
      <c r="AF286" s="371" t="s">
        <v>718</v>
      </c>
    </row>
    <row r="287" spans="29:32" x14ac:dyDescent="0.25">
      <c r="AC287" s="369" t="s">
        <v>790</v>
      </c>
      <c r="AD287" s="179" t="s">
        <v>242</v>
      </c>
      <c r="AE287" s="415">
        <v>0.79127999999999998</v>
      </c>
      <c r="AF287" s="371" t="s">
        <v>241</v>
      </c>
    </row>
    <row r="288" spans="29:32" x14ac:dyDescent="0.25">
      <c r="AC288" s="369" t="s">
        <v>791</v>
      </c>
      <c r="AD288" s="179" t="s">
        <v>397</v>
      </c>
      <c r="AE288" s="415">
        <v>1.2734399999999999</v>
      </c>
      <c r="AF288" s="204" t="s">
        <v>718</v>
      </c>
    </row>
    <row r="289" spans="29:32" x14ac:dyDescent="0.25">
      <c r="AC289" s="369" t="s">
        <v>792</v>
      </c>
      <c r="AD289" s="179" t="s">
        <v>242</v>
      </c>
      <c r="AE289" s="415">
        <v>0.87458000000000002</v>
      </c>
      <c r="AF289" s="371" t="s">
        <v>241</v>
      </c>
    </row>
    <row r="290" spans="29:32" x14ac:dyDescent="0.25">
      <c r="AC290" s="369" t="s">
        <v>793</v>
      </c>
      <c r="AD290" s="179" t="s">
        <v>397</v>
      </c>
      <c r="AE290" s="415">
        <v>1.4075</v>
      </c>
      <c r="AF290" s="204" t="s">
        <v>718</v>
      </c>
    </row>
    <row r="291" spans="29:32" x14ac:dyDescent="0.25">
      <c r="AC291" s="369" t="s">
        <v>794</v>
      </c>
      <c r="AD291" s="179" t="s">
        <v>242</v>
      </c>
      <c r="AE291" s="415">
        <v>0.83823999999999999</v>
      </c>
      <c r="AF291" s="371" t="s">
        <v>241</v>
      </c>
    </row>
    <row r="292" spans="29:32" x14ac:dyDescent="0.25">
      <c r="AC292" s="369" t="s">
        <v>795</v>
      </c>
      <c r="AD292" s="179" t="s">
        <v>397</v>
      </c>
      <c r="AE292" s="415">
        <v>1.3490200000000001</v>
      </c>
      <c r="AF292" s="371" t="s">
        <v>718</v>
      </c>
    </row>
    <row r="293" spans="29:32" x14ac:dyDescent="0.25">
      <c r="AC293" s="204" t="s">
        <v>240</v>
      </c>
      <c r="AD293" s="179" t="s">
        <v>237</v>
      </c>
      <c r="AE293" s="424">
        <v>0.12076000000000001</v>
      </c>
      <c r="AF293" s="204" t="s">
        <v>236</v>
      </c>
    </row>
    <row r="294" spans="29:32" x14ac:dyDescent="0.25">
      <c r="AC294" s="204" t="s">
        <v>707</v>
      </c>
      <c r="AD294" s="179" t="s">
        <v>237</v>
      </c>
      <c r="AE294" s="424">
        <v>2.7789999999999999E-2</v>
      </c>
      <c r="AF294" s="204" t="s">
        <v>236</v>
      </c>
    </row>
    <row r="295" spans="29:32" x14ac:dyDescent="0.25">
      <c r="AC295" s="204" t="s">
        <v>239</v>
      </c>
      <c r="AD295" s="179" t="s">
        <v>237</v>
      </c>
      <c r="AE295" s="406">
        <v>0.21176</v>
      </c>
      <c r="AF295" s="204" t="s">
        <v>236</v>
      </c>
    </row>
    <row r="296" spans="29:32" x14ac:dyDescent="0.25">
      <c r="AC296" s="204" t="s">
        <v>239</v>
      </c>
      <c r="AD296" s="179" t="s">
        <v>242</v>
      </c>
      <c r="AE296" s="406">
        <v>0.31763999999999998</v>
      </c>
      <c r="AF296" s="204" t="s">
        <v>715</v>
      </c>
    </row>
    <row r="297" spans="29:32" x14ac:dyDescent="0.25">
      <c r="AC297" s="204" t="s">
        <v>238</v>
      </c>
      <c r="AD297" s="179" t="s">
        <v>237</v>
      </c>
      <c r="AE297" s="406">
        <v>0.15018000000000001</v>
      </c>
      <c r="AF297" s="204" t="s">
        <v>236</v>
      </c>
    </row>
    <row r="298" spans="29:32" x14ac:dyDescent="0.25">
      <c r="AC298" s="204" t="s">
        <v>708</v>
      </c>
      <c r="AD298" s="179" t="s">
        <v>237</v>
      </c>
      <c r="AE298" s="423">
        <v>0.112863</v>
      </c>
      <c r="AF298" s="204" t="s">
        <v>236</v>
      </c>
    </row>
    <row r="299" spans="29:32" x14ac:dyDescent="0.25">
      <c r="AC299" s="371" t="s">
        <v>709</v>
      </c>
      <c r="AD299" s="179" t="s">
        <v>237</v>
      </c>
      <c r="AE299" s="423">
        <v>1.8737999999999998E-2</v>
      </c>
      <c r="AF299" s="204" t="s">
        <v>236</v>
      </c>
    </row>
    <row r="300" spans="29:32" x14ac:dyDescent="0.25">
      <c r="AC300" s="371" t="s">
        <v>710</v>
      </c>
      <c r="AD300" s="179" t="s">
        <v>237</v>
      </c>
      <c r="AE300" s="423">
        <v>0.12951799999999999</v>
      </c>
      <c r="AF300" s="204"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O17" sqref="O17"/>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812</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813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4"/>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4"/>
      <c r="C17" s="361" t="s">
        <v>55</v>
      </c>
      <c r="D17" s="10"/>
      <c r="E17" s="37"/>
      <c r="F17" s="37"/>
      <c r="G17" s="37"/>
      <c r="H17" s="37"/>
      <c r="I17" s="37"/>
      <c r="J17" s="37">
        <v>2204</v>
      </c>
      <c r="K17" s="37">
        <v>2107</v>
      </c>
      <c r="L17" s="37">
        <v>1628</v>
      </c>
      <c r="M17" s="37">
        <v>1703</v>
      </c>
      <c r="N17" s="37">
        <v>1589</v>
      </c>
      <c r="O17" s="37">
        <v>1458</v>
      </c>
      <c r="P17" s="38" t="s">
        <v>52</v>
      </c>
      <c r="Q17" s="41"/>
      <c r="R17" s="18"/>
      <c r="S17" s="18"/>
      <c r="T17" s="18"/>
      <c r="U17" s="18"/>
      <c r="V17" s="18"/>
      <c r="W17" s="18"/>
      <c r="X17" s="67"/>
      <c r="Y17" s="23"/>
    </row>
    <row r="18" spans="1:25" s="3" customFormat="1" ht="31.7" customHeight="1" x14ac:dyDescent="0.25">
      <c r="A18" s="13"/>
      <c r="B18" s="364"/>
      <c r="C18" s="361"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x14ac:dyDescent="0.25">
      <c r="A19" s="13"/>
      <c r="B19" s="364"/>
      <c r="C19" s="361"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x14ac:dyDescent="0.25">
      <c r="A20" s="13"/>
      <c r="B20" s="364"/>
      <c r="C20" s="361"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50000000000003" customHeight="1" x14ac:dyDescent="0.25">
      <c r="A21" s="13"/>
      <c r="B21" s="364"/>
      <c r="C21" s="362" t="s">
        <v>17</v>
      </c>
      <c r="D21" s="358"/>
      <c r="E21" s="358"/>
      <c r="F21" s="358"/>
      <c r="G21" s="358"/>
      <c r="H21" s="358"/>
      <c r="I21" s="358"/>
      <c r="J21" s="358"/>
      <c r="K21" s="358"/>
      <c r="L21" s="358"/>
      <c r="M21" s="358"/>
      <c r="N21" s="358"/>
      <c r="O21" s="358"/>
      <c r="P21" s="359" t="s">
        <v>53</v>
      </c>
      <c r="Q21" s="360"/>
      <c r="R21" s="18"/>
      <c r="S21" s="18"/>
      <c r="T21" s="18"/>
      <c r="U21" s="18"/>
      <c r="V21" s="18"/>
      <c r="W21" s="18"/>
      <c r="X21" s="67"/>
      <c r="Y21" s="23"/>
    </row>
    <row r="22" spans="1:25" s="3" customFormat="1" ht="29.25" customHeight="1" x14ac:dyDescent="0.2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4"/>
      <c r="C23" s="361"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3">
      <c r="A24" s="13"/>
      <c r="B24" s="364"/>
      <c r="C24" s="363"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6" t="s">
        <v>25</v>
      </c>
      <c r="D29" s="531" t="s">
        <v>31</v>
      </c>
      <c r="E29" s="541"/>
      <c r="F29" s="532"/>
      <c r="G29" s="79" t="s">
        <v>33</v>
      </c>
      <c r="H29" s="49" t="s">
        <v>32</v>
      </c>
      <c r="I29" s="49" t="s">
        <v>659</v>
      </c>
      <c r="J29" s="49" t="s">
        <v>660</v>
      </c>
      <c r="K29" s="49" t="s">
        <v>661</v>
      </c>
      <c r="L29" s="49" t="s">
        <v>40</v>
      </c>
      <c r="M29" s="49" t="s">
        <v>39</v>
      </c>
      <c r="N29" s="535" t="s">
        <v>8</v>
      </c>
      <c r="O29" s="532"/>
      <c r="P29" s="18"/>
      <c r="Q29" s="18"/>
      <c r="R29" s="18"/>
      <c r="S29" s="18"/>
      <c r="T29" s="18"/>
      <c r="U29" s="18"/>
      <c r="V29" s="18"/>
      <c r="W29" s="18"/>
      <c r="X29" s="67"/>
      <c r="Y29" s="23"/>
    </row>
    <row r="30" spans="1:25" s="3" customFormat="1" ht="46.5" customHeight="1" x14ac:dyDescent="0.25">
      <c r="A30" s="13"/>
      <c r="B30" s="14"/>
      <c r="C30" s="257"/>
      <c r="D30" s="579"/>
      <c r="E30" s="579"/>
      <c r="F30" s="579"/>
      <c r="G30" s="253"/>
      <c r="H30" s="254"/>
      <c r="I30" s="255"/>
      <c r="J30" s="256"/>
      <c r="K30" s="255"/>
      <c r="L30" s="256"/>
      <c r="M30" s="255"/>
      <c r="N30" s="577"/>
      <c r="O30" s="578"/>
      <c r="P30" s="18"/>
      <c r="Q30" s="18"/>
      <c r="R30" s="18"/>
      <c r="S30" s="18"/>
      <c r="T30" s="18"/>
      <c r="U30" s="18"/>
      <c r="V30" s="18"/>
      <c r="W30" s="18"/>
      <c r="X30" s="67"/>
      <c r="Y30" s="23"/>
    </row>
    <row r="31" spans="1:25" s="3" customFormat="1" ht="46.5" customHeight="1" x14ac:dyDescent="0.25">
      <c r="A31" s="13"/>
      <c r="B31" s="14"/>
      <c r="C31" s="247"/>
      <c r="D31" s="557"/>
      <c r="E31" s="557"/>
      <c r="F31" s="557"/>
      <c r="G31" s="258"/>
      <c r="H31" s="259"/>
      <c r="I31" s="260"/>
      <c r="J31" s="261"/>
      <c r="K31" s="260"/>
      <c r="L31" s="261"/>
      <c r="M31" s="260"/>
      <c r="N31" s="557"/>
      <c r="O31" s="571"/>
      <c r="P31" s="18"/>
      <c r="Q31" s="18"/>
      <c r="R31" s="18"/>
      <c r="S31" s="18"/>
      <c r="T31" s="18"/>
      <c r="U31" s="18"/>
      <c r="V31" s="18"/>
      <c r="W31" s="18"/>
      <c r="X31" s="67"/>
      <c r="Y31" s="23"/>
    </row>
    <row r="32" spans="1:25" s="3" customFormat="1" ht="46.5" customHeight="1" x14ac:dyDescent="0.25">
      <c r="A32" s="13"/>
      <c r="B32" s="14"/>
      <c r="C32" s="247"/>
      <c r="D32" s="557"/>
      <c r="E32" s="557"/>
      <c r="F32" s="557"/>
      <c r="G32" s="258"/>
      <c r="H32" s="259"/>
      <c r="I32" s="260"/>
      <c r="J32" s="261"/>
      <c r="K32" s="260"/>
      <c r="L32" s="261"/>
      <c r="M32" s="260"/>
      <c r="N32" s="557"/>
      <c r="O32" s="571"/>
      <c r="P32" s="18"/>
      <c r="Q32" s="18"/>
      <c r="R32" s="18"/>
      <c r="S32" s="18"/>
      <c r="T32" s="18"/>
      <c r="U32" s="18"/>
      <c r="V32" s="18"/>
      <c r="W32" s="18"/>
      <c r="X32" s="67"/>
      <c r="Y32" s="23"/>
    </row>
    <row r="33" spans="1:25" s="3" customFormat="1" ht="46.5" customHeight="1" x14ac:dyDescent="0.25">
      <c r="A33" s="13"/>
      <c r="B33" s="14"/>
      <c r="C33" s="247"/>
      <c r="D33" s="557"/>
      <c r="E33" s="557"/>
      <c r="F33" s="557"/>
      <c r="G33" s="258"/>
      <c r="H33" s="259"/>
      <c r="I33" s="260"/>
      <c r="J33" s="260"/>
      <c r="K33" s="260"/>
      <c r="L33" s="261"/>
      <c r="M33" s="260"/>
      <c r="N33" s="557"/>
      <c r="O33" s="571"/>
      <c r="P33" s="18"/>
      <c r="Q33" s="18"/>
      <c r="R33" s="18"/>
      <c r="S33" s="18"/>
      <c r="T33" s="18"/>
      <c r="U33" s="18"/>
      <c r="V33" s="18"/>
      <c r="W33" s="18"/>
      <c r="X33" s="67"/>
      <c r="Y33" s="23"/>
    </row>
    <row r="34" spans="1:25" s="3" customFormat="1" ht="46.5" customHeight="1" x14ac:dyDescent="0.25">
      <c r="A34" s="13"/>
      <c r="B34" s="14"/>
      <c r="C34" s="247"/>
      <c r="D34" s="557"/>
      <c r="E34" s="557"/>
      <c r="F34" s="557"/>
      <c r="G34" s="258"/>
      <c r="H34" s="259"/>
      <c r="I34" s="260"/>
      <c r="J34" s="260"/>
      <c r="K34" s="260"/>
      <c r="L34" s="261"/>
      <c r="M34" s="260"/>
      <c r="N34" s="557"/>
      <c r="O34" s="571"/>
      <c r="P34" s="18"/>
      <c r="Q34" s="18"/>
      <c r="R34" s="18"/>
      <c r="S34" s="18"/>
      <c r="T34" s="18"/>
      <c r="U34" s="18"/>
      <c r="V34" s="18"/>
      <c r="W34" s="18"/>
      <c r="X34" s="67"/>
      <c r="Y34" s="23"/>
    </row>
    <row r="35" spans="1:25" s="3" customFormat="1" ht="46.5" customHeight="1" x14ac:dyDescent="0.25">
      <c r="A35" s="13"/>
      <c r="B35" s="14"/>
      <c r="C35" s="247"/>
      <c r="D35" s="557"/>
      <c r="E35" s="557"/>
      <c r="F35" s="557"/>
      <c r="G35" s="258"/>
      <c r="H35" s="259"/>
      <c r="I35" s="260"/>
      <c r="J35" s="260"/>
      <c r="K35" s="260"/>
      <c r="L35" s="261"/>
      <c r="M35" s="260"/>
      <c r="N35" s="557"/>
      <c r="O35" s="571"/>
      <c r="P35" s="18"/>
      <c r="Q35" s="18"/>
      <c r="R35" s="18"/>
      <c r="S35" s="18"/>
      <c r="T35" s="18"/>
      <c r="U35" s="18"/>
      <c r="V35" s="18"/>
      <c r="W35" s="18"/>
      <c r="X35" s="67"/>
      <c r="Y35" s="23"/>
    </row>
    <row r="36" spans="1:25" s="3" customFormat="1" ht="46.5" customHeight="1" x14ac:dyDescent="0.25">
      <c r="A36" s="13"/>
      <c r="B36" s="14"/>
      <c r="C36" s="247"/>
      <c r="D36" s="557"/>
      <c r="E36" s="557"/>
      <c r="F36" s="557"/>
      <c r="G36" s="258"/>
      <c r="H36" s="259"/>
      <c r="I36" s="260"/>
      <c r="J36" s="260"/>
      <c r="K36" s="260"/>
      <c r="L36" s="261"/>
      <c r="M36" s="260"/>
      <c r="N36" s="557"/>
      <c r="O36" s="571"/>
      <c r="P36" s="18"/>
      <c r="Q36" s="18"/>
      <c r="R36" s="18"/>
      <c r="S36" s="18"/>
      <c r="T36" s="18"/>
      <c r="U36" s="18"/>
      <c r="V36" s="18"/>
      <c r="W36" s="18"/>
      <c r="X36" s="67"/>
      <c r="Y36" s="23"/>
    </row>
    <row r="37" spans="1:25" s="3" customFormat="1" ht="46.5" customHeight="1" x14ac:dyDescent="0.25">
      <c r="A37" s="13"/>
      <c r="B37" s="14"/>
      <c r="C37" s="247"/>
      <c r="D37" s="557"/>
      <c r="E37" s="557"/>
      <c r="F37" s="557"/>
      <c r="G37" s="258"/>
      <c r="H37" s="259"/>
      <c r="I37" s="260"/>
      <c r="J37" s="260"/>
      <c r="K37" s="260"/>
      <c r="L37" s="261"/>
      <c r="M37" s="260"/>
      <c r="N37" s="557"/>
      <c r="O37" s="571"/>
      <c r="P37" s="18"/>
      <c r="Q37" s="18"/>
      <c r="R37" s="18"/>
      <c r="S37" s="18"/>
      <c r="T37" s="18"/>
      <c r="U37" s="18"/>
      <c r="V37" s="18"/>
      <c r="W37" s="18"/>
      <c r="X37" s="67"/>
      <c r="Y37" s="23"/>
    </row>
    <row r="38" spans="1:25" s="3" customFormat="1" ht="46.5" customHeight="1" x14ac:dyDescent="0.25">
      <c r="A38" s="13"/>
      <c r="B38" s="14"/>
      <c r="C38" s="247"/>
      <c r="D38" s="557"/>
      <c r="E38" s="557"/>
      <c r="F38" s="557"/>
      <c r="G38" s="258"/>
      <c r="H38" s="259"/>
      <c r="I38" s="260"/>
      <c r="J38" s="260"/>
      <c r="K38" s="260"/>
      <c r="L38" s="261"/>
      <c r="M38" s="260"/>
      <c r="N38" s="557"/>
      <c r="O38" s="571"/>
      <c r="P38" s="18"/>
      <c r="Q38" s="18"/>
      <c r="R38" s="18"/>
      <c r="S38" s="18"/>
      <c r="T38" s="18"/>
      <c r="U38" s="18"/>
      <c r="V38" s="18"/>
      <c r="W38" s="18"/>
      <c r="X38" s="67"/>
      <c r="Y38" s="23"/>
    </row>
    <row r="39" spans="1:25" s="3" customFormat="1" ht="46.5" customHeight="1" x14ac:dyDescent="0.25">
      <c r="A39" s="13"/>
      <c r="B39" s="14"/>
      <c r="C39" s="247"/>
      <c r="D39" s="557"/>
      <c r="E39" s="557"/>
      <c r="F39" s="557"/>
      <c r="G39" s="258"/>
      <c r="H39" s="259"/>
      <c r="I39" s="260"/>
      <c r="J39" s="260"/>
      <c r="K39" s="260"/>
      <c r="L39" s="261"/>
      <c r="M39" s="260"/>
      <c r="N39" s="557"/>
      <c r="O39" s="571"/>
      <c r="P39" s="18"/>
      <c r="Q39" s="18"/>
      <c r="R39" s="18"/>
      <c r="S39" s="18"/>
      <c r="T39" s="18"/>
      <c r="U39" s="18"/>
      <c r="V39" s="18"/>
      <c r="W39" s="18"/>
      <c r="X39" s="67"/>
      <c r="Y39" s="23"/>
    </row>
    <row r="40" spans="1:25" s="3" customFormat="1" ht="46.5" customHeight="1" x14ac:dyDescent="0.25">
      <c r="A40" s="13"/>
      <c r="B40" s="14"/>
      <c r="C40" s="247"/>
      <c r="D40" s="557"/>
      <c r="E40" s="557"/>
      <c r="F40" s="557"/>
      <c r="G40" s="258"/>
      <c r="H40" s="259"/>
      <c r="I40" s="260"/>
      <c r="J40" s="260"/>
      <c r="K40" s="260"/>
      <c r="L40" s="261"/>
      <c r="M40" s="260"/>
      <c r="N40" s="557"/>
      <c r="O40" s="571"/>
      <c r="P40" s="18"/>
      <c r="Q40" s="18"/>
      <c r="R40" s="18"/>
      <c r="S40" s="18"/>
      <c r="T40" s="18"/>
      <c r="U40" s="18"/>
      <c r="V40" s="18"/>
      <c r="W40" s="18"/>
      <c r="X40" s="67"/>
      <c r="Y40" s="23"/>
    </row>
    <row r="41" spans="1:25" s="3" customFormat="1" ht="46.5" customHeight="1" x14ac:dyDescent="0.25">
      <c r="A41" s="13"/>
      <c r="B41" s="14"/>
      <c r="C41" s="247"/>
      <c r="D41" s="557"/>
      <c r="E41" s="557"/>
      <c r="F41" s="557"/>
      <c r="G41" s="258"/>
      <c r="H41" s="259"/>
      <c r="I41" s="260"/>
      <c r="J41" s="260"/>
      <c r="K41" s="260"/>
      <c r="L41" s="261"/>
      <c r="M41" s="260"/>
      <c r="N41" s="557"/>
      <c r="O41" s="571"/>
      <c r="P41" s="18"/>
      <c r="Q41" s="18"/>
      <c r="R41" s="18"/>
      <c r="S41" s="18"/>
      <c r="T41" s="18"/>
      <c r="U41" s="18"/>
      <c r="V41" s="18"/>
      <c r="W41" s="18"/>
      <c r="X41" s="67"/>
      <c r="Y41" s="23"/>
    </row>
    <row r="42" spans="1:25" s="3" customFormat="1" ht="46.5" customHeight="1" x14ac:dyDescent="0.25">
      <c r="A42" s="13"/>
      <c r="B42" s="14"/>
      <c r="C42" s="247"/>
      <c r="D42" s="557"/>
      <c r="E42" s="557"/>
      <c r="F42" s="557"/>
      <c r="G42" s="258"/>
      <c r="H42" s="259"/>
      <c r="I42" s="260"/>
      <c r="J42" s="260"/>
      <c r="K42" s="260"/>
      <c r="L42" s="261"/>
      <c r="M42" s="260"/>
      <c r="N42" s="557"/>
      <c r="O42" s="571"/>
      <c r="P42" s="18"/>
      <c r="Q42" s="18"/>
      <c r="R42" s="18"/>
      <c r="S42" s="18"/>
      <c r="T42" s="18"/>
      <c r="U42" s="18"/>
      <c r="V42" s="18"/>
      <c r="W42" s="18"/>
      <c r="X42" s="67"/>
      <c r="Y42" s="23"/>
    </row>
    <row r="43" spans="1:25" s="3" customFormat="1" ht="46.5" customHeight="1" x14ac:dyDescent="0.25">
      <c r="A43" s="13"/>
      <c r="B43" s="14"/>
      <c r="C43" s="247"/>
      <c r="D43" s="557"/>
      <c r="E43" s="557"/>
      <c r="F43" s="557"/>
      <c r="G43" s="258"/>
      <c r="H43" s="259"/>
      <c r="I43" s="260"/>
      <c r="J43" s="260"/>
      <c r="K43" s="260"/>
      <c r="L43" s="261"/>
      <c r="M43" s="260"/>
      <c r="N43" s="557"/>
      <c r="O43" s="571"/>
      <c r="P43" s="18"/>
      <c r="Q43" s="18"/>
      <c r="R43" s="18"/>
      <c r="S43" s="18"/>
      <c r="T43" s="18"/>
      <c r="U43" s="18"/>
      <c r="V43" s="18"/>
      <c r="W43" s="18"/>
      <c r="X43" s="67"/>
      <c r="Y43" s="23"/>
    </row>
    <row r="44" spans="1:25" s="3" customFormat="1" ht="46.5" customHeight="1" x14ac:dyDescent="0.25">
      <c r="A44" s="13"/>
      <c r="B44" s="14"/>
      <c r="C44" s="247"/>
      <c r="D44" s="557"/>
      <c r="E44" s="557"/>
      <c r="F44" s="557"/>
      <c r="G44" s="258"/>
      <c r="H44" s="259"/>
      <c r="I44" s="260"/>
      <c r="J44" s="260"/>
      <c r="K44" s="260"/>
      <c r="L44" s="261"/>
      <c r="M44" s="260"/>
      <c r="N44" s="557"/>
      <c r="O44" s="571"/>
      <c r="P44" s="18"/>
      <c r="Q44" s="18"/>
      <c r="R44" s="18"/>
      <c r="S44" s="18"/>
      <c r="T44" s="18"/>
      <c r="U44" s="18"/>
      <c r="V44" s="18"/>
      <c r="W44" s="18"/>
      <c r="X44" s="67"/>
      <c r="Y44" s="23"/>
    </row>
    <row r="45" spans="1:25" s="3" customFormat="1" ht="46.5" customHeight="1" x14ac:dyDescent="0.25">
      <c r="A45" s="13"/>
      <c r="B45" s="14"/>
      <c r="C45" s="247"/>
      <c r="D45" s="557"/>
      <c r="E45" s="557"/>
      <c r="F45" s="557"/>
      <c r="G45" s="258"/>
      <c r="H45" s="259"/>
      <c r="I45" s="260"/>
      <c r="J45" s="260"/>
      <c r="K45" s="260"/>
      <c r="L45" s="261"/>
      <c r="M45" s="260"/>
      <c r="N45" s="557"/>
      <c r="O45" s="571"/>
      <c r="P45" s="18"/>
      <c r="Q45" s="18"/>
      <c r="R45" s="18"/>
      <c r="S45" s="18"/>
      <c r="T45" s="18"/>
      <c r="U45" s="18"/>
      <c r="V45" s="18"/>
      <c r="W45" s="18"/>
      <c r="X45" s="67"/>
      <c r="Y45" s="23"/>
    </row>
    <row r="46" spans="1:25" s="3" customFormat="1" ht="46.5" customHeight="1" x14ac:dyDescent="0.25">
      <c r="A46" s="13"/>
      <c r="B46" s="14"/>
      <c r="C46" s="247"/>
      <c r="D46" s="557"/>
      <c r="E46" s="557"/>
      <c r="F46" s="557"/>
      <c r="G46" s="258"/>
      <c r="H46" s="259"/>
      <c r="I46" s="260"/>
      <c r="J46" s="260"/>
      <c r="K46" s="260"/>
      <c r="L46" s="261"/>
      <c r="M46" s="260"/>
      <c r="N46" s="557"/>
      <c r="O46" s="571"/>
      <c r="P46" s="18"/>
      <c r="Q46" s="18"/>
      <c r="R46" s="18"/>
      <c r="S46" s="18"/>
      <c r="T46" s="18"/>
      <c r="U46" s="18"/>
      <c r="V46" s="18"/>
      <c r="W46" s="18"/>
      <c r="X46" s="67"/>
      <c r="Y46" s="23"/>
    </row>
    <row r="47" spans="1:25" s="3" customFormat="1" ht="46.5" customHeight="1" x14ac:dyDescent="0.25">
      <c r="A47" s="13"/>
      <c r="B47" s="14"/>
      <c r="C47" s="247"/>
      <c r="D47" s="557"/>
      <c r="E47" s="557"/>
      <c r="F47" s="557"/>
      <c r="G47" s="258"/>
      <c r="H47" s="259"/>
      <c r="I47" s="260"/>
      <c r="J47" s="260"/>
      <c r="K47" s="260"/>
      <c r="L47" s="261"/>
      <c r="M47" s="260"/>
      <c r="N47" s="557"/>
      <c r="O47" s="571"/>
      <c r="P47" s="18"/>
      <c r="Q47" s="18"/>
      <c r="R47" s="18"/>
      <c r="S47" s="18"/>
      <c r="T47" s="18"/>
      <c r="U47" s="18"/>
      <c r="V47" s="18"/>
      <c r="W47" s="18"/>
      <c r="X47" s="67"/>
      <c r="Y47" s="23"/>
    </row>
    <row r="48" spans="1:25" s="3" customFormat="1" ht="46.5" customHeight="1" x14ac:dyDescent="0.25">
      <c r="A48" s="13"/>
      <c r="B48" s="14"/>
      <c r="C48" s="247"/>
      <c r="D48" s="557"/>
      <c r="E48" s="557"/>
      <c r="F48" s="557"/>
      <c r="G48" s="258"/>
      <c r="H48" s="259"/>
      <c r="I48" s="260"/>
      <c r="J48" s="260"/>
      <c r="K48" s="260"/>
      <c r="L48" s="261"/>
      <c r="M48" s="260"/>
      <c r="N48" s="557"/>
      <c r="O48" s="571"/>
      <c r="P48" s="18"/>
      <c r="Q48" s="18"/>
      <c r="R48" s="18"/>
      <c r="S48" s="18"/>
      <c r="T48" s="18"/>
      <c r="U48" s="18"/>
      <c r="V48" s="18"/>
      <c r="W48" s="18"/>
      <c r="X48" s="67"/>
      <c r="Y48" s="23"/>
    </row>
    <row r="49" spans="1:25" s="33" customFormat="1" ht="46.5" customHeight="1" thickBot="1" x14ac:dyDescent="0.3">
      <c r="A49" s="32"/>
      <c r="B49" s="14"/>
      <c r="C49" s="250"/>
      <c r="D49" s="558"/>
      <c r="E49" s="558"/>
      <c r="F49" s="558"/>
      <c r="G49" s="263"/>
      <c r="H49" s="264"/>
      <c r="I49" s="265"/>
      <c r="J49" s="265"/>
      <c r="K49" s="265"/>
      <c r="L49" s="266"/>
      <c r="M49" s="265"/>
      <c r="N49" s="558"/>
      <c r="O49" s="581"/>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86"/>
      <c r="D53" s="587"/>
      <c r="E53" s="587"/>
      <c r="F53" s="587"/>
      <c r="G53" s="587"/>
      <c r="H53" s="587"/>
      <c r="I53" s="588"/>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89"/>
      <c r="D54" s="590"/>
      <c r="E54" s="590"/>
      <c r="F54" s="590"/>
      <c r="G54" s="590"/>
      <c r="H54" s="590"/>
      <c r="I54" s="591"/>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89"/>
      <c r="D55" s="590"/>
      <c r="E55" s="590"/>
      <c r="F55" s="590"/>
      <c r="G55" s="590"/>
      <c r="H55" s="590"/>
      <c r="I55" s="591"/>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89"/>
      <c r="D56" s="590"/>
      <c r="E56" s="590"/>
      <c r="F56" s="590"/>
      <c r="G56" s="590"/>
      <c r="H56" s="590"/>
      <c r="I56" s="591"/>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92"/>
      <c r="D57" s="593"/>
      <c r="E57" s="593"/>
      <c r="F57" s="593"/>
      <c r="G57" s="593"/>
      <c r="H57" s="593"/>
      <c r="I57" s="594"/>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25</v>
      </c>
      <c r="D62" s="335" t="s">
        <v>38</v>
      </c>
      <c r="E62" s="335" t="s">
        <v>37</v>
      </c>
      <c r="F62" s="335" t="s">
        <v>36</v>
      </c>
      <c r="G62" s="335" t="s">
        <v>42</v>
      </c>
      <c r="H62" s="335" t="s">
        <v>576</v>
      </c>
      <c r="I62" s="535" t="s">
        <v>35</v>
      </c>
      <c r="J62" s="580"/>
      <c r="K62" s="582" t="s">
        <v>43</v>
      </c>
      <c r="L62" s="583"/>
      <c r="M62" s="335" t="s">
        <v>20</v>
      </c>
      <c r="N62" s="335" t="s">
        <v>24</v>
      </c>
      <c r="O62" s="335" t="s">
        <v>22</v>
      </c>
      <c r="P62" s="335" t="s">
        <v>18</v>
      </c>
      <c r="Q62" s="335" t="s">
        <v>41</v>
      </c>
      <c r="R62" s="335" t="s">
        <v>663</v>
      </c>
      <c r="S62" s="535" t="s">
        <v>8</v>
      </c>
      <c r="T62" s="532"/>
      <c r="U62" s="365"/>
      <c r="V62" s="365"/>
      <c r="W62" s="365"/>
      <c r="X62" s="29"/>
      <c r="Y62" s="23"/>
    </row>
    <row r="63" spans="1:25" s="3" customFormat="1" ht="47.25" customHeight="1" x14ac:dyDescent="0.25">
      <c r="A63" s="13"/>
      <c r="B63" s="14"/>
      <c r="C63" s="257"/>
      <c r="D63" s="334"/>
      <c r="E63" s="334"/>
      <c r="F63" s="244"/>
      <c r="G63" s="334"/>
      <c r="H63" s="244"/>
      <c r="I63" s="536"/>
      <c r="J63" s="528"/>
      <c r="K63" s="584"/>
      <c r="L63" s="585"/>
      <c r="M63" s="334"/>
      <c r="N63" s="334"/>
      <c r="O63" s="334"/>
      <c r="P63" s="245"/>
      <c r="Q63" s="245"/>
      <c r="R63" s="334"/>
      <c r="S63" s="536"/>
      <c r="T63" s="537"/>
      <c r="U63" s="366"/>
      <c r="V63" s="366"/>
      <c r="W63" s="366"/>
      <c r="X63" s="29"/>
      <c r="Y63" s="23"/>
    </row>
    <row r="64" spans="1:25" s="3" customFormat="1" ht="47.25" customHeight="1" x14ac:dyDescent="0.25">
      <c r="A64" s="13"/>
      <c r="B64" s="14"/>
      <c r="C64" s="257"/>
      <c r="D64" s="332"/>
      <c r="E64" s="332"/>
      <c r="F64" s="248"/>
      <c r="G64" s="332"/>
      <c r="H64" s="248"/>
      <c r="I64" s="573"/>
      <c r="J64" s="526"/>
      <c r="K64" s="533"/>
      <c r="L64" s="533"/>
      <c r="M64" s="332"/>
      <c r="N64" s="332"/>
      <c r="O64" s="332"/>
      <c r="P64" s="249"/>
      <c r="Q64" s="249"/>
      <c r="R64" s="332"/>
      <c r="S64" s="529"/>
      <c r="T64" s="530"/>
      <c r="U64" s="367"/>
      <c r="V64" s="367"/>
      <c r="W64" s="367"/>
      <c r="X64" s="29"/>
      <c r="Y64" s="23"/>
    </row>
    <row r="65" spans="1:25" s="3" customFormat="1" ht="47.25" customHeight="1" x14ac:dyDescent="0.25">
      <c r="A65" s="13"/>
      <c r="B65" s="14"/>
      <c r="C65" s="257"/>
      <c r="D65" s="332"/>
      <c r="E65" s="332"/>
      <c r="F65" s="248"/>
      <c r="G65" s="332"/>
      <c r="H65" s="248"/>
      <c r="I65" s="573"/>
      <c r="J65" s="526"/>
      <c r="K65" s="533"/>
      <c r="L65" s="533"/>
      <c r="M65" s="332"/>
      <c r="N65" s="332"/>
      <c r="O65" s="332"/>
      <c r="P65" s="249"/>
      <c r="Q65" s="249"/>
      <c r="R65" s="332"/>
      <c r="S65" s="529"/>
      <c r="T65" s="530"/>
      <c r="U65" s="367"/>
      <c r="V65" s="367"/>
      <c r="W65" s="367"/>
      <c r="X65" s="29"/>
      <c r="Y65" s="23"/>
    </row>
    <row r="66" spans="1:25" s="3" customFormat="1" ht="47.25" customHeight="1" x14ac:dyDescent="0.25">
      <c r="A66" s="13"/>
      <c r="B66" s="14"/>
      <c r="C66" s="257"/>
      <c r="D66" s="332"/>
      <c r="E66" s="332"/>
      <c r="F66" s="248"/>
      <c r="G66" s="332"/>
      <c r="H66" s="248"/>
      <c r="I66" s="573"/>
      <c r="J66" s="526"/>
      <c r="K66" s="533"/>
      <c r="L66" s="533"/>
      <c r="M66" s="332"/>
      <c r="N66" s="332"/>
      <c r="O66" s="332"/>
      <c r="P66" s="249"/>
      <c r="Q66" s="249"/>
      <c r="R66" s="332"/>
      <c r="S66" s="529"/>
      <c r="T66" s="530"/>
      <c r="U66" s="367"/>
      <c r="V66" s="367"/>
      <c r="W66" s="367"/>
      <c r="X66" s="29"/>
      <c r="Y66" s="23"/>
    </row>
    <row r="67" spans="1:25" s="3" customFormat="1" ht="47.25" customHeight="1" x14ac:dyDescent="0.25">
      <c r="A67" s="13"/>
      <c r="B67" s="14"/>
      <c r="C67" s="257"/>
      <c r="D67" s="332"/>
      <c r="E67" s="332"/>
      <c r="F67" s="248"/>
      <c r="G67" s="332"/>
      <c r="H67" s="248"/>
      <c r="I67" s="573"/>
      <c r="J67" s="526"/>
      <c r="K67" s="533"/>
      <c r="L67" s="533"/>
      <c r="M67" s="332"/>
      <c r="N67" s="332"/>
      <c r="O67" s="332"/>
      <c r="P67" s="249"/>
      <c r="Q67" s="249"/>
      <c r="R67" s="332"/>
      <c r="S67" s="529"/>
      <c r="T67" s="530"/>
      <c r="U67" s="367"/>
      <c r="V67" s="367"/>
      <c r="W67" s="367"/>
      <c r="X67" s="29"/>
      <c r="Y67" s="23"/>
    </row>
    <row r="68" spans="1:25" s="3" customFormat="1" ht="47.25" customHeight="1" x14ac:dyDescent="0.25">
      <c r="A68" s="13"/>
      <c r="B68" s="14"/>
      <c r="C68" s="257"/>
      <c r="D68" s="332"/>
      <c r="E68" s="332"/>
      <c r="F68" s="248"/>
      <c r="G68" s="332"/>
      <c r="H68" s="248"/>
      <c r="I68" s="573"/>
      <c r="J68" s="526"/>
      <c r="K68" s="533"/>
      <c r="L68" s="533"/>
      <c r="M68" s="332"/>
      <c r="N68" s="332"/>
      <c r="O68" s="332"/>
      <c r="P68" s="249"/>
      <c r="Q68" s="249"/>
      <c r="R68" s="332"/>
      <c r="S68" s="529"/>
      <c r="T68" s="530"/>
      <c r="U68" s="367"/>
      <c r="V68" s="367"/>
      <c r="W68" s="367"/>
      <c r="X68" s="29"/>
      <c r="Y68" s="23"/>
    </row>
    <row r="69" spans="1:25" s="3" customFormat="1" ht="47.25" customHeight="1" x14ac:dyDescent="0.25">
      <c r="A69" s="13"/>
      <c r="B69" s="14"/>
      <c r="C69" s="257"/>
      <c r="D69" s="332"/>
      <c r="E69" s="332"/>
      <c r="F69" s="248"/>
      <c r="G69" s="332"/>
      <c r="H69" s="248"/>
      <c r="I69" s="573"/>
      <c r="J69" s="526"/>
      <c r="K69" s="533"/>
      <c r="L69" s="533"/>
      <c r="M69" s="332"/>
      <c r="N69" s="332"/>
      <c r="O69" s="332"/>
      <c r="P69" s="249"/>
      <c r="Q69" s="249"/>
      <c r="R69" s="332"/>
      <c r="S69" s="529"/>
      <c r="T69" s="530"/>
      <c r="U69" s="367"/>
      <c r="V69" s="367"/>
      <c r="W69" s="367"/>
      <c r="X69" s="29"/>
      <c r="Y69" s="23"/>
    </row>
    <row r="70" spans="1:25" s="3" customFormat="1" ht="47.25" customHeight="1" x14ac:dyDescent="0.25">
      <c r="A70" s="13"/>
      <c r="B70" s="14"/>
      <c r="C70" s="257"/>
      <c r="D70" s="332"/>
      <c r="E70" s="332"/>
      <c r="F70" s="248"/>
      <c r="G70" s="332"/>
      <c r="H70" s="248"/>
      <c r="I70" s="573"/>
      <c r="J70" s="526"/>
      <c r="K70" s="533"/>
      <c r="L70" s="533"/>
      <c r="M70" s="332"/>
      <c r="N70" s="332"/>
      <c r="O70" s="332"/>
      <c r="P70" s="249"/>
      <c r="Q70" s="249"/>
      <c r="R70" s="332"/>
      <c r="S70" s="529"/>
      <c r="T70" s="530"/>
      <c r="U70" s="367"/>
      <c r="V70" s="367"/>
      <c r="W70" s="367"/>
      <c r="X70" s="29"/>
      <c r="Y70" s="23"/>
    </row>
    <row r="71" spans="1:25" s="3" customFormat="1" ht="47.25" customHeight="1" x14ac:dyDescent="0.25">
      <c r="A71" s="13"/>
      <c r="B71" s="14"/>
      <c r="C71" s="257"/>
      <c r="D71" s="332"/>
      <c r="E71" s="332"/>
      <c r="F71" s="248"/>
      <c r="G71" s="332"/>
      <c r="H71" s="248"/>
      <c r="I71" s="573"/>
      <c r="J71" s="526"/>
      <c r="K71" s="533"/>
      <c r="L71" s="533"/>
      <c r="M71" s="332"/>
      <c r="N71" s="332"/>
      <c r="O71" s="332"/>
      <c r="P71" s="249"/>
      <c r="Q71" s="249"/>
      <c r="R71" s="332"/>
      <c r="S71" s="529"/>
      <c r="T71" s="530"/>
      <c r="U71" s="367"/>
      <c r="V71" s="367"/>
      <c r="W71" s="367"/>
      <c r="X71" s="29"/>
      <c r="Y71" s="23"/>
    </row>
    <row r="72" spans="1:25" s="3" customFormat="1" ht="47.25" customHeight="1" x14ac:dyDescent="0.25">
      <c r="A72" s="13"/>
      <c r="B72" s="14"/>
      <c r="C72" s="257"/>
      <c r="D72" s="332"/>
      <c r="E72" s="332"/>
      <c r="F72" s="248"/>
      <c r="G72" s="332"/>
      <c r="H72" s="248"/>
      <c r="I72" s="573"/>
      <c r="J72" s="526"/>
      <c r="K72" s="533"/>
      <c r="L72" s="533"/>
      <c r="M72" s="332"/>
      <c r="N72" s="332"/>
      <c r="O72" s="332"/>
      <c r="P72" s="249"/>
      <c r="Q72" s="249"/>
      <c r="R72" s="332"/>
      <c r="S72" s="529"/>
      <c r="T72" s="530"/>
      <c r="U72" s="367"/>
      <c r="V72" s="367"/>
      <c r="W72" s="367"/>
      <c r="X72" s="29"/>
      <c r="Y72" s="23"/>
    </row>
    <row r="73" spans="1:25" s="3" customFormat="1" ht="47.25" customHeight="1" x14ac:dyDescent="0.25">
      <c r="A73" s="13"/>
      <c r="B73" s="14"/>
      <c r="C73" s="257"/>
      <c r="D73" s="332"/>
      <c r="E73" s="332"/>
      <c r="F73" s="248"/>
      <c r="G73" s="332"/>
      <c r="H73" s="248"/>
      <c r="I73" s="573"/>
      <c r="J73" s="526"/>
      <c r="K73" s="533"/>
      <c r="L73" s="533"/>
      <c r="M73" s="332"/>
      <c r="N73" s="332"/>
      <c r="O73" s="332"/>
      <c r="P73" s="249"/>
      <c r="Q73" s="249"/>
      <c r="R73" s="332"/>
      <c r="S73" s="529"/>
      <c r="T73" s="530"/>
      <c r="U73" s="367"/>
      <c r="V73" s="367"/>
      <c r="W73" s="367"/>
      <c r="X73" s="29"/>
      <c r="Y73" s="23"/>
    </row>
    <row r="74" spans="1:25" s="3" customFormat="1" ht="45.95" customHeight="1" x14ac:dyDescent="0.25">
      <c r="A74" s="13"/>
      <c r="B74" s="14"/>
      <c r="C74" s="257"/>
      <c r="D74" s="332"/>
      <c r="E74" s="332"/>
      <c r="F74" s="248"/>
      <c r="G74" s="332"/>
      <c r="H74" s="248"/>
      <c r="I74" s="573"/>
      <c r="J74" s="526"/>
      <c r="K74" s="533"/>
      <c r="L74" s="533"/>
      <c r="M74" s="332"/>
      <c r="N74" s="332"/>
      <c r="O74" s="332"/>
      <c r="P74" s="249"/>
      <c r="Q74" s="249"/>
      <c r="R74" s="332"/>
      <c r="S74" s="529"/>
      <c r="T74" s="530"/>
      <c r="U74" s="367"/>
      <c r="V74" s="367"/>
      <c r="W74" s="367"/>
      <c r="X74" s="29"/>
      <c r="Y74" s="23"/>
    </row>
    <row r="75" spans="1:25" s="3" customFormat="1" ht="51.75" customHeight="1" x14ac:dyDescent="0.25">
      <c r="A75" s="13"/>
      <c r="B75" s="14"/>
      <c r="C75" s="257"/>
      <c r="D75" s="332"/>
      <c r="E75" s="332"/>
      <c r="F75" s="248"/>
      <c r="G75" s="332"/>
      <c r="H75" s="248"/>
      <c r="I75" s="573"/>
      <c r="J75" s="526"/>
      <c r="K75" s="533"/>
      <c r="L75" s="533"/>
      <c r="M75" s="332"/>
      <c r="N75" s="332"/>
      <c r="O75" s="332"/>
      <c r="P75" s="249"/>
      <c r="Q75" s="249"/>
      <c r="R75" s="332"/>
      <c r="S75" s="529"/>
      <c r="T75" s="530"/>
      <c r="U75" s="367"/>
      <c r="V75" s="367"/>
      <c r="W75" s="367"/>
      <c r="X75" s="29"/>
      <c r="Y75" s="23"/>
    </row>
    <row r="76" spans="1:25" s="3" customFormat="1" ht="51.75" customHeight="1" x14ac:dyDescent="0.25">
      <c r="A76" s="13"/>
      <c r="B76" s="14"/>
      <c r="C76" s="257"/>
      <c r="D76" s="332"/>
      <c r="E76" s="332"/>
      <c r="F76" s="248"/>
      <c r="G76" s="332"/>
      <c r="H76" s="248"/>
      <c r="I76" s="573"/>
      <c r="J76" s="526"/>
      <c r="K76" s="533"/>
      <c r="L76" s="533"/>
      <c r="M76" s="332"/>
      <c r="N76" s="332"/>
      <c r="O76" s="332"/>
      <c r="P76" s="249"/>
      <c r="Q76" s="249"/>
      <c r="R76" s="332"/>
      <c r="S76" s="529"/>
      <c r="T76" s="530"/>
      <c r="U76" s="367"/>
      <c r="V76" s="367"/>
      <c r="W76" s="367"/>
      <c r="X76" s="29"/>
      <c r="Y76" s="23"/>
    </row>
    <row r="77" spans="1:25" s="3" customFormat="1" ht="51.75" customHeight="1" x14ac:dyDescent="0.25">
      <c r="A77" s="13"/>
      <c r="B77" s="14"/>
      <c r="C77" s="257"/>
      <c r="D77" s="332"/>
      <c r="E77" s="332"/>
      <c r="F77" s="248"/>
      <c r="G77" s="332"/>
      <c r="H77" s="248"/>
      <c r="I77" s="573"/>
      <c r="J77" s="526"/>
      <c r="K77" s="533"/>
      <c r="L77" s="533"/>
      <c r="M77" s="332"/>
      <c r="N77" s="332"/>
      <c r="O77" s="332"/>
      <c r="P77" s="249"/>
      <c r="Q77" s="249"/>
      <c r="R77" s="332"/>
      <c r="S77" s="529"/>
      <c r="T77" s="530"/>
      <c r="U77" s="367"/>
      <c r="V77" s="367"/>
      <c r="W77" s="367"/>
      <c r="X77" s="29"/>
      <c r="Y77" s="23"/>
    </row>
    <row r="78" spans="1:25" s="3" customFormat="1" ht="51.75" customHeight="1" x14ac:dyDescent="0.25">
      <c r="A78" s="13"/>
      <c r="B78" s="14"/>
      <c r="C78" s="257"/>
      <c r="D78" s="332"/>
      <c r="E78" s="332"/>
      <c r="F78" s="248"/>
      <c r="G78" s="332"/>
      <c r="H78" s="248"/>
      <c r="I78" s="573"/>
      <c r="J78" s="526"/>
      <c r="K78" s="533"/>
      <c r="L78" s="533"/>
      <c r="M78" s="332"/>
      <c r="N78" s="332"/>
      <c r="O78" s="332"/>
      <c r="P78" s="249"/>
      <c r="Q78" s="249"/>
      <c r="R78" s="332"/>
      <c r="S78" s="529"/>
      <c r="T78" s="530"/>
      <c r="U78" s="367"/>
      <c r="V78" s="367"/>
      <c r="W78" s="367"/>
      <c r="X78" s="29"/>
      <c r="Y78" s="23"/>
    </row>
    <row r="79" spans="1:25" s="3" customFormat="1" ht="51.75" customHeight="1" x14ac:dyDescent="0.25">
      <c r="A79" s="13"/>
      <c r="B79" s="14"/>
      <c r="C79" s="257"/>
      <c r="D79" s="332"/>
      <c r="E79" s="332"/>
      <c r="F79" s="248"/>
      <c r="G79" s="332"/>
      <c r="H79" s="248"/>
      <c r="I79" s="573"/>
      <c r="J79" s="526"/>
      <c r="K79" s="533"/>
      <c r="L79" s="533"/>
      <c r="M79" s="332"/>
      <c r="N79" s="332"/>
      <c r="O79" s="332"/>
      <c r="P79" s="249"/>
      <c r="Q79" s="249"/>
      <c r="R79" s="332"/>
      <c r="S79" s="529"/>
      <c r="T79" s="530"/>
      <c r="U79" s="367"/>
      <c r="V79" s="367"/>
      <c r="W79" s="367"/>
      <c r="X79" s="29"/>
      <c r="Y79" s="23"/>
    </row>
    <row r="80" spans="1:25" s="3" customFormat="1" ht="47.25" customHeight="1" x14ac:dyDescent="0.25">
      <c r="A80" s="13"/>
      <c r="B80" s="14"/>
      <c r="C80" s="257"/>
      <c r="D80" s="332"/>
      <c r="E80" s="332"/>
      <c r="F80" s="248"/>
      <c r="G80" s="332"/>
      <c r="H80" s="248"/>
      <c r="I80" s="573"/>
      <c r="J80" s="526"/>
      <c r="K80" s="533"/>
      <c r="L80" s="533"/>
      <c r="M80" s="332"/>
      <c r="N80" s="332"/>
      <c r="O80" s="332"/>
      <c r="P80" s="249"/>
      <c r="Q80" s="249"/>
      <c r="R80" s="332"/>
      <c r="S80" s="529"/>
      <c r="T80" s="530"/>
      <c r="U80" s="367"/>
      <c r="V80" s="367"/>
      <c r="W80" s="367"/>
      <c r="X80" s="29"/>
      <c r="Y80" s="23"/>
    </row>
    <row r="81" spans="1:25" s="3" customFormat="1" ht="47.25" customHeight="1" x14ac:dyDescent="0.25">
      <c r="A81" s="13"/>
      <c r="B81" s="14"/>
      <c r="C81" s="257"/>
      <c r="D81" s="332"/>
      <c r="E81" s="332"/>
      <c r="F81" s="248"/>
      <c r="G81" s="332"/>
      <c r="H81" s="248"/>
      <c r="I81" s="573"/>
      <c r="J81" s="526"/>
      <c r="K81" s="533"/>
      <c r="L81" s="533"/>
      <c r="M81" s="332"/>
      <c r="N81" s="332"/>
      <c r="O81" s="332"/>
      <c r="P81" s="249"/>
      <c r="Q81" s="249"/>
      <c r="R81" s="332"/>
      <c r="S81" s="529"/>
      <c r="T81" s="530"/>
      <c r="U81" s="367"/>
      <c r="V81" s="367"/>
      <c r="W81" s="367"/>
      <c r="X81" s="29"/>
      <c r="Y81" s="23"/>
    </row>
    <row r="82" spans="1:25" s="3" customFormat="1" ht="47.25" customHeight="1" x14ac:dyDescent="0.25">
      <c r="A82" s="13"/>
      <c r="B82" s="14"/>
      <c r="C82" s="257"/>
      <c r="D82" s="332"/>
      <c r="E82" s="332"/>
      <c r="F82" s="248"/>
      <c r="G82" s="332"/>
      <c r="H82" s="248"/>
      <c r="I82" s="573"/>
      <c r="J82" s="526"/>
      <c r="K82" s="533"/>
      <c r="L82" s="533"/>
      <c r="M82" s="332"/>
      <c r="N82" s="332"/>
      <c r="O82" s="332"/>
      <c r="P82" s="249"/>
      <c r="Q82" s="249"/>
      <c r="R82" s="332"/>
      <c r="S82" s="529"/>
      <c r="T82" s="530"/>
      <c r="U82" s="367"/>
      <c r="V82" s="367"/>
      <c r="W82" s="367"/>
      <c r="X82" s="29"/>
      <c r="Y82" s="23"/>
    </row>
    <row r="83" spans="1:25" s="3" customFormat="1" ht="47.25" customHeight="1" x14ac:dyDescent="0.25">
      <c r="A83" s="13"/>
      <c r="B83" s="14"/>
      <c r="C83" s="257"/>
      <c r="D83" s="332"/>
      <c r="E83" s="332"/>
      <c r="F83" s="248"/>
      <c r="G83" s="332"/>
      <c r="H83" s="248"/>
      <c r="I83" s="573"/>
      <c r="J83" s="526"/>
      <c r="K83" s="533"/>
      <c r="L83" s="533"/>
      <c r="M83" s="332"/>
      <c r="N83" s="332"/>
      <c r="O83" s="332"/>
      <c r="P83" s="249"/>
      <c r="Q83" s="249"/>
      <c r="R83" s="332"/>
      <c r="S83" s="529"/>
      <c r="T83" s="530"/>
      <c r="U83" s="367"/>
      <c r="V83" s="367"/>
      <c r="W83" s="367"/>
      <c r="X83" s="29"/>
      <c r="Y83" s="23"/>
    </row>
    <row r="84" spans="1:25" s="3" customFormat="1" ht="47.25" customHeight="1" x14ac:dyDescent="0.25">
      <c r="A84" s="13"/>
      <c r="B84" s="14"/>
      <c r="C84" s="257"/>
      <c r="D84" s="332"/>
      <c r="E84" s="332"/>
      <c r="F84" s="248"/>
      <c r="G84" s="332"/>
      <c r="H84" s="248"/>
      <c r="I84" s="573"/>
      <c r="J84" s="526"/>
      <c r="K84" s="533"/>
      <c r="L84" s="533"/>
      <c r="M84" s="332"/>
      <c r="N84" s="332"/>
      <c r="O84" s="332"/>
      <c r="P84" s="249"/>
      <c r="Q84" s="249"/>
      <c r="R84" s="332"/>
      <c r="S84" s="529"/>
      <c r="T84" s="530"/>
      <c r="U84" s="367"/>
      <c r="V84" s="367"/>
      <c r="W84" s="367"/>
      <c r="X84" s="29"/>
      <c r="Y84" s="23"/>
    </row>
    <row r="85" spans="1:25" s="3" customFormat="1" ht="47.25" customHeight="1" x14ac:dyDescent="0.25">
      <c r="A85" s="13"/>
      <c r="B85" s="14"/>
      <c r="C85" s="257"/>
      <c r="D85" s="332"/>
      <c r="E85" s="332"/>
      <c r="F85" s="248"/>
      <c r="G85" s="332"/>
      <c r="H85" s="248"/>
      <c r="I85" s="573"/>
      <c r="J85" s="526"/>
      <c r="K85" s="533"/>
      <c r="L85" s="533"/>
      <c r="M85" s="332"/>
      <c r="N85" s="332"/>
      <c r="O85" s="332"/>
      <c r="P85" s="249"/>
      <c r="Q85" s="249"/>
      <c r="R85" s="332"/>
      <c r="S85" s="529"/>
      <c r="T85" s="530"/>
      <c r="U85" s="367"/>
      <c r="V85" s="367"/>
      <c r="W85" s="367"/>
      <c r="X85" s="29"/>
      <c r="Y85" s="23"/>
    </row>
    <row r="86" spans="1:25" s="3" customFormat="1" ht="47.25" customHeight="1" x14ac:dyDescent="0.25">
      <c r="A86" s="13"/>
      <c r="B86" s="14"/>
      <c r="C86" s="257"/>
      <c r="D86" s="332"/>
      <c r="E86" s="332"/>
      <c r="F86" s="248"/>
      <c r="G86" s="332"/>
      <c r="H86" s="248"/>
      <c r="I86" s="573"/>
      <c r="J86" s="526"/>
      <c r="K86" s="533"/>
      <c r="L86" s="533"/>
      <c r="M86" s="332"/>
      <c r="N86" s="332"/>
      <c r="O86" s="332"/>
      <c r="P86" s="249"/>
      <c r="Q86" s="249"/>
      <c r="R86" s="332"/>
      <c r="S86" s="529"/>
      <c r="T86" s="530"/>
      <c r="U86" s="367"/>
      <c r="V86" s="367"/>
      <c r="W86" s="367"/>
      <c r="X86" s="29"/>
      <c r="Y86" s="23"/>
    </row>
    <row r="87" spans="1:25" s="3" customFormat="1" ht="51.75" customHeight="1" x14ac:dyDescent="0.25">
      <c r="A87" s="13"/>
      <c r="B87" s="14"/>
      <c r="C87" s="257"/>
      <c r="D87" s="332"/>
      <c r="E87" s="332"/>
      <c r="F87" s="248"/>
      <c r="G87" s="332"/>
      <c r="H87" s="248"/>
      <c r="I87" s="573"/>
      <c r="J87" s="526"/>
      <c r="K87" s="533"/>
      <c r="L87" s="533"/>
      <c r="M87" s="332"/>
      <c r="N87" s="332"/>
      <c r="O87" s="332"/>
      <c r="P87" s="249"/>
      <c r="Q87" s="249"/>
      <c r="R87" s="332"/>
      <c r="S87" s="529"/>
      <c r="T87" s="530"/>
      <c r="U87" s="367"/>
      <c r="V87" s="367"/>
      <c r="W87" s="367"/>
      <c r="X87" s="29"/>
      <c r="Y87" s="23"/>
    </row>
    <row r="88" spans="1:25" s="3" customFormat="1" ht="51.75" customHeight="1" x14ac:dyDescent="0.25">
      <c r="A88" s="13"/>
      <c r="B88" s="14"/>
      <c r="C88" s="257"/>
      <c r="D88" s="332"/>
      <c r="E88" s="332"/>
      <c r="F88" s="248"/>
      <c r="G88" s="332"/>
      <c r="H88" s="248"/>
      <c r="I88" s="573"/>
      <c r="J88" s="526"/>
      <c r="K88" s="533"/>
      <c r="L88" s="533"/>
      <c r="M88" s="332"/>
      <c r="N88" s="332"/>
      <c r="O88" s="332"/>
      <c r="P88" s="249"/>
      <c r="Q88" s="249"/>
      <c r="R88" s="332"/>
      <c r="S88" s="529"/>
      <c r="T88" s="530"/>
      <c r="U88" s="367"/>
      <c r="V88" s="367"/>
      <c r="W88" s="367"/>
      <c r="X88" s="29"/>
      <c r="Y88" s="23"/>
    </row>
    <row r="89" spans="1:25" s="3" customFormat="1" ht="47.25" customHeight="1" x14ac:dyDescent="0.25">
      <c r="A89" s="13"/>
      <c r="B89" s="14"/>
      <c r="C89" s="257"/>
      <c r="D89" s="332"/>
      <c r="E89" s="332"/>
      <c r="F89" s="248"/>
      <c r="G89" s="332"/>
      <c r="H89" s="248"/>
      <c r="I89" s="573"/>
      <c r="J89" s="526"/>
      <c r="K89" s="533"/>
      <c r="L89" s="533"/>
      <c r="M89" s="332"/>
      <c r="N89" s="332"/>
      <c r="O89" s="332"/>
      <c r="P89" s="249"/>
      <c r="Q89" s="249"/>
      <c r="R89" s="332"/>
      <c r="S89" s="529"/>
      <c r="T89" s="530"/>
      <c r="U89" s="367"/>
      <c r="V89" s="367"/>
      <c r="W89" s="367"/>
      <c r="X89" s="29"/>
      <c r="Y89" s="23"/>
    </row>
    <row r="90" spans="1:25" s="3" customFormat="1" ht="51.75" customHeight="1" x14ac:dyDescent="0.25">
      <c r="A90" s="13"/>
      <c r="B90" s="14"/>
      <c r="C90" s="257"/>
      <c r="D90" s="332"/>
      <c r="E90" s="332"/>
      <c r="F90" s="248"/>
      <c r="G90" s="332"/>
      <c r="H90" s="248"/>
      <c r="I90" s="573"/>
      <c r="J90" s="526"/>
      <c r="K90" s="533"/>
      <c r="L90" s="533"/>
      <c r="M90" s="332"/>
      <c r="N90" s="332"/>
      <c r="O90" s="332"/>
      <c r="P90" s="249"/>
      <c r="Q90" s="249"/>
      <c r="R90" s="332"/>
      <c r="S90" s="529"/>
      <c r="T90" s="530"/>
      <c r="U90" s="367"/>
      <c r="V90" s="367"/>
      <c r="W90" s="367"/>
      <c r="X90" s="29"/>
      <c r="Y90" s="23"/>
    </row>
    <row r="91" spans="1:25" s="3" customFormat="1" ht="47.25" customHeight="1" x14ac:dyDescent="0.25">
      <c r="A91" s="13"/>
      <c r="B91" s="14"/>
      <c r="C91" s="257"/>
      <c r="D91" s="332"/>
      <c r="E91" s="332"/>
      <c r="F91" s="248"/>
      <c r="G91" s="332"/>
      <c r="H91" s="248"/>
      <c r="I91" s="573"/>
      <c r="J91" s="526"/>
      <c r="K91" s="533"/>
      <c r="L91" s="533"/>
      <c r="M91" s="332"/>
      <c r="N91" s="332"/>
      <c r="O91" s="332"/>
      <c r="P91" s="249"/>
      <c r="Q91" s="249"/>
      <c r="R91" s="332"/>
      <c r="S91" s="529"/>
      <c r="T91" s="530"/>
      <c r="U91" s="367"/>
      <c r="V91" s="367"/>
      <c r="W91" s="367"/>
      <c r="X91" s="29"/>
      <c r="Y91" s="23"/>
    </row>
    <row r="92" spans="1:25" s="3" customFormat="1" ht="47.25" customHeight="1" x14ac:dyDescent="0.25">
      <c r="A92" s="13"/>
      <c r="B92" s="14"/>
      <c r="C92" s="257"/>
      <c r="D92" s="332"/>
      <c r="E92" s="332"/>
      <c r="F92" s="248"/>
      <c r="G92" s="332"/>
      <c r="H92" s="248"/>
      <c r="I92" s="573"/>
      <c r="J92" s="526"/>
      <c r="K92" s="533"/>
      <c r="L92" s="533"/>
      <c r="M92" s="332"/>
      <c r="N92" s="332"/>
      <c r="O92" s="332"/>
      <c r="P92" s="249"/>
      <c r="Q92" s="249"/>
      <c r="R92" s="332"/>
      <c r="S92" s="529"/>
      <c r="T92" s="530"/>
      <c r="U92" s="367"/>
      <c r="V92" s="367"/>
      <c r="W92" s="367"/>
      <c r="X92" s="29"/>
      <c r="Y92" s="23"/>
    </row>
    <row r="93" spans="1:25" s="3" customFormat="1" ht="51.75" customHeight="1" x14ac:dyDescent="0.25">
      <c r="A93" s="13"/>
      <c r="B93" s="14"/>
      <c r="C93" s="257"/>
      <c r="D93" s="332"/>
      <c r="E93" s="332"/>
      <c r="F93" s="248"/>
      <c r="G93" s="332"/>
      <c r="H93" s="248"/>
      <c r="I93" s="573"/>
      <c r="J93" s="526"/>
      <c r="K93" s="533"/>
      <c r="L93" s="533"/>
      <c r="M93" s="332"/>
      <c r="N93" s="332"/>
      <c r="O93" s="332"/>
      <c r="P93" s="249"/>
      <c r="Q93" s="249"/>
      <c r="R93" s="332"/>
      <c r="S93" s="529"/>
      <c r="T93" s="530"/>
      <c r="U93" s="367"/>
      <c r="V93" s="367"/>
      <c r="W93" s="367"/>
      <c r="X93" s="29"/>
      <c r="Y93" s="23"/>
    </row>
    <row r="94" spans="1:25" s="3" customFormat="1" ht="47.25" customHeight="1" x14ac:dyDescent="0.25">
      <c r="A94" s="13"/>
      <c r="B94" s="14"/>
      <c r="C94" s="257"/>
      <c r="D94" s="332"/>
      <c r="E94" s="332"/>
      <c r="F94" s="248"/>
      <c r="G94" s="332"/>
      <c r="H94" s="248"/>
      <c r="I94" s="573"/>
      <c r="J94" s="526"/>
      <c r="K94" s="533"/>
      <c r="L94" s="533"/>
      <c r="M94" s="332"/>
      <c r="N94" s="332"/>
      <c r="O94" s="332"/>
      <c r="P94" s="249"/>
      <c r="Q94" s="249"/>
      <c r="R94" s="332"/>
      <c r="S94" s="529"/>
      <c r="T94" s="530"/>
      <c r="U94" s="367"/>
      <c r="V94" s="367"/>
      <c r="W94" s="367"/>
      <c r="X94" s="29"/>
      <c r="Y94" s="23"/>
    </row>
    <row r="95" spans="1:25" s="3" customFormat="1" ht="47.25" customHeight="1" x14ac:dyDescent="0.25">
      <c r="A95" s="13"/>
      <c r="B95" s="14"/>
      <c r="C95" s="257"/>
      <c r="D95" s="332"/>
      <c r="E95" s="332"/>
      <c r="F95" s="248"/>
      <c r="G95" s="332"/>
      <c r="H95" s="248"/>
      <c r="I95" s="573"/>
      <c r="J95" s="526"/>
      <c r="K95" s="533"/>
      <c r="L95" s="533"/>
      <c r="M95" s="332"/>
      <c r="N95" s="332"/>
      <c r="O95" s="332"/>
      <c r="P95" s="249"/>
      <c r="Q95" s="249"/>
      <c r="R95" s="332"/>
      <c r="S95" s="529"/>
      <c r="T95" s="530"/>
      <c r="U95" s="367"/>
      <c r="V95" s="367"/>
      <c r="W95" s="367"/>
      <c r="X95" s="29"/>
      <c r="Y95" s="23"/>
    </row>
    <row r="96" spans="1:25" s="3" customFormat="1" ht="47.25" customHeight="1" x14ac:dyDescent="0.25">
      <c r="A96" s="13"/>
      <c r="B96" s="14"/>
      <c r="C96" s="257"/>
      <c r="D96" s="332"/>
      <c r="E96" s="332"/>
      <c r="F96" s="248"/>
      <c r="G96" s="332"/>
      <c r="H96" s="248"/>
      <c r="I96" s="573"/>
      <c r="J96" s="526"/>
      <c r="K96" s="533"/>
      <c r="L96" s="533"/>
      <c r="M96" s="332"/>
      <c r="N96" s="332"/>
      <c r="O96" s="332"/>
      <c r="P96" s="249"/>
      <c r="Q96" s="249"/>
      <c r="R96" s="332"/>
      <c r="S96" s="529"/>
      <c r="T96" s="530"/>
      <c r="U96" s="367"/>
      <c r="V96" s="367"/>
      <c r="W96" s="367"/>
      <c r="X96" s="29"/>
      <c r="Y96" s="23"/>
    </row>
    <row r="97" spans="1:25" s="3" customFormat="1" ht="47.25" customHeight="1" x14ac:dyDescent="0.25">
      <c r="A97" s="13"/>
      <c r="B97" s="14"/>
      <c r="C97" s="257"/>
      <c r="D97" s="332"/>
      <c r="E97" s="332"/>
      <c r="F97" s="248"/>
      <c r="G97" s="332"/>
      <c r="H97" s="248"/>
      <c r="I97" s="573"/>
      <c r="J97" s="526"/>
      <c r="K97" s="533"/>
      <c r="L97" s="533"/>
      <c r="M97" s="332"/>
      <c r="N97" s="332"/>
      <c r="O97" s="332"/>
      <c r="P97" s="249"/>
      <c r="Q97" s="249"/>
      <c r="R97" s="332"/>
      <c r="S97" s="529"/>
      <c r="T97" s="530"/>
      <c r="U97" s="367"/>
      <c r="V97" s="367"/>
      <c r="W97" s="367"/>
      <c r="X97" s="29"/>
      <c r="Y97" s="23"/>
    </row>
    <row r="98" spans="1:25" s="3" customFormat="1" ht="47.25" customHeight="1" x14ac:dyDescent="0.25">
      <c r="A98" s="13"/>
      <c r="B98" s="14"/>
      <c r="C98" s="257"/>
      <c r="D98" s="332"/>
      <c r="E98" s="332"/>
      <c r="F98" s="248"/>
      <c r="G98" s="332"/>
      <c r="H98" s="248"/>
      <c r="I98" s="573"/>
      <c r="J98" s="526"/>
      <c r="K98" s="533"/>
      <c r="L98" s="533"/>
      <c r="M98" s="332"/>
      <c r="N98" s="332"/>
      <c r="O98" s="332"/>
      <c r="P98" s="249"/>
      <c r="Q98" s="249"/>
      <c r="R98" s="332"/>
      <c r="S98" s="529"/>
      <c r="T98" s="530"/>
      <c r="U98" s="367"/>
      <c r="V98" s="367"/>
      <c r="W98" s="367"/>
      <c r="X98" s="29"/>
      <c r="Y98" s="23"/>
    </row>
    <row r="99" spans="1:25" s="3" customFormat="1" ht="47.25" customHeight="1" x14ac:dyDescent="0.25">
      <c r="A99" s="13"/>
      <c r="B99" s="14"/>
      <c r="C99" s="257"/>
      <c r="D99" s="332"/>
      <c r="E99" s="332"/>
      <c r="F99" s="248"/>
      <c r="G99" s="332"/>
      <c r="H99" s="248"/>
      <c r="I99" s="573"/>
      <c r="J99" s="526"/>
      <c r="K99" s="533"/>
      <c r="L99" s="533"/>
      <c r="M99" s="332"/>
      <c r="N99" s="332"/>
      <c r="O99" s="332"/>
      <c r="P99" s="249"/>
      <c r="Q99" s="249"/>
      <c r="R99" s="332"/>
      <c r="S99" s="529"/>
      <c r="T99" s="530"/>
      <c r="U99" s="367"/>
      <c r="V99" s="367"/>
      <c r="W99" s="367"/>
      <c r="X99" s="29"/>
      <c r="Y99" s="23"/>
    </row>
    <row r="100" spans="1:25" s="3" customFormat="1" ht="47.25" customHeight="1" x14ac:dyDescent="0.25">
      <c r="A100" s="13"/>
      <c r="B100" s="14"/>
      <c r="C100" s="257"/>
      <c r="D100" s="332"/>
      <c r="E100" s="332"/>
      <c r="F100" s="248"/>
      <c r="G100" s="332"/>
      <c r="H100" s="248"/>
      <c r="I100" s="573"/>
      <c r="J100" s="526"/>
      <c r="K100" s="533"/>
      <c r="L100" s="533"/>
      <c r="M100" s="332"/>
      <c r="N100" s="332"/>
      <c r="O100" s="332"/>
      <c r="P100" s="249"/>
      <c r="Q100" s="249"/>
      <c r="R100" s="332"/>
      <c r="S100" s="529"/>
      <c r="T100" s="530"/>
      <c r="U100" s="367"/>
      <c r="V100" s="367"/>
      <c r="W100" s="367"/>
      <c r="X100" s="29"/>
      <c r="Y100" s="23"/>
    </row>
    <row r="101" spans="1:25" s="3" customFormat="1" ht="47.25" customHeight="1" x14ac:dyDescent="0.25">
      <c r="A101" s="13"/>
      <c r="B101" s="14"/>
      <c r="C101" s="257"/>
      <c r="D101" s="332"/>
      <c r="E101" s="332"/>
      <c r="F101" s="248"/>
      <c r="G101" s="332"/>
      <c r="H101" s="248"/>
      <c r="I101" s="573"/>
      <c r="J101" s="526"/>
      <c r="K101" s="533"/>
      <c r="L101" s="533"/>
      <c r="M101" s="332"/>
      <c r="N101" s="332"/>
      <c r="O101" s="332"/>
      <c r="P101" s="249"/>
      <c r="Q101" s="249"/>
      <c r="R101" s="332"/>
      <c r="S101" s="529"/>
      <c r="T101" s="530"/>
      <c r="U101" s="367"/>
      <c r="V101" s="367"/>
      <c r="W101" s="367"/>
      <c r="X101" s="29"/>
      <c r="Y101" s="23"/>
    </row>
    <row r="102" spans="1:25" s="3" customFormat="1" ht="47.25" customHeight="1" thickBot="1" x14ac:dyDescent="0.3">
      <c r="A102" s="13"/>
      <c r="B102" s="14"/>
      <c r="C102" s="262"/>
      <c r="D102" s="333"/>
      <c r="E102" s="333"/>
      <c r="F102" s="251"/>
      <c r="G102" s="333"/>
      <c r="H102" s="251"/>
      <c r="I102" s="595"/>
      <c r="J102" s="596"/>
      <c r="K102" s="534"/>
      <c r="L102" s="534"/>
      <c r="M102" s="333"/>
      <c r="N102" s="333"/>
      <c r="O102" s="333"/>
      <c r="P102" s="252"/>
      <c r="Q102" s="252"/>
      <c r="R102" s="333"/>
      <c r="S102" s="529"/>
      <c r="T102" s="530"/>
      <c r="U102" s="367"/>
      <c r="V102" s="367"/>
      <c r="W102" s="367"/>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86"/>
      <c r="D106" s="587"/>
      <c r="E106" s="587"/>
      <c r="F106" s="587"/>
      <c r="G106" s="587"/>
      <c r="H106" s="587"/>
      <c r="I106" s="58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89"/>
      <c r="D107" s="590"/>
      <c r="E107" s="590"/>
      <c r="F107" s="590"/>
      <c r="G107" s="590"/>
      <c r="H107" s="590"/>
      <c r="I107" s="59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89"/>
      <c r="D108" s="590"/>
      <c r="E108" s="590"/>
      <c r="F108" s="590"/>
      <c r="G108" s="590"/>
      <c r="H108" s="590"/>
      <c r="I108" s="59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89"/>
      <c r="D109" s="590"/>
      <c r="E109" s="590"/>
      <c r="F109" s="590"/>
      <c r="G109" s="590"/>
      <c r="H109" s="590"/>
      <c r="I109" s="591"/>
      <c r="J109" s="18"/>
      <c r="K109" s="18"/>
      <c r="L109" s="18"/>
      <c r="M109" s="18"/>
      <c r="N109" s="18"/>
      <c r="O109" s="18"/>
      <c r="P109" s="18"/>
      <c r="Q109" s="18"/>
      <c r="R109" s="18"/>
      <c r="S109" s="18"/>
      <c r="T109" s="18"/>
      <c r="U109" s="18"/>
      <c r="V109" s="18"/>
      <c r="W109" s="18"/>
      <c r="X109" s="29"/>
    </row>
    <row r="110" spans="1:25" ht="19.5" thickBot="1" x14ac:dyDescent="0.3">
      <c r="A110" s="1"/>
      <c r="B110" s="30"/>
      <c r="C110" s="592"/>
      <c r="D110" s="593"/>
      <c r="E110" s="593"/>
      <c r="F110" s="593"/>
      <c r="G110" s="593"/>
      <c r="H110" s="593"/>
      <c r="I110" s="594"/>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31" t="s">
        <v>665</v>
      </c>
      <c r="D115" s="532"/>
      <c r="E115" s="531" t="s">
        <v>666</v>
      </c>
      <c r="F115" s="541"/>
      <c r="G115" s="541"/>
      <c r="H115" s="532"/>
      <c r="I115" s="339" t="s">
        <v>23</v>
      </c>
      <c r="J115" s="341" t="s">
        <v>46</v>
      </c>
      <c r="K115" s="341" t="s">
        <v>47</v>
      </c>
      <c r="L115" s="341" t="s">
        <v>48</v>
      </c>
      <c r="M115" s="341" t="s">
        <v>49</v>
      </c>
      <c r="N115" s="341" t="s">
        <v>21</v>
      </c>
      <c r="O115" s="54" t="s">
        <v>8</v>
      </c>
      <c r="P115" s="18"/>
      <c r="Q115" s="18"/>
      <c r="R115" s="18"/>
      <c r="S115" s="18"/>
      <c r="T115" s="18"/>
      <c r="U115" s="18"/>
      <c r="V115" s="18"/>
      <c r="W115" s="18"/>
      <c r="X115" s="29"/>
    </row>
    <row r="116" spans="1:24" ht="47.25" customHeight="1" x14ac:dyDescent="0.25">
      <c r="A116" s="1"/>
      <c r="B116" s="30"/>
      <c r="C116" s="527"/>
      <c r="D116" s="528"/>
      <c r="E116" s="542"/>
      <c r="F116" s="542"/>
      <c r="G116" s="542"/>
      <c r="H116" s="542"/>
      <c r="I116" s="340"/>
      <c r="J116" s="340"/>
      <c r="K116" s="340"/>
      <c r="L116" s="340"/>
      <c r="M116" s="340"/>
      <c r="N116" s="340"/>
      <c r="O116" s="246"/>
      <c r="P116" s="18"/>
      <c r="Q116" s="18"/>
      <c r="R116" s="18"/>
      <c r="S116" s="18"/>
      <c r="T116" s="18"/>
      <c r="U116" s="18"/>
      <c r="V116" s="18"/>
      <c r="W116" s="18"/>
      <c r="X116" s="29"/>
    </row>
    <row r="117" spans="1:24" ht="47.25" customHeight="1" x14ac:dyDescent="0.25">
      <c r="A117" s="1"/>
      <c r="B117" s="30"/>
      <c r="C117" s="525"/>
      <c r="D117" s="526"/>
      <c r="E117" s="543"/>
      <c r="F117" s="544"/>
      <c r="G117" s="544"/>
      <c r="H117" s="545"/>
      <c r="I117" s="337"/>
      <c r="J117" s="337"/>
      <c r="K117" s="337"/>
      <c r="L117" s="337"/>
      <c r="M117" s="337"/>
      <c r="N117" s="337"/>
      <c r="O117" s="327"/>
      <c r="P117" s="18"/>
      <c r="Q117" s="18"/>
      <c r="R117" s="18"/>
      <c r="S117" s="18"/>
      <c r="T117" s="18"/>
      <c r="U117" s="18"/>
      <c r="V117" s="18"/>
      <c r="W117" s="18"/>
      <c r="X117" s="29"/>
    </row>
    <row r="118" spans="1:24" ht="47.25" customHeight="1" x14ac:dyDescent="0.25">
      <c r="A118" s="1"/>
      <c r="B118" s="30"/>
      <c r="C118" s="525"/>
      <c r="D118" s="526"/>
      <c r="E118" s="538"/>
      <c r="F118" s="539"/>
      <c r="G118" s="539"/>
      <c r="H118" s="540"/>
      <c r="I118" s="337"/>
      <c r="J118" s="337"/>
      <c r="K118" s="337"/>
      <c r="L118" s="337"/>
      <c r="M118" s="337"/>
      <c r="N118" s="337"/>
      <c r="O118" s="327"/>
      <c r="P118" s="18"/>
      <c r="Q118" s="18"/>
      <c r="R118" s="18"/>
      <c r="S118" s="18"/>
      <c r="T118" s="18"/>
      <c r="U118" s="18"/>
      <c r="V118" s="18"/>
      <c r="W118" s="18"/>
      <c r="X118" s="29"/>
    </row>
    <row r="119" spans="1:24" ht="47.25" customHeight="1" x14ac:dyDescent="0.25">
      <c r="A119" s="1"/>
      <c r="B119" s="30"/>
      <c r="C119" s="525"/>
      <c r="D119" s="526"/>
      <c r="E119" s="538"/>
      <c r="F119" s="539"/>
      <c r="G119" s="539"/>
      <c r="H119" s="540"/>
      <c r="I119" s="337"/>
      <c r="J119" s="337"/>
      <c r="K119" s="337"/>
      <c r="L119" s="337"/>
      <c r="M119" s="337"/>
      <c r="N119" s="337"/>
      <c r="O119" s="327"/>
      <c r="P119" s="18"/>
      <c r="Q119" s="18"/>
      <c r="R119" s="18"/>
      <c r="S119" s="18"/>
      <c r="T119" s="18"/>
      <c r="U119" s="18"/>
      <c r="V119" s="18"/>
      <c r="W119" s="18"/>
      <c r="X119" s="29"/>
    </row>
    <row r="120" spans="1:24" ht="47.25" customHeight="1" x14ac:dyDescent="0.25">
      <c r="A120" s="1"/>
      <c r="B120" s="30"/>
      <c r="C120" s="525"/>
      <c r="D120" s="526"/>
      <c r="E120" s="538"/>
      <c r="F120" s="539"/>
      <c r="G120" s="539"/>
      <c r="H120" s="540"/>
      <c r="I120" s="337"/>
      <c r="J120" s="337"/>
      <c r="K120" s="337"/>
      <c r="L120" s="337"/>
      <c r="M120" s="337"/>
      <c r="N120" s="337"/>
      <c r="O120" s="327"/>
      <c r="P120" s="18"/>
      <c r="Q120" s="18"/>
      <c r="R120" s="18"/>
      <c r="S120" s="18"/>
      <c r="T120" s="18"/>
      <c r="U120" s="18"/>
      <c r="V120" s="18"/>
      <c r="W120" s="18"/>
      <c r="X120" s="29"/>
    </row>
    <row r="121" spans="1:24" ht="47.25" customHeight="1" x14ac:dyDescent="0.25">
      <c r="A121" s="1"/>
      <c r="B121" s="30"/>
      <c r="C121" s="525"/>
      <c r="D121" s="526"/>
      <c r="E121" s="538"/>
      <c r="F121" s="539"/>
      <c r="G121" s="539"/>
      <c r="H121" s="540"/>
      <c r="I121" s="337"/>
      <c r="J121" s="337"/>
      <c r="K121" s="337"/>
      <c r="L121" s="337"/>
      <c r="M121" s="337"/>
      <c r="N121" s="337"/>
      <c r="O121" s="327"/>
      <c r="P121" s="18"/>
      <c r="Q121" s="18"/>
      <c r="R121" s="18"/>
      <c r="S121" s="18"/>
      <c r="T121" s="18"/>
      <c r="U121" s="18"/>
      <c r="V121" s="18"/>
      <c r="W121" s="18"/>
      <c r="X121" s="29"/>
    </row>
    <row r="122" spans="1:24" ht="47.25" customHeight="1" x14ac:dyDescent="0.25">
      <c r="A122" s="1"/>
      <c r="B122" s="30"/>
      <c r="C122" s="525"/>
      <c r="D122" s="526"/>
      <c r="E122" s="538"/>
      <c r="F122" s="539"/>
      <c r="G122" s="539"/>
      <c r="H122" s="540"/>
      <c r="I122" s="337"/>
      <c r="J122" s="337"/>
      <c r="K122" s="337"/>
      <c r="L122" s="337"/>
      <c r="M122" s="337"/>
      <c r="N122" s="337"/>
      <c r="O122" s="327"/>
      <c r="P122" s="18"/>
      <c r="Q122" s="18"/>
      <c r="R122" s="18"/>
      <c r="S122" s="18"/>
      <c r="T122" s="18"/>
      <c r="U122" s="18"/>
      <c r="V122" s="18"/>
      <c r="W122" s="18"/>
      <c r="X122" s="29"/>
    </row>
    <row r="123" spans="1:24" ht="47.25" customHeight="1" x14ac:dyDescent="0.25">
      <c r="A123" s="1"/>
      <c r="B123" s="30"/>
      <c r="C123" s="525"/>
      <c r="D123" s="526"/>
      <c r="E123" s="538"/>
      <c r="F123" s="539"/>
      <c r="G123" s="539"/>
      <c r="H123" s="540"/>
      <c r="I123" s="337"/>
      <c r="J123" s="337"/>
      <c r="K123" s="337"/>
      <c r="L123" s="337"/>
      <c r="M123" s="337"/>
      <c r="N123" s="337"/>
      <c r="O123" s="327"/>
      <c r="P123" s="18"/>
      <c r="Q123" s="18"/>
      <c r="R123" s="18"/>
      <c r="S123" s="18"/>
      <c r="T123" s="18"/>
      <c r="U123" s="18"/>
      <c r="V123" s="18"/>
      <c r="W123" s="18"/>
      <c r="X123" s="29"/>
    </row>
    <row r="124" spans="1:24" ht="47.25" customHeight="1" x14ac:dyDescent="0.25">
      <c r="B124" s="30"/>
      <c r="C124" s="525"/>
      <c r="D124" s="526"/>
      <c r="E124" s="538"/>
      <c r="F124" s="539"/>
      <c r="G124" s="539"/>
      <c r="H124" s="540"/>
      <c r="I124" s="337"/>
      <c r="J124" s="337"/>
      <c r="K124" s="337"/>
      <c r="L124" s="337"/>
      <c r="M124" s="337"/>
      <c r="N124" s="337"/>
      <c r="O124" s="327"/>
      <c r="P124" s="18"/>
      <c r="Q124" s="18"/>
      <c r="R124" s="18"/>
      <c r="S124" s="18"/>
      <c r="T124" s="18"/>
      <c r="U124" s="18"/>
      <c r="V124" s="18"/>
      <c r="W124" s="18"/>
      <c r="X124" s="29"/>
    </row>
    <row r="125" spans="1:24" ht="47.25" customHeight="1" x14ac:dyDescent="0.25">
      <c r="B125" s="30"/>
      <c r="C125" s="525"/>
      <c r="D125" s="526"/>
      <c r="E125" s="538"/>
      <c r="F125" s="539"/>
      <c r="G125" s="539"/>
      <c r="H125" s="540"/>
      <c r="I125" s="337"/>
      <c r="J125" s="337"/>
      <c r="K125" s="337"/>
      <c r="L125" s="337"/>
      <c r="M125" s="337"/>
      <c r="N125" s="337"/>
      <c r="O125" s="327"/>
      <c r="P125" s="18"/>
      <c r="Q125" s="18"/>
      <c r="R125" s="18"/>
      <c r="S125" s="18"/>
      <c r="T125" s="18"/>
      <c r="U125" s="18"/>
      <c r="V125" s="18"/>
      <c r="W125" s="18"/>
      <c r="X125" s="29"/>
    </row>
    <row r="126" spans="1:24" ht="47.25" customHeight="1" x14ac:dyDescent="0.25">
      <c r="B126" s="30"/>
      <c r="C126" s="525"/>
      <c r="D126" s="526"/>
      <c r="E126" s="538"/>
      <c r="F126" s="539"/>
      <c r="G126" s="539"/>
      <c r="H126" s="540"/>
      <c r="I126" s="337"/>
      <c r="J126" s="337"/>
      <c r="K126" s="337"/>
      <c r="L126" s="337"/>
      <c r="M126" s="337"/>
      <c r="N126" s="337"/>
      <c r="O126" s="327"/>
      <c r="P126" s="18"/>
      <c r="Q126" s="18"/>
      <c r="R126" s="18"/>
      <c r="S126" s="18"/>
      <c r="T126" s="18"/>
      <c r="U126" s="18"/>
      <c r="V126" s="18"/>
      <c r="W126" s="18"/>
      <c r="X126" s="29"/>
    </row>
    <row r="127" spans="1:24" ht="47.25" customHeight="1" x14ac:dyDescent="0.25">
      <c r="B127" s="30"/>
      <c r="C127" s="525"/>
      <c r="D127" s="526"/>
      <c r="E127" s="538"/>
      <c r="F127" s="539"/>
      <c r="G127" s="539"/>
      <c r="H127" s="540"/>
      <c r="I127" s="337"/>
      <c r="J127" s="337"/>
      <c r="K127" s="337"/>
      <c r="L127" s="337"/>
      <c r="M127" s="337"/>
      <c r="N127" s="337"/>
      <c r="O127" s="327"/>
      <c r="P127" s="18"/>
      <c r="Q127" s="18"/>
      <c r="R127" s="18"/>
      <c r="S127" s="18"/>
      <c r="T127" s="18"/>
      <c r="U127" s="18"/>
      <c r="V127" s="18"/>
      <c r="W127" s="18"/>
      <c r="X127" s="29"/>
    </row>
    <row r="128" spans="1:24" ht="47.25" customHeight="1" x14ac:dyDescent="0.25">
      <c r="B128" s="30"/>
      <c r="C128" s="525"/>
      <c r="D128" s="526"/>
      <c r="E128" s="538"/>
      <c r="F128" s="539"/>
      <c r="G128" s="539"/>
      <c r="H128" s="540"/>
      <c r="I128" s="337"/>
      <c r="J128" s="337"/>
      <c r="K128" s="337"/>
      <c r="L128" s="337"/>
      <c r="M128" s="337"/>
      <c r="N128" s="337"/>
      <c r="O128" s="327"/>
      <c r="P128" s="18"/>
      <c r="Q128" s="18"/>
      <c r="R128" s="18"/>
      <c r="S128" s="18"/>
      <c r="T128" s="18"/>
      <c r="U128" s="18"/>
      <c r="V128" s="18"/>
      <c r="W128" s="18"/>
      <c r="X128" s="29"/>
    </row>
    <row r="129" spans="2:24" ht="47.25" customHeight="1" x14ac:dyDescent="0.25">
      <c r="B129" s="30"/>
      <c r="C129" s="525"/>
      <c r="D129" s="526"/>
      <c r="E129" s="538"/>
      <c r="F129" s="539"/>
      <c r="G129" s="539"/>
      <c r="H129" s="540"/>
      <c r="I129" s="337"/>
      <c r="J129" s="337"/>
      <c r="K129" s="337"/>
      <c r="L129" s="337"/>
      <c r="M129" s="337"/>
      <c r="N129" s="337"/>
      <c r="O129" s="327"/>
      <c r="P129" s="18"/>
      <c r="Q129" s="18"/>
      <c r="R129" s="18"/>
      <c r="S129" s="18"/>
      <c r="T129" s="18"/>
      <c r="U129" s="18"/>
      <c r="V129" s="18"/>
      <c r="W129" s="18"/>
      <c r="X129" s="29"/>
    </row>
    <row r="130" spans="2:24" ht="47.25" customHeight="1" x14ac:dyDescent="0.25">
      <c r="B130" s="30"/>
      <c r="C130" s="525"/>
      <c r="D130" s="526"/>
      <c r="E130" s="538"/>
      <c r="F130" s="539"/>
      <c r="G130" s="539"/>
      <c r="H130" s="540"/>
      <c r="I130" s="337"/>
      <c r="J130" s="337"/>
      <c r="K130" s="337"/>
      <c r="L130" s="337"/>
      <c r="M130" s="337"/>
      <c r="N130" s="337"/>
      <c r="O130" s="327"/>
      <c r="P130" s="18"/>
      <c r="Q130" s="18"/>
      <c r="R130" s="18"/>
      <c r="S130" s="18"/>
      <c r="T130" s="18"/>
      <c r="U130" s="18"/>
      <c r="V130" s="18"/>
      <c r="W130" s="18"/>
      <c r="X130" s="29"/>
    </row>
    <row r="131" spans="2:24" ht="47.25" customHeight="1" x14ac:dyDescent="0.25">
      <c r="B131" s="30"/>
      <c r="C131" s="525"/>
      <c r="D131" s="526"/>
      <c r="E131" s="538"/>
      <c r="F131" s="539"/>
      <c r="G131" s="539"/>
      <c r="H131" s="540"/>
      <c r="I131" s="337"/>
      <c r="J131" s="337"/>
      <c r="K131" s="337"/>
      <c r="L131" s="337"/>
      <c r="M131" s="337"/>
      <c r="N131" s="337"/>
      <c r="O131" s="327"/>
      <c r="P131" s="18"/>
      <c r="Q131" s="18"/>
      <c r="R131" s="18"/>
      <c r="S131" s="18"/>
      <c r="T131" s="18"/>
      <c r="U131" s="18"/>
      <c r="V131" s="18"/>
      <c r="W131" s="18"/>
      <c r="X131" s="29"/>
    </row>
    <row r="132" spans="2:24" ht="47.25" customHeight="1" x14ac:dyDescent="0.25">
      <c r="B132" s="30"/>
      <c r="C132" s="525"/>
      <c r="D132" s="526"/>
      <c r="E132" s="538"/>
      <c r="F132" s="539"/>
      <c r="G132" s="539"/>
      <c r="H132" s="540"/>
      <c r="I132" s="337"/>
      <c r="J132" s="337"/>
      <c r="K132" s="337"/>
      <c r="L132" s="337"/>
      <c r="M132" s="337"/>
      <c r="N132" s="337"/>
      <c r="O132" s="327"/>
      <c r="P132" s="18"/>
      <c r="Q132" s="18"/>
      <c r="R132" s="18"/>
      <c r="S132" s="18"/>
      <c r="T132" s="18"/>
      <c r="U132" s="18"/>
      <c r="V132" s="18"/>
      <c r="W132" s="18"/>
      <c r="X132" s="29"/>
    </row>
    <row r="133" spans="2:24" ht="47.25" customHeight="1" thickBot="1" x14ac:dyDescent="0.3">
      <c r="B133" s="30"/>
      <c r="C133" s="525"/>
      <c r="D133" s="526"/>
      <c r="E133" s="574"/>
      <c r="F133" s="575"/>
      <c r="G133" s="575"/>
      <c r="H133" s="576"/>
      <c r="I133" s="338"/>
      <c r="J133" s="338"/>
      <c r="K133" s="338"/>
      <c r="L133" s="338"/>
      <c r="M133" s="338"/>
      <c r="N133" s="338"/>
      <c r="O133" s="328"/>
      <c r="P133" s="18"/>
      <c r="Q133" s="18"/>
      <c r="R133" s="18"/>
      <c r="S133" s="18"/>
      <c r="T133" s="18"/>
      <c r="U133" s="18"/>
      <c r="V133" s="18"/>
      <c r="W133" s="18"/>
      <c r="X133" s="29"/>
    </row>
    <row r="134" spans="2:24" ht="18.75" x14ac:dyDescent="0.2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25">
      <c r="C135" s="375"/>
      <c r="D135" s="375"/>
      <c r="E135" s="375"/>
      <c r="F135" s="375"/>
      <c r="G135" s="375"/>
      <c r="H135" s="375"/>
      <c r="I135" s="375"/>
      <c r="J135" s="375"/>
      <c r="K135" s="376"/>
      <c r="L135" s="376"/>
      <c r="M135" s="376"/>
      <c r="N135" s="376"/>
      <c r="O135" s="376"/>
    </row>
    <row r="136" spans="2:24" ht="15.75" thickBot="1" x14ac:dyDescent="0.3">
      <c r="C136" s="375"/>
      <c r="D136" s="375"/>
      <c r="E136" s="375"/>
      <c r="F136" s="375"/>
      <c r="G136" s="375"/>
      <c r="H136" s="375"/>
      <c r="I136" s="375"/>
      <c r="J136" s="375"/>
      <c r="K136" s="376"/>
      <c r="L136" s="376"/>
      <c r="M136" s="376"/>
      <c r="N136" s="376"/>
      <c r="O136" s="376"/>
    </row>
    <row r="137" spans="2:24" ht="15.75" thickBot="1" x14ac:dyDescent="0.3">
      <c r="B137" s="68"/>
      <c r="C137" s="572" t="s">
        <v>50</v>
      </c>
      <c r="D137" s="572"/>
      <c r="E137" s="572"/>
      <c r="F137" s="572"/>
      <c r="G137" s="572"/>
      <c r="H137" s="368"/>
      <c r="I137" s="368"/>
      <c r="J137" s="572"/>
      <c r="K137" s="572"/>
      <c r="L137" s="572"/>
      <c r="M137" s="572"/>
      <c r="N137" s="572"/>
      <c r="O137" s="368"/>
      <c r="P137" s="69"/>
      <c r="Q137" s="572"/>
      <c r="R137" s="572"/>
      <c r="S137" s="572"/>
      <c r="T137" s="572"/>
      <c r="U137" s="69"/>
      <c r="V137" s="69"/>
      <c r="W137" s="77"/>
      <c r="X137" s="78"/>
    </row>
    <row r="138" spans="2:24" x14ac:dyDescent="0.2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60" x14ac:dyDescent="0.25">
      <c r="B139" s="70"/>
      <c r="C139" s="377" t="s">
        <v>667</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3">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25">
      <c r="B141" s="73"/>
      <c r="C141" s="267" t="s">
        <v>665</v>
      </c>
      <c r="D141" s="547" t="s">
        <v>51</v>
      </c>
      <c r="E141" s="547"/>
      <c r="F141" s="547"/>
      <c r="G141" s="547"/>
      <c r="H141" s="547"/>
      <c r="I141" s="547" t="s">
        <v>574</v>
      </c>
      <c r="J141" s="547"/>
      <c r="K141" s="547" t="s">
        <v>573</v>
      </c>
      <c r="L141" s="547"/>
      <c r="M141" s="547" t="s">
        <v>8</v>
      </c>
      <c r="N141" s="548"/>
      <c r="O141" s="378"/>
      <c r="P141" s="71"/>
      <c r="Q141" s="71"/>
      <c r="R141" s="71"/>
      <c r="S141" s="71"/>
      <c r="T141" s="71"/>
      <c r="U141" s="71"/>
      <c r="V141" s="71"/>
      <c r="W141" s="71"/>
      <c r="X141" s="72"/>
    </row>
    <row r="142" spans="2:24" ht="47.25" customHeight="1" x14ac:dyDescent="0.25">
      <c r="B142" s="73"/>
      <c r="C142" s="329"/>
      <c r="D142" s="568"/>
      <c r="E142" s="568"/>
      <c r="F142" s="568"/>
      <c r="G142" s="568"/>
      <c r="H142" s="568"/>
      <c r="I142" s="554"/>
      <c r="J142" s="554"/>
      <c r="K142" s="549"/>
      <c r="L142" s="549"/>
      <c r="M142" s="549"/>
      <c r="N142" s="550"/>
      <c r="O142" s="378"/>
      <c r="P142" s="71"/>
      <c r="Q142" s="71"/>
      <c r="R142" s="71"/>
      <c r="S142" s="71"/>
      <c r="T142" s="71"/>
      <c r="U142" s="71"/>
      <c r="V142" s="71"/>
      <c r="W142" s="71"/>
      <c r="X142" s="72"/>
    </row>
    <row r="143" spans="2:24" ht="47.25" customHeight="1" x14ac:dyDescent="0.25">
      <c r="B143" s="73"/>
      <c r="C143" s="330"/>
      <c r="D143" s="569"/>
      <c r="E143" s="569"/>
      <c r="F143" s="569"/>
      <c r="G143" s="569"/>
      <c r="H143" s="569"/>
      <c r="I143" s="555"/>
      <c r="J143" s="555"/>
      <c r="K143" s="551"/>
      <c r="L143" s="551"/>
      <c r="M143" s="551"/>
      <c r="N143" s="552"/>
      <c r="O143" s="378"/>
      <c r="P143" s="71"/>
      <c r="Q143" s="71"/>
      <c r="R143" s="71"/>
      <c r="S143" s="71"/>
      <c r="T143" s="71"/>
      <c r="U143" s="71"/>
      <c r="V143" s="71"/>
      <c r="W143" s="71"/>
      <c r="X143" s="72"/>
    </row>
    <row r="144" spans="2:24" ht="47.25" customHeight="1" x14ac:dyDescent="0.25">
      <c r="B144" s="73"/>
      <c r="C144" s="330"/>
      <c r="D144" s="569"/>
      <c r="E144" s="569"/>
      <c r="F144" s="569"/>
      <c r="G144" s="569"/>
      <c r="H144" s="569"/>
      <c r="I144" s="555"/>
      <c r="J144" s="555"/>
      <c r="K144" s="551"/>
      <c r="L144" s="551"/>
      <c r="M144" s="551"/>
      <c r="N144" s="552"/>
      <c r="O144" s="378"/>
      <c r="P144" s="71"/>
      <c r="Q144" s="71"/>
      <c r="R144" s="71"/>
      <c r="S144" s="71"/>
      <c r="T144" s="71"/>
      <c r="U144" s="71"/>
      <c r="V144" s="71"/>
      <c r="W144" s="71"/>
      <c r="X144" s="72"/>
    </row>
    <row r="145" spans="2:24" ht="47.25" customHeight="1" x14ac:dyDescent="0.25">
      <c r="B145" s="73"/>
      <c r="C145" s="330"/>
      <c r="D145" s="569"/>
      <c r="E145" s="569"/>
      <c r="F145" s="569"/>
      <c r="G145" s="569"/>
      <c r="H145" s="569"/>
      <c r="I145" s="555"/>
      <c r="J145" s="555"/>
      <c r="K145" s="551"/>
      <c r="L145" s="551"/>
      <c r="M145" s="551"/>
      <c r="N145" s="552"/>
      <c r="O145" s="378"/>
      <c r="P145" s="71"/>
      <c r="Q145" s="71"/>
      <c r="R145" s="71"/>
      <c r="S145" s="71"/>
      <c r="T145" s="71"/>
      <c r="U145" s="71"/>
      <c r="V145" s="71"/>
      <c r="W145" s="71"/>
      <c r="X145" s="72"/>
    </row>
    <row r="146" spans="2:24" ht="47.25" customHeight="1" x14ac:dyDescent="0.25">
      <c r="B146" s="73"/>
      <c r="C146" s="330"/>
      <c r="D146" s="569"/>
      <c r="E146" s="569"/>
      <c r="F146" s="569"/>
      <c r="G146" s="569"/>
      <c r="H146" s="569"/>
      <c r="I146" s="555"/>
      <c r="J146" s="555"/>
      <c r="K146" s="551"/>
      <c r="L146" s="551"/>
      <c r="M146" s="551"/>
      <c r="N146" s="552"/>
      <c r="O146" s="378"/>
      <c r="P146" s="71"/>
      <c r="Q146" s="71"/>
      <c r="R146" s="71"/>
      <c r="S146" s="71"/>
      <c r="T146" s="71"/>
      <c r="U146" s="71"/>
      <c r="V146" s="71"/>
      <c r="W146" s="71"/>
      <c r="X146" s="72"/>
    </row>
    <row r="147" spans="2:24" ht="47.25" customHeight="1" x14ac:dyDescent="0.25">
      <c r="B147" s="73"/>
      <c r="C147" s="330"/>
      <c r="D147" s="569"/>
      <c r="E147" s="569"/>
      <c r="F147" s="569"/>
      <c r="G147" s="569"/>
      <c r="H147" s="569"/>
      <c r="I147" s="555"/>
      <c r="J147" s="555"/>
      <c r="K147" s="551"/>
      <c r="L147" s="551"/>
      <c r="M147" s="551"/>
      <c r="N147" s="552"/>
      <c r="O147" s="378"/>
      <c r="P147" s="71"/>
      <c r="Q147" s="71"/>
      <c r="R147" s="71"/>
      <c r="S147" s="71"/>
      <c r="T147" s="71"/>
      <c r="U147" s="71"/>
      <c r="V147" s="71"/>
      <c r="W147" s="71"/>
      <c r="X147" s="72"/>
    </row>
    <row r="148" spans="2:24" ht="47.25" customHeight="1" x14ac:dyDescent="0.25">
      <c r="B148" s="73"/>
      <c r="C148" s="330"/>
      <c r="D148" s="569"/>
      <c r="E148" s="569"/>
      <c r="F148" s="569"/>
      <c r="G148" s="569"/>
      <c r="H148" s="569"/>
      <c r="I148" s="555"/>
      <c r="J148" s="555"/>
      <c r="K148" s="551"/>
      <c r="L148" s="551"/>
      <c r="M148" s="551"/>
      <c r="N148" s="552"/>
      <c r="O148" s="378"/>
      <c r="P148" s="71"/>
      <c r="Q148" s="71"/>
      <c r="R148" s="71"/>
      <c r="S148" s="71"/>
      <c r="T148" s="71"/>
      <c r="U148" s="71"/>
      <c r="V148" s="71"/>
      <c r="W148" s="71"/>
      <c r="X148" s="72"/>
    </row>
    <row r="149" spans="2:24" ht="47.25" customHeight="1" x14ac:dyDescent="0.25">
      <c r="B149" s="73"/>
      <c r="C149" s="330"/>
      <c r="D149" s="569"/>
      <c r="E149" s="569"/>
      <c r="F149" s="569"/>
      <c r="G149" s="569"/>
      <c r="H149" s="569"/>
      <c r="I149" s="555"/>
      <c r="J149" s="555"/>
      <c r="K149" s="551"/>
      <c r="L149" s="551"/>
      <c r="M149" s="551"/>
      <c r="N149" s="552"/>
      <c r="O149" s="378"/>
      <c r="P149" s="71"/>
      <c r="Q149" s="71"/>
      <c r="R149" s="71"/>
      <c r="S149" s="71"/>
      <c r="T149" s="71"/>
      <c r="U149" s="71"/>
      <c r="V149" s="71"/>
      <c r="W149" s="71"/>
      <c r="X149" s="72"/>
    </row>
    <row r="150" spans="2:24" ht="47.25" customHeight="1" x14ac:dyDescent="0.25">
      <c r="B150" s="73"/>
      <c r="C150" s="330"/>
      <c r="D150" s="569"/>
      <c r="E150" s="569"/>
      <c r="F150" s="569"/>
      <c r="G150" s="569"/>
      <c r="H150" s="569"/>
      <c r="I150" s="555"/>
      <c r="J150" s="555"/>
      <c r="K150" s="551"/>
      <c r="L150" s="551"/>
      <c r="M150" s="551"/>
      <c r="N150" s="552"/>
      <c r="O150" s="378"/>
      <c r="P150" s="71"/>
      <c r="Q150" s="71"/>
      <c r="R150" s="71"/>
      <c r="S150" s="71"/>
      <c r="T150" s="71"/>
      <c r="U150" s="71"/>
      <c r="V150" s="71"/>
      <c r="W150" s="71"/>
      <c r="X150" s="72"/>
    </row>
    <row r="151" spans="2:24" ht="47.25" customHeight="1" x14ac:dyDescent="0.25">
      <c r="B151" s="73"/>
      <c r="C151" s="330"/>
      <c r="D151" s="569"/>
      <c r="E151" s="569"/>
      <c r="F151" s="569"/>
      <c r="G151" s="569"/>
      <c r="H151" s="569"/>
      <c r="I151" s="555"/>
      <c r="J151" s="555"/>
      <c r="K151" s="551"/>
      <c r="L151" s="551"/>
      <c r="M151" s="551"/>
      <c r="N151" s="552"/>
      <c r="O151" s="378"/>
      <c r="P151" s="71"/>
      <c r="Q151" s="71"/>
      <c r="R151" s="71"/>
      <c r="S151" s="71"/>
      <c r="T151" s="71"/>
      <c r="U151" s="71"/>
      <c r="V151" s="71"/>
      <c r="W151" s="71"/>
      <c r="X151" s="72"/>
    </row>
    <row r="152" spans="2:24" ht="47.25" customHeight="1" x14ac:dyDescent="0.25">
      <c r="B152" s="73"/>
      <c r="C152" s="330"/>
      <c r="D152" s="569"/>
      <c r="E152" s="569"/>
      <c r="F152" s="569"/>
      <c r="G152" s="569"/>
      <c r="H152" s="569"/>
      <c r="I152" s="555"/>
      <c r="J152" s="555"/>
      <c r="K152" s="551"/>
      <c r="L152" s="551"/>
      <c r="M152" s="551"/>
      <c r="N152" s="552"/>
      <c r="O152" s="378"/>
      <c r="P152" s="71"/>
      <c r="Q152" s="71"/>
      <c r="R152" s="71"/>
      <c r="S152" s="71"/>
      <c r="T152" s="71"/>
      <c r="U152" s="71"/>
      <c r="V152" s="71"/>
      <c r="W152" s="71"/>
      <c r="X152" s="72"/>
    </row>
    <row r="153" spans="2:24" ht="47.25" customHeight="1" x14ac:dyDescent="0.25">
      <c r="B153" s="73"/>
      <c r="C153" s="330"/>
      <c r="D153" s="569"/>
      <c r="E153" s="569"/>
      <c r="F153" s="569"/>
      <c r="G153" s="569"/>
      <c r="H153" s="569"/>
      <c r="I153" s="555"/>
      <c r="J153" s="555"/>
      <c r="K153" s="551"/>
      <c r="L153" s="551"/>
      <c r="M153" s="551"/>
      <c r="N153" s="552"/>
      <c r="O153" s="378"/>
      <c r="P153" s="71"/>
      <c r="Q153" s="71"/>
      <c r="R153" s="71"/>
      <c r="S153" s="71"/>
      <c r="T153" s="71"/>
      <c r="U153" s="71"/>
      <c r="V153" s="71"/>
      <c r="W153" s="71"/>
      <c r="X153" s="72"/>
    </row>
    <row r="154" spans="2:24" ht="47.25" customHeight="1" x14ac:dyDescent="0.25">
      <c r="B154" s="73"/>
      <c r="C154" s="330"/>
      <c r="D154" s="569"/>
      <c r="E154" s="569"/>
      <c r="F154" s="569"/>
      <c r="G154" s="569"/>
      <c r="H154" s="569"/>
      <c r="I154" s="555"/>
      <c r="J154" s="555"/>
      <c r="K154" s="551"/>
      <c r="L154" s="551"/>
      <c r="M154" s="551"/>
      <c r="N154" s="552"/>
      <c r="O154" s="378"/>
      <c r="P154" s="71"/>
      <c r="Q154" s="71"/>
      <c r="R154" s="71"/>
      <c r="S154" s="71"/>
      <c r="T154" s="71"/>
      <c r="U154" s="71"/>
      <c r="V154" s="71"/>
      <c r="W154" s="71"/>
      <c r="X154" s="72"/>
    </row>
    <row r="155" spans="2:24" ht="47.25" customHeight="1" x14ac:dyDescent="0.25">
      <c r="B155" s="73"/>
      <c r="C155" s="330"/>
      <c r="D155" s="569"/>
      <c r="E155" s="569"/>
      <c r="F155" s="569"/>
      <c r="G155" s="569"/>
      <c r="H155" s="569"/>
      <c r="I155" s="555"/>
      <c r="J155" s="555"/>
      <c r="K155" s="551"/>
      <c r="L155" s="551"/>
      <c r="M155" s="551"/>
      <c r="N155" s="552"/>
      <c r="O155" s="378"/>
      <c r="P155" s="71"/>
      <c r="Q155" s="71"/>
      <c r="R155" s="71"/>
      <c r="S155" s="71"/>
      <c r="T155" s="71"/>
      <c r="U155" s="71"/>
      <c r="V155" s="71"/>
      <c r="W155" s="71"/>
      <c r="X155" s="72"/>
    </row>
    <row r="156" spans="2:24" ht="47.25" customHeight="1" x14ac:dyDescent="0.25">
      <c r="B156" s="73"/>
      <c r="C156" s="330"/>
      <c r="D156" s="569"/>
      <c r="E156" s="569"/>
      <c r="F156" s="569"/>
      <c r="G156" s="569"/>
      <c r="H156" s="569"/>
      <c r="I156" s="555"/>
      <c r="J156" s="555"/>
      <c r="K156" s="551"/>
      <c r="L156" s="551"/>
      <c r="M156" s="551"/>
      <c r="N156" s="552"/>
      <c r="O156" s="378"/>
      <c r="P156" s="71"/>
      <c r="Q156" s="71"/>
      <c r="R156" s="71"/>
      <c r="S156" s="71"/>
      <c r="T156" s="71"/>
      <c r="U156" s="71"/>
      <c r="V156" s="71"/>
      <c r="W156" s="71"/>
      <c r="X156" s="72"/>
    </row>
    <row r="157" spans="2:24" ht="47.25" customHeight="1" x14ac:dyDescent="0.25">
      <c r="B157" s="73"/>
      <c r="C157" s="330"/>
      <c r="D157" s="569"/>
      <c r="E157" s="569"/>
      <c r="F157" s="569"/>
      <c r="G157" s="569"/>
      <c r="H157" s="569"/>
      <c r="I157" s="555"/>
      <c r="J157" s="555"/>
      <c r="K157" s="551"/>
      <c r="L157" s="551"/>
      <c r="M157" s="551"/>
      <c r="N157" s="552"/>
      <c r="O157" s="378"/>
      <c r="P157" s="71"/>
      <c r="Q157" s="71"/>
      <c r="R157" s="71"/>
      <c r="S157" s="71"/>
      <c r="T157" s="71"/>
      <c r="U157" s="71"/>
      <c r="V157" s="71"/>
      <c r="W157" s="71"/>
      <c r="X157" s="72"/>
    </row>
    <row r="158" spans="2:24" ht="47.25" customHeight="1" x14ac:dyDescent="0.25">
      <c r="B158" s="73"/>
      <c r="C158" s="330"/>
      <c r="D158" s="569"/>
      <c r="E158" s="569"/>
      <c r="F158" s="569"/>
      <c r="G158" s="569"/>
      <c r="H158" s="569"/>
      <c r="I158" s="555"/>
      <c r="J158" s="555"/>
      <c r="K158" s="551"/>
      <c r="L158" s="551"/>
      <c r="M158" s="551"/>
      <c r="N158" s="552"/>
      <c r="O158" s="378"/>
      <c r="P158" s="71"/>
      <c r="Q158" s="71"/>
      <c r="R158" s="71"/>
      <c r="S158" s="71"/>
      <c r="T158" s="71"/>
      <c r="U158" s="71"/>
      <c r="V158" s="71"/>
      <c r="W158" s="71"/>
      <c r="X158" s="72"/>
    </row>
    <row r="159" spans="2:24" ht="47.25" customHeight="1" thickBot="1" x14ac:dyDescent="0.3">
      <c r="B159" s="73"/>
      <c r="C159" s="331"/>
      <c r="D159" s="570"/>
      <c r="E159" s="570"/>
      <c r="F159" s="570"/>
      <c r="G159" s="570"/>
      <c r="H159" s="570"/>
      <c r="I159" s="556"/>
      <c r="J159" s="556"/>
      <c r="K159" s="546"/>
      <c r="L159" s="546"/>
      <c r="M159" s="546"/>
      <c r="N159" s="553"/>
      <c r="O159" s="378"/>
      <c r="P159" s="71"/>
      <c r="Q159" s="71"/>
      <c r="R159" s="71"/>
      <c r="S159" s="71"/>
      <c r="T159" s="71"/>
      <c r="U159" s="71"/>
      <c r="V159" s="71"/>
      <c r="W159" s="71"/>
      <c r="X159" s="72"/>
    </row>
    <row r="160" spans="2:24" x14ac:dyDescent="0.2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2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60" x14ac:dyDescent="0.25">
      <c r="B162" s="70"/>
      <c r="C162" s="377" t="s">
        <v>668</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75" thickBot="1" x14ac:dyDescent="0.3">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25">
      <c r="B164" s="73"/>
      <c r="C164" s="559"/>
      <c r="D164" s="560"/>
      <c r="E164" s="560"/>
      <c r="F164" s="560"/>
      <c r="G164" s="560"/>
      <c r="H164" s="560"/>
      <c r="I164" s="561"/>
      <c r="J164" s="378"/>
      <c r="K164" s="378"/>
      <c r="L164" s="378"/>
      <c r="M164" s="378"/>
      <c r="N164" s="378"/>
      <c r="O164" s="378"/>
      <c r="P164" s="71"/>
      <c r="Q164" s="71"/>
      <c r="R164" s="71"/>
      <c r="S164" s="71"/>
      <c r="T164" s="71"/>
      <c r="U164" s="71"/>
      <c r="V164" s="71"/>
      <c r="W164" s="71"/>
      <c r="X164" s="72"/>
    </row>
    <row r="165" spans="2:24" x14ac:dyDescent="0.25">
      <c r="B165" s="73"/>
      <c r="C165" s="562"/>
      <c r="D165" s="563"/>
      <c r="E165" s="563"/>
      <c r="F165" s="563"/>
      <c r="G165" s="563"/>
      <c r="H165" s="563"/>
      <c r="I165" s="564"/>
      <c r="J165" s="378"/>
      <c r="K165" s="378"/>
      <c r="L165" s="378"/>
      <c r="M165" s="378"/>
      <c r="N165" s="378"/>
      <c r="O165" s="378"/>
      <c r="P165" s="71"/>
      <c r="Q165" s="71"/>
      <c r="R165" s="71"/>
      <c r="S165" s="71"/>
      <c r="T165" s="71"/>
      <c r="U165" s="71"/>
      <c r="V165" s="71"/>
      <c r="W165" s="71"/>
      <c r="X165" s="72"/>
    </row>
    <row r="166" spans="2:24" x14ac:dyDescent="0.25">
      <c r="B166" s="73"/>
      <c r="C166" s="562"/>
      <c r="D166" s="563"/>
      <c r="E166" s="563"/>
      <c r="F166" s="563"/>
      <c r="G166" s="563"/>
      <c r="H166" s="563"/>
      <c r="I166" s="564"/>
      <c r="J166" s="378"/>
      <c r="K166" s="378"/>
      <c r="L166" s="378"/>
      <c r="M166" s="378"/>
      <c r="N166" s="378"/>
      <c r="O166" s="378"/>
      <c r="P166" s="71"/>
      <c r="Q166" s="71"/>
      <c r="R166" s="71"/>
      <c r="S166" s="71"/>
      <c r="T166" s="71"/>
      <c r="U166" s="71"/>
      <c r="V166" s="71"/>
      <c r="W166" s="71"/>
      <c r="X166" s="72"/>
    </row>
    <row r="167" spans="2:24" x14ac:dyDescent="0.25">
      <c r="B167" s="73"/>
      <c r="C167" s="562"/>
      <c r="D167" s="563"/>
      <c r="E167" s="563"/>
      <c r="F167" s="563"/>
      <c r="G167" s="563"/>
      <c r="H167" s="563"/>
      <c r="I167" s="564"/>
      <c r="J167" s="378"/>
      <c r="K167" s="378"/>
      <c r="L167" s="378"/>
      <c r="M167" s="378"/>
      <c r="N167" s="378"/>
      <c r="O167" s="378"/>
      <c r="P167" s="71"/>
      <c r="Q167" s="71"/>
      <c r="R167" s="71"/>
      <c r="S167" s="71"/>
      <c r="T167" s="71"/>
      <c r="U167" s="71"/>
      <c r="V167" s="71"/>
      <c r="W167" s="71"/>
      <c r="X167" s="72"/>
    </row>
    <row r="168" spans="2:24" x14ac:dyDescent="0.25">
      <c r="B168" s="73"/>
      <c r="C168" s="562"/>
      <c r="D168" s="563"/>
      <c r="E168" s="563"/>
      <c r="F168" s="563"/>
      <c r="G168" s="563"/>
      <c r="H168" s="563"/>
      <c r="I168" s="564"/>
      <c r="J168" s="378"/>
      <c r="K168" s="378"/>
      <c r="L168" s="378"/>
      <c r="M168" s="378"/>
      <c r="N168" s="378"/>
      <c r="O168" s="378"/>
      <c r="P168" s="71"/>
      <c r="Q168" s="71"/>
      <c r="R168" s="71"/>
      <c r="S168" s="71"/>
      <c r="T168" s="71"/>
      <c r="U168" s="71"/>
      <c r="V168" s="71"/>
      <c r="W168" s="71"/>
      <c r="X168" s="72"/>
    </row>
    <row r="169" spans="2:24" ht="15.75" thickBot="1" x14ac:dyDescent="0.3">
      <c r="B169" s="73"/>
      <c r="C169" s="565"/>
      <c r="D169" s="566"/>
      <c r="E169" s="566"/>
      <c r="F169" s="566"/>
      <c r="G169" s="566"/>
      <c r="H169" s="566"/>
      <c r="I169" s="567"/>
      <c r="J169" s="378"/>
      <c r="K169" s="378"/>
      <c r="L169" s="378"/>
      <c r="M169" s="378"/>
      <c r="N169" s="378"/>
      <c r="O169" s="378"/>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2"/>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9">
    <dataValidation allowBlank="1" sqref="N62 O62 O115" xr:uid="{00000000-0002-0000-0200-000000000000}"/>
    <dataValidation sqref="S62 R62 M115:N115" xr:uid="{00000000-0002-0000-0200-000001000000}"/>
    <dataValidation type="list" allowBlank="1" sqref="N25:O28 N53:O61 N160:N1048576 N1:O2 N14:O15 N6:O7 O134:O1048576 N134:N140" xr:uid="{00000000-0002-0000-0200-000002000000}">
      <formula1>Behaviour</formula1>
    </dataValidation>
    <dataValidation type="list" sqref="M160:M1048576 M14:M15 M25:M28 M53:M61 M6:M7 M1:M2 M134:M140" xr:uid="{00000000-0002-0000-0200-000003000000}">
      <formula1>ProjectStatus</formula1>
    </dataValidation>
    <dataValidation type="list" sqref="R6:U7 R1:U2 R135:U136 R187:U1048576 R137:T186" xr:uid="{00000000-0002-0000-0200-000004000000}">
      <formula1>"FundingStatus"</formula1>
    </dataValidation>
    <dataValidation type="list" sqref="Q6:Q7 Q1:Q2 Q135:Q1048576" xr:uid="{00000000-0002-0000-0200-000005000000}">
      <formula1>FundingSource</formula1>
    </dataValidation>
    <dataValidation type="decimal" operator="greaterThan" allowBlank="1" showInputMessage="1" showErrorMessage="1" sqref="J30:J49 H30:H49" xr:uid="{00000000-0002-0000-0200-000006000000}">
      <formula1>0</formula1>
    </dataValidation>
    <dataValidation type="decimal" operator="greaterThanOrEqual" allowBlank="1" showInputMessage="1" showErrorMessage="1" sqref="L30:L49" xr:uid="{00000000-0002-0000-0200-000007000000}">
      <formula1>0</formula1>
    </dataValidation>
    <dataValidation type="list" allowBlank="1" showInputMessage="1" showErrorMessage="1" sqref="P17:P24 C22 C24" xr:uid="{00000000-0002-0000-0200-000008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23CEDF8AE0E99C4CBF8B99360A71F40C" ma:contentTypeVersion="11" ma:contentTypeDescription="Create a new document." ma:contentTypeScope="" ma:versionID="28efab77f2fe100bf9d1bb7e25f6ed8b">
  <xsd:schema xmlns:xsd="http://www.w3.org/2001/XMLSchema" xmlns:xs="http://www.w3.org/2001/XMLSchema" xmlns:p="http://schemas.microsoft.com/office/2006/metadata/properties" xmlns:ns3="ec119203-bf5a-4a85-8df4-6988f8990f1c" xmlns:ns4="217c0ca3-9563-4bac-9a26-41a3ca20d666" targetNamespace="http://schemas.microsoft.com/office/2006/metadata/properties" ma:root="true" ma:fieldsID="82fae14077f5d13c7681e00670ef0b89" ns3:_="" ns4:_="">
    <xsd:import namespace="ec119203-bf5a-4a85-8df4-6988f8990f1c"/>
    <xsd:import namespace="217c0ca3-9563-4bac-9a26-41a3ca20d66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19203-bf5a-4a85-8df4-6988f8990f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7c0ca3-9563-4bac-9a26-41a3ca20d66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41A526-6851-4A16-8552-AD5B652EFB39}">
  <ds:schemaRefs>
    <ds:schemaRef ds:uri="http://schemas.microsoft.com/office/2006/documentManagement/types"/>
    <ds:schemaRef ds:uri="http://purl.org/dc/elements/1.1/"/>
    <ds:schemaRef ds:uri="http://purl.org/dc/dcmitype/"/>
    <ds:schemaRef ds:uri="http://schemas.microsoft.com/office/2006/metadata/properties"/>
    <ds:schemaRef ds:uri="ec119203-bf5a-4a85-8df4-6988f8990f1c"/>
    <ds:schemaRef ds:uri="217c0ca3-9563-4bac-9a26-41a3ca20d666"/>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3.xml><?xml version="1.0" encoding="utf-8"?>
<ds:datastoreItem xmlns:ds="http://schemas.openxmlformats.org/officeDocument/2006/customXml" ds:itemID="{80E610CA-4383-499A-8F81-EE4A86376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19203-bf5a-4a85-8df4-6988f8990f1c"/>
    <ds:schemaRef ds:uri="217c0ca3-9563-4bac-9a26-41a3ca20d6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2D2FDCB-864F-45FE-A8F0-E5D835E589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yvette.brough</cp:lastModifiedBy>
  <cp:lastPrinted>2015-07-10T09:39:32Z</cp:lastPrinted>
  <dcterms:created xsi:type="dcterms:W3CDTF">2014-10-29T16:20:01Z</dcterms:created>
  <dcterms:modified xsi:type="dcterms:W3CDTF">2020-11-30T15:10:59Z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0x01010023CEDF8AE0E99C4CBF8B99360A71F40C</vt:lpwstr>
  </property>
</Properties>
</file>