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Z:\00_SSN\PBCCD Reporting\2019-20 Reporting\Reports\05 PBCCD Other Reporting Bodies\"/>
    </mc:Choice>
  </mc:AlternateContent>
  <bookViews>
    <workbookView xWindow="-12" yWindow="-12" windowWidth="10320" windowHeight="8172"/>
  </bookViews>
  <sheets>
    <sheet name="Required section" sheetId="7" r:id="rId1"/>
    <sheet name="ListsReq" sheetId="8" r:id="rId2"/>
    <sheet name="Recommended - Wider Influence" sheetId="3" r:id="rId3"/>
  </sheets>
  <externalReferences>
    <externalReference r:id="rId4"/>
  </externalReferences>
  <definedNames>
    <definedName name="_xlnm._FilterDatabase" localSheetId="0" hidden="1">'Required section'!$A$210:$M$224</definedName>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section'!$A$1:$M$397</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8"/>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7" l="1"/>
  <c r="C14" i="7"/>
  <c r="C15" i="7"/>
  <c r="C17" i="7"/>
  <c r="C18" i="7"/>
  <c r="D164" i="7" l="1"/>
  <c r="E143" i="7" l="1"/>
  <c r="F125" i="7" l="1"/>
  <c r="F120" i="7" l="1"/>
  <c r="F121" i="7"/>
  <c r="F122" i="7"/>
  <c r="F123" i="7"/>
  <c r="F124" i="7"/>
  <c r="F126" i="7"/>
  <c r="F127" i="7"/>
  <c r="F128" i="7"/>
  <c r="F129" i="7"/>
  <c r="F131" i="7"/>
  <c r="F132" i="7"/>
  <c r="F133" i="7"/>
  <c r="F134" i="7"/>
  <c r="F135"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19" i="7"/>
  <c r="G120" i="7"/>
  <c r="G121" i="7"/>
  <c r="G122" i="7"/>
  <c r="G123" i="7"/>
  <c r="G124" i="7"/>
  <c r="G125" i="7"/>
  <c r="G126" i="7"/>
  <c r="G127" i="7"/>
  <c r="G128" i="7"/>
  <c r="G129" i="7"/>
  <c r="G131" i="7"/>
  <c r="G132" i="7"/>
  <c r="G133" i="7"/>
  <c r="G134" i="7"/>
  <c r="G135"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E119" i="7"/>
  <c r="E120" i="7"/>
  <c r="E121" i="7"/>
  <c r="E122" i="7"/>
  <c r="E123" i="7"/>
  <c r="E124" i="7"/>
  <c r="E125" i="7"/>
  <c r="E126" i="7"/>
  <c r="E127" i="7"/>
  <c r="E128" i="7"/>
  <c r="E129" i="7"/>
  <c r="E131" i="7"/>
  <c r="E132" i="7"/>
  <c r="E133" i="7"/>
  <c r="E134" i="7"/>
  <c r="E135" i="7"/>
  <c r="E137" i="7"/>
  <c r="E138" i="7"/>
  <c r="E139" i="7"/>
  <c r="E140" i="7"/>
  <c r="E141" i="7"/>
  <c r="E142" i="7"/>
  <c r="E144" i="7"/>
  <c r="E145" i="7"/>
  <c r="E146" i="7"/>
  <c r="E147" i="7"/>
  <c r="E148" i="7"/>
  <c r="E149" i="7"/>
  <c r="E150" i="7"/>
  <c r="E151" i="7"/>
  <c r="E152" i="7"/>
  <c r="E153" i="7"/>
  <c r="E154" i="7"/>
  <c r="E155" i="7"/>
  <c r="E156" i="7"/>
  <c r="E157" i="7"/>
  <c r="E158" i="7"/>
  <c r="E159" i="7"/>
  <c r="E160" i="7"/>
  <c r="E161" i="7"/>
  <c r="E162" i="7"/>
  <c r="E163" i="7"/>
  <c r="E164" i="7"/>
  <c r="E165" i="7"/>
  <c r="G119"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9" i="7"/>
  <c r="C20" i="7"/>
  <c r="C21" i="7"/>
  <c r="C22" i="7"/>
  <c r="C23" i="7"/>
  <c r="C98" i="7"/>
  <c r="C99" i="7"/>
  <c r="C100" i="7"/>
  <c r="C101" i="7"/>
  <c r="C102" i="7"/>
  <c r="C103" i="7"/>
  <c r="C104" i="7"/>
  <c r="C105" i="7"/>
  <c r="C106" i="7"/>
  <c r="C107" i="7"/>
  <c r="C108" i="7"/>
  <c r="C109" i="7"/>
  <c r="C110" i="7"/>
  <c r="H119" i="7"/>
  <c r="H120" i="7"/>
  <c r="H121" i="7"/>
  <c r="H122" i="7"/>
  <c r="H123" i="7"/>
  <c r="H124" i="7"/>
  <c r="H125" i="7"/>
  <c r="H126" i="7"/>
  <c r="H127" i="7"/>
  <c r="H128" i="7"/>
  <c r="H129" i="7"/>
  <c r="H135"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C208" i="7"/>
  <c r="D236" i="7"/>
  <c r="C251" i="7"/>
  <c r="D262" i="7"/>
</calcChain>
</file>

<file path=xl/comments1.xml><?xml version="1.0" encoding="utf-8"?>
<comments xmlns="http://schemas.openxmlformats.org/spreadsheetml/2006/main">
  <authors>
    <author>u447116</author>
  </authors>
  <commentList>
    <comment ref="AE47" authorId="0" shapeId="0">
      <text>
        <r>
          <rPr>
            <sz val="9"/>
            <color indexed="81"/>
            <rFont val="Tahoma"/>
            <family val="2"/>
          </rPr>
          <t xml:space="preserve">Household Residual Waste
</t>
        </r>
      </text>
    </comment>
  </commentList>
</comments>
</file>

<file path=xl/sharedStrings.xml><?xml version="1.0" encoding="utf-8"?>
<sst xmlns="http://schemas.openxmlformats.org/spreadsheetml/2006/main" count="2234" uniqueCount="992">
  <si>
    <t xml:space="preserve">Public Sector Report on Compliance with Climate Change Duties 2020 Template (excel format) - 2019-2020 Factors </t>
  </si>
  <si>
    <t>PART 1</t>
  </si>
  <si>
    <t>Profile of Reporting Body</t>
  </si>
  <si>
    <t xml:space="preserve"> </t>
  </si>
  <si>
    <t>1a</t>
  </si>
  <si>
    <t>Name of reporting body</t>
  </si>
  <si>
    <t>Provide the name of the listed body (the "body") which prepared this report.</t>
  </si>
  <si>
    <t>Scottish Water</t>
  </si>
  <si>
    <t>1b</t>
  </si>
  <si>
    <t>Type of body</t>
  </si>
  <si>
    <t>Select from the options below</t>
  </si>
  <si>
    <t>Others</t>
  </si>
  <si>
    <t>1c</t>
  </si>
  <si>
    <t>Highest number of full-time equivalent staff in the body during the report year</t>
  </si>
  <si>
    <t>1d</t>
  </si>
  <si>
    <t>Metrics used by the body</t>
  </si>
  <si>
    <t>Specify the metrics that the body uses to assess its performance in relation to climate change and sustainability.</t>
  </si>
  <si>
    <t>Metric</t>
  </si>
  <si>
    <t>Units</t>
  </si>
  <si>
    <t>Value</t>
  </si>
  <si>
    <t>Comments</t>
  </si>
  <si>
    <t>Population supplied with treated water</t>
  </si>
  <si>
    <t>Annual Return A2.5*1000</t>
  </si>
  <si>
    <t>Population supplied with sewage services</t>
  </si>
  <si>
    <t>Annual Return A3.3*1000</t>
  </si>
  <si>
    <t>Treated water</t>
  </si>
  <si>
    <t>Annual Return A2.6*365</t>
  </si>
  <si>
    <t>Sewage treated</t>
  </si>
  <si>
    <t>Annual Return 3.9*365</t>
  </si>
  <si>
    <t>1e</t>
  </si>
  <si>
    <t>Overall budget of the body</t>
  </si>
  <si>
    <t>Specify approximate £/annum for the report year.</t>
  </si>
  <si>
    <t>Budget</t>
  </si>
  <si>
    <t>Budget Comments</t>
  </si>
  <si>
    <t>Source: 2019/2020 Annual Return, revenue from regulated services; excludes unregulated parts of SW Group (i.e. Business Stream, SW Horizons and SW International)</t>
  </si>
  <si>
    <t>1f</t>
  </si>
  <si>
    <t>Report year</t>
  </si>
  <si>
    <t>Specify the report year.</t>
  </si>
  <si>
    <t>Report year comments</t>
  </si>
  <si>
    <t>2019/20 (Financial year)</t>
  </si>
  <si>
    <t xml:space="preserve"> 3a shows majority year, not year end, reflecting emissions factor year</t>
  </si>
  <si>
    <t>1g</t>
  </si>
  <si>
    <t>Context</t>
  </si>
  <si>
    <t>Provide a summary of the body's nature and functions that are relevant to climate change reporting.</t>
  </si>
  <si>
    <t>Scottish Water is a public corporation that provides essential water and waste water services to 2.56 million households and 152,806 business premises across Scotland. Each day we deliver 1.44 billion litres of clear, fresh drinking water, and take away 983 million litres of waste water, which we treat, recover resources from and return safely to the environment. 
Our vital role covers:
•  30,400 miles of water pipes
•  33,655 miles of sewer pipes
•  237 water treatment works
•  1,826 waste water treatment works
(2019/2020 Annual Return)</t>
  </si>
  <si>
    <t>PART 2</t>
  </si>
  <si>
    <t>Governance, Management and Strategy</t>
  </si>
  <si>
    <t>Governance and management</t>
  </si>
  <si>
    <t>2a</t>
  </si>
  <si>
    <t>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</si>
  <si>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</si>
  <si>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 xml:space="preserve">External Governance:
Scottish Water is owned by the Scottish Government, with oversight provided through its Water Services Unit.  As a public body, it has a duty within Scotland’s Climate Change Act to reduce emissions and support the Scottish Government’s climate change (CC) adaptation plans. Scottsh Water is regulated through 6-year regulatory business planning periods.  The current plan (2015-21) includes expectations on CC mitigation and adaptation.  Progress is monitored and reported via quarterly governance groups with government and regulators, and within Scottish Water’s annual Delivery Plan refresh.  The Sept 2019 Programme for Government  placed specific objectives on SW to increase renewable power generation within or hosted on its sites, to meet a net zero emissions objective for electricity use by 2040 and to publish a routemap to net zero in 2020. These were integrated into our Strategic Plan, published in Feb 2020. During the remainder of the reporting year prepared the Net Zero Emissions Routemap (which has since been published (https://scottishwaternetzero.co.uk/).
Internal Governance
Scottsh Water’s Regulatory Business Plan and annual updates to the Delivery Plan are approved by Board.  The Executive Leadership Team has collective responsibility for delivery of commitments and Ministerial Objectives. </t>
  </si>
  <si>
    <t>&lt;Insert Diagram Here or Attach File&gt;</t>
  </si>
  <si>
    <t>2b</t>
  </si>
  <si>
    <t>How is climate change action managed and embedded 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</si>
  <si>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</si>
  <si>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As noted in 2a, Scottish Water is accountable to the Scottish Government for delivering actions on carbon and climate change, as set in Ministerial Objectives, and details of how they are delivered are published on our website: 
https://www.scottishwater.co.uk/Help-and-Resources/Document-Hub/Key-Publications/Delivery-and-Business-Plans
Within the organisation, strategic decisions sit with the Executive Leadership Team (ELT).  Climate strategy is agreed within this forum and set out in the business plan documents (see link above).  There is Director-level oversight of strategies and plans for delivery of Climate Change objectives through the relevant directorates of Scottish Water.  Emissions reporting and tracking of activities and actions on emissions and climate change plans are signed off at Business Manager level for the appropriate business area and, where appropriate, by directors.  A Zero Emissions Team (ZET) to lead sustainability and climate change was created in January 2020.  This team is developing strategies and plans needed to get us to Net Zero, supporting business wide transformation to ensure organisational activities are aligned with the targets.  Action across the business is supported by ZET, with focus on ‘mainstreaming’ actions in relevant business units.  We engage directly with SEPA and other regulators in collective work to understand and address climate change and emissions.</t>
  </si>
  <si>
    <t>Strategy</t>
  </si>
  <si>
    <t>2c</t>
  </si>
  <si>
    <t>Does the body have specific climate change mitigation and adaptation objectives in its corporate plan or similar document?</t>
  </si>
  <si>
    <t>Provide a brief summary of objectives if they exist.</t>
  </si>
  <si>
    <t>Wording of objective</t>
  </si>
  <si>
    <t>Name of document</t>
  </si>
  <si>
    <t>Document Link</t>
  </si>
  <si>
    <t>"Scottish Water must contribute towards Scotland meeting its climate change obligations of achieving greenhouse gas emissions reductions in Scotland of 42% by 2020, and of 80% by 2050, by taking all necessary steps to fulfil its duties and obligations required of it as set out in the Climate Change (Scotland) Act 2009."</t>
  </si>
  <si>
    <t>The Scottish Water (Objectives: 2015 to 2021) Directions 2014, Schedule, Section 10</t>
  </si>
  <si>
    <t>https://www.webarchive.org.uk/wayback/archive/3000/https://www.gov.scot/Resource/0045/00459867.pdf</t>
  </si>
  <si>
    <t>"Scottish Water must improve Scotland's resilience to climate change by- (a) continuing to invest in modelling the likely impact of climate change on its assets; and (b) where appropriate, investing to manage risks arising from climate change impacts."</t>
  </si>
  <si>
    <t>The Scottish Water (Objectives: 2015 to 2021) Directions 2014, Schedule, Section 9</t>
  </si>
  <si>
    <t>"We forecast that our carbon footprint will reduce by around ... 2% by 2021 as a result of this plan...due to the proposed improvements in energy efficiency and investments in renewable power generation (3%) off-setting the upward pressures from increased operational emissions arising from the planned service improvements (1%). We also forecast that if the electricity grid decarbonises in accordance with UK Government projections, our carbon footprint could potentially be reduced by a further 27% by 2021."</t>
  </si>
  <si>
    <t>Scottish Water Business Plan, 2015-2021, p34</t>
  </si>
  <si>
    <t>https://www.scottishwater.co.uk/about-us/publications/strategic-projections/copy-of-business-plan-2015-2021</t>
  </si>
  <si>
    <t>"In our 2015-21 regulatory period, we aspire to reduce our operational carbon by 10% and the carbon in new investment by 30%."</t>
  </si>
  <si>
    <t>Scottish Water Vision and Pillar Aspirations</t>
  </si>
  <si>
    <t>Internal document; not available online</t>
  </si>
  <si>
    <t>Overarching climate and emissions goals</t>
  </si>
  <si>
    <t>25 Year Strategic Plan: A sustainable Future Together</t>
  </si>
  <si>
    <t>https://www.scottishwater.co.uk/help-and-resources/document-hub/key-publications/strategic-plan</t>
  </si>
  <si>
    <t>2d</t>
  </si>
  <si>
    <t>Does the body have a climate change plan or strategy?</t>
  </si>
  <si>
    <t>If yes, provide the name of any such document and details of where a copy of the document may be obtained or accessed.</t>
  </si>
  <si>
    <t>Scottish Water’s climate change and carbon plans are as set out in the 2015-21 regulatory business plan: 
https://www.scottishwater.co.uk/Help-and-Resources/Document-Hub/Key-Publications/Delivery-and-Business-Plans
In 2020 Scottish Water also published its 25 year Strategic Plan, developed with stakeholders, which sets out long term goals and actions for cliamte change (https://www.scottishwater.co.uk/help-and-resources/document-hub/key-publications/strategic-plan)
(Outwith the reporting year, we published our Net Zero Emissions Routemap in Sept 2020: https://scottishwaternetzero.co.uk/)</t>
  </si>
  <si>
    <t>2e</t>
  </si>
  <si>
    <t>Does the body have any plans or strategies covering the following areas that include climate change?</t>
  </si>
  <si>
    <t>Provide the name of any such document and the timeframe covered.</t>
  </si>
  <si>
    <t>Topic area</t>
  </si>
  <si>
    <t>Link</t>
  </si>
  <si>
    <t>Time period covered</t>
  </si>
  <si>
    <t>Adaptation</t>
  </si>
  <si>
    <t>Regulatory Business Plan; 25 Year Strategic Plan</t>
  </si>
  <si>
    <t>http://www.scottishwater.co.uk/about-us/publications/strategic-projections/copy-of-business-plan-2015-2021</t>
  </si>
  <si>
    <t>2015-21; 2021-2045</t>
  </si>
  <si>
    <t>Adaptation actions are set out in our Regulatory Business Plan.Adaptation is tracked by the Adaptation Indicators overseen by the Adaptation Sub-Committee. Scottish Water works with the ASC and other parties to update these indicators on our progress. They are reported on the ClimateXChange website: https://www.climatexchange.org.uk/</t>
  </si>
  <si>
    <t>Business travel</t>
  </si>
  <si>
    <t>Green Travel Strategy; Net Zero Emissions Routemap</t>
  </si>
  <si>
    <t>www.scottishwaternetzero.co.uk</t>
  </si>
  <si>
    <t>2019/20; 2015-21</t>
  </si>
  <si>
    <t>The Green Travel Strategy ("Green Travel in Scottish Water") is an internal document describing a package of measures aimed at promoting sustainable travel activities inside and outside the boundary of our reportable carbon footprint.</t>
  </si>
  <si>
    <t>Staff Travel</t>
  </si>
  <si>
    <t>See above</t>
  </si>
  <si>
    <t>Energy efficiency</t>
  </si>
  <si>
    <t>Regulatory Business Plan; Net Zero routemap</t>
  </si>
  <si>
    <t>2015-21</t>
  </si>
  <si>
    <t>Fleet transport</t>
  </si>
  <si>
    <t>Net Zero emissions Routemapwww.scottishwaternetzero.co.uk</t>
  </si>
  <si>
    <t>ICT</t>
  </si>
  <si>
    <t>Renewable energy</t>
  </si>
  <si>
    <t>Regulatory Business Plan; Strategic Plan; Net Zero emissions Routemap</t>
  </si>
  <si>
    <t>Sustainable/renewable heat</t>
  </si>
  <si>
    <t xml:space="preserve">Net Zero emissions Routemap </t>
  </si>
  <si>
    <t>Waste management</t>
  </si>
  <si>
    <t>Net Zero Emissions Routemap</t>
  </si>
  <si>
    <t>Waste arisings from capital work are managed in accordance with Zero Waste Scotland objectives.</t>
  </si>
  <si>
    <t>Water and sewerage</t>
  </si>
  <si>
    <t>Regulatory Business Plan; Net Zero emisisons routemap</t>
  </si>
  <si>
    <t>Our core business is the provision of water and wastewater services to homes and businesses across Scotland. See section 1g above for more details of the services we provide.</t>
  </si>
  <si>
    <t>Land Use</t>
  </si>
  <si>
    <t>Regulatory Business Plan; Net Zero emissions Routemap</t>
  </si>
  <si>
    <t>Strategic Planning - Adapt and mitigate</t>
  </si>
  <si>
    <t xml:space="preserve">Strategic Plan </t>
  </si>
  <si>
    <t>2021-45</t>
  </si>
  <si>
    <t>Published 2020, setting 25 year outcomes</t>
  </si>
  <si>
    <t>2f</t>
  </si>
  <si>
    <t>What are the body’s top 5 priorities for climate change governance, management and strategy for the year ahead?</t>
  </si>
  <si>
    <t>Provide a brief summary of the body’s areas and activities of focus for the year ahead.</t>
  </si>
  <si>
    <t xml:space="preserve">1. Progression of the delivery of Climate Change actions set out in our Regulatory Business Plan and Delivery Plan
2. Develop strategies and plans to mplement our Net Zero Emissions Routemap for all areas of emissions
3. Continuing  work to ensure  tools, decision-making processes and governance  support low emission investment 
4. Continuing to progress the Sustainable Growth Agreement work with SEPA
5. Continuing to develop, in partnership with Local Authorities, SEPA and others, integrated approaches to  urban drainage challenges to ensure we support resilience and sustainable adaptation of the urban environment to climate change.
</t>
  </si>
  <si>
    <t>2g</t>
  </si>
  <si>
    <t>Has the body used the Climate Change Assessment Tool (a) or equivalent tool to self-assess its capability / performance?</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</si>
  <si>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</si>
  <si>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</si>
  <si>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 xml:space="preserve">No, we have not used the Climate Change Assessment Tool.  Instead, we have used bespoke industry tools and guidance, notably the Carbon Trust approved UK Water Industry Research (UKWIR) Carbon Accounting Workbook, and a range of research from UKWIR that covers climate change risk assessment, modelling and responses across water industry assets and services.  Reports and guidance are available from UKWIR at www.ukwir.org.  Outcomes inform actions on carbon management, on the approach to managing and assessing water resources, drainage and service provision.  We have begun benchmarking ourselves using the Adaptation Capability Framework (https://www.adaptationscotland.org.uk/how-adapt/your-sector/public-sector/framework).  We will complete this exercise in 2020/21.
</t>
  </si>
  <si>
    <t>Further information</t>
  </si>
  <si>
    <t>2h</t>
  </si>
  <si>
    <t>Supporting information and best practice</t>
  </si>
  <si>
    <t>Provide any other relevant supporting information and any examples of best practice by the body in relation to governance, management and strategy.</t>
  </si>
  <si>
    <t xml:space="preserve">The framework governing SW's Business Planning is a good example of collective governance and management. It requires close involvement, agreement and sign off from regulators and government. This supports appropriate prioritisation of measures for service and quality, and supports the consideration of carbon and climate goals needs. These are developed in agreement with stakeholders.
We have been monitoring and reporting our annual operational emissions since 2006/07 (see section 3 below) using a Carbon Accounting Workbook (CAW) originally developed by UKWIR in partnership with the Carbon Trust. CAW is updated annually to reflect latest emission factors, accounting rules and guidance from Defra/BEIS. We now calculate operational emissions monthly to inform futher development of our plans to reach net zero.
We have developed tools and procedures that will enable us to understand and manage the emissions associated with our capital investment programme, and work in 2019/20 has focussed on embedding in planning and delivery teams and delivery partners in the construction companies. These emissions are outwith the scope of our annual operational carbon footprint (as reported in Section 3 below). Working in consultation with our Delivery Vehicles, our Capital Carbon Accounting Tool (CCAT) allows project teams to see the whole life (embodied plus net-operational) emissions impacts of their projects. As reliable emissions data become available to inform decision-making, we will see a greater level of emissions awareness within our business, more sustainable choices and emissions reductions.  The CCAT, and our wider investment emissions management system, has been subject to external assessment to determine its compliance with PAS 2080, a standard for carbon management in infrastructure delivery. </t>
  </si>
  <si>
    <t>PART 3</t>
  </si>
  <si>
    <t>Corporate Emissions, Targets and Project Data</t>
  </si>
  <si>
    <t>Emissions</t>
  </si>
  <si>
    <t>3a</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</si>
  <si>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</si>
  <si>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</si>
  <si>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(a) No information is required on the effect of the body on emissions which are not from its estate and operations.</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</si>
  <si>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</si>
  <si>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Reference year</t>
  </si>
  <si>
    <t>Year</t>
  </si>
  <si>
    <t>Year type</t>
  </si>
  <si>
    <t>Scope 1</t>
  </si>
  <si>
    <t>Scope 2</t>
  </si>
  <si>
    <t>Scope 3</t>
  </si>
  <si>
    <t>Total</t>
  </si>
  <si>
    <t>Baseline Year</t>
  </si>
  <si>
    <t>Financial (April to March)</t>
  </si>
  <si>
    <t>tCO2e</t>
  </si>
  <si>
    <t>Scopes 1 &amp; 3 discrepancy due to lack of detail in historic activity data 2007/08 to 2009/10. Total figure reliable.</t>
  </si>
  <si>
    <t>Year 1 carbon footprint</t>
  </si>
  <si>
    <r>
      <t>tCO</t>
    </r>
    <r>
      <rPr>
        <vertAlign val="subscript"/>
        <sz val="11"/>
        <color theme="1"/>
        <rFont val="Calibri"/>
        <family val="2"/>
        <scheme val="minor"/>
      </rPr>
      <t>2</t>
    </r>
    <r>
      <rPr>
        <sz val="11"/>
        <color theme="1"/>
        <rFont val="Calibri"/>
        <family val="2"/>
        <scheme val="minor"/>
      </rPr>
      <t>e</t>
    </r>
  </si>
  <si>
    <t>see comment above</t>
  </si>
  <si>
    <t>Year 2 carbon footprint</t>
  </si>
  <si>
    <t>Year 3 carbon footprint</t>
  </si>
  <si>
    <t>Year 4 carbon footprint</t>
  </si>
  <si>
    <t>Year 5 carbon footprint</t>
  </si>
  <si>
    <t xml:space="preserve">Year 6 carbon footprint </t>
  </si>
  <si>
    <t>Year 7 carbon footprint</t>
  </si>
  <si>
    <t>Year 8 carbon footprint</t>
  </si>
  <si>
    <t>Year 9 carbon footprint</t>
  </si>
  <si>
    <t>Year 10 carbon footprint</t>
  </si>
  <si>
    <t>Year 11 carbon footprint</t>
  </si>
  <si>
    <t>Year 12 carbon footprint</t>
  </si>
  <si>
    <t>Year 13 carbon footprint</t>
  </si>
  <si>
    <t>3b</t>
  </si>
  <si>
    <t>Breakdown of emissions sources</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</si>
  <si>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</si>
  <si>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(a) Emissions factors are published annually by the UK Government Department for Environment, Food and Rural Affairs (Defra)</t>
  </si>
  <si>
    <r>
      <rPr>
        <b/>
        <sz val="11"/>
        <color theme="1"/>
        <rFont val="Calibri"/>
        <family val="2"/>
        <scheme val="minor"/>
      </rPr>
      <t xml:space="preserve">Please select </t>
    </r>
    <r>
      <rPr>
        <sz val="11"/>
        <color theme="1"/>
        <rFont val="Calibri"/>
        <family val="2"/>
        <scheme val="minor"/>
      </rPr>
      <t>- Emission Factor Year</t>
    </r>
  </si>
  <si>
    <t>Emission source</t>
  </si>
  <si>
    <t>Scope</t>
  </si>
  <si>
    <t>Consumption data</t>
  </si>
  <si>
    <t>Emission factor</t>
  </si>
  <si>
    <r>
      <t>Emissions (tCO</t>
    </r>
    <r>
      <rPr>
        <b/>
        <vertAlign val="subscript"/>
        <sz val="11"/>
        <color theme="1"/>
        <rFont val="Calibri"/>
        <family val="2"/>
        <scheme val="minor"/>
      </rPr>
      <t>2</t>
    </r>
    <r>
      <rPr>
        <b/>
        <sz val="11"/>
        <color theme="1"/>
        <rFont val="Calibri"/>
        <family val="2"/>
        <scheme val="minor"/>
      </rPr>
      <t>e)</t>
    </r>
  </si>
  <si>
    <t>Natural Gas</t>
  </si>
  <si>
    <t>SW consumption only (excludes PFIs)</t>
  </si>
  <si>
    <t>PFI consumption only</t>
  </si>
  <si>
    <t>Gas oil litre</t>
  </si>
  <si>
    <t>Burning Oil (Kerosene) litres</t>
  </si>
  <si>
    <t>Diesel (100% mineral diesel)</t>
  </si>
  <si>
    <t>Biomass (Wood Pellets) tonnes</t>
  </si>
  <si>
    <t>Note in SW's published footprint a different emissions factor is used.</t>
  </si>
  <si>
    <t>Grid Electricity (generation)</t>
  </si>
  <si>
    <t>Grid Electricity (transmission &amp; distribution losses)</t>
  </si>
  <si>
    <t>Private Wire electricity</t>
  </si>
  <si>
    <t>Water - Treatment</t>
  </si>
  <si>
    <t>Process Emissions from treatment of waste water.</t>
  </si>
  <si>
    <t>Emissions from sludge treatment</t>
  </si>
  <si>
    <t>Emissions from sludge treatment and disposal</t>
  </si>
  <si>
    <t>R407C</t>
  </si>
  <si>
    <t>R22</t>
  </si>
  <si>
    <t>Car - petrol (Small car up to a 1.4 litres engine) miles</t>
  </si>
  <si>
    <t>Car - petrol (Medium car from 1.4 - 2.0 litre engine) miles</t>
  </si>
  <si>
    <t>Car - petrol (Large car 2.0 litre engine +) miles</t>
  </si>
  <si>
    <t>Car - diesel (Small car up to a 1.7 litres engine) miles</t>
  </si>
  <si>
    <t>Car - diesel (Medium car from 1.7 - 2.0 litre engine) miles</t>
  </si>
  <si>
    <t>Car - diesel (Large car 2.0 litre engine +) miles</t>
  </si>
  <si>
    <t>Car - hybrid (average) mileage miles</t>
  </si>
  <si>
    <t>Motorbike - Average miles</t>
  </si>
  <si>
    <t>Taxi (regular)</t>
  </si>
  <si>
    <t>Bus (local bus, not London)</t>
  </si>
  <si>
    <t>Rail (National rail)</t>
  </si>
  <si>
    <t>Light rail and tram</t>
  </si>
  <si>
    <t>Ferry (average passenger)</t>
  </si>
  <si>
    <t>Domestic flight (average passenger)</t>
  </si>
  <si>
    <t>Short-haul flights (Economy class)</t>
  </si>
  <si>
    <t>Long-haul flights (Economy Class)</t>
  </si>
  <si>
    <t>Long-haul flights (Premium economy class)</t>
  </si>
  <si>
    <t>Long-haul flights (Business class)</t>
  </si>
  <si>
    <t>Long-haul flights (First class)</t>
  </si>
  <si>
    <t>Petrol (average biofuel blend)</t>
  </si>
  <si>
    <t>Diesel (average biofuel blend)</t>
  </si>
  <si>
    <t>LPG litres</t>
  </si>
  <si>
    <t>HGV - average all types &amp; sizes (diesel, 50% laden) km</t>
  </si>
  <si>
    <t>Propane used on sites</t>
  </si>
  <si>
    <t>Waste to landfill- including grit and screenings from wastewater treatment works.</t>
  </si>
  <si>
    <t>Biogas kWh</t>
  </si>
  <si>
    <t xml:space="preserve">Emissions from Biogas combustion </t>
  </si>
  <si>
    <t>3c</t>
  </si>
  <si>
    <t>Generation, consumption and export of renewable energy</t>
  </si>
  <si>
    <t>Provide a summary of the body’s annual renewable generation (if any), and whether it is used or exported by the body.</t>
  </si>
  <si>
    <t>Renewable Electricty</t>
  </si>
  <si>
    <t>Renewable Heat</t>
  </si>
  <si>
    <t>Technology</t>
  </si>
  <si>
    <t>Total consumed by the body (kWh)</t>
  </si>
  <si>
    <t>Total exported (kWh)</t>
  </si>
  <si>
    <t>Solar PV</t>
  </si>
  <si>
    <t>REGO &amp; non-REGO generation.</t>
  </si>
  <si>
    <t>Wind</t>
  </si>
  <si>
    <t>Hydro</t>
  </si>
  <si>
    <t>Biogas CHP</t>
  </si>
  <si>
    <t>Targets</t>
  </si>
  <si>
    <t>3d</t>
  </si>
  <si>
    <t>Organisational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</si>
  <si>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</si>
  <si>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</si>
  <si>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</si>
  <si>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</si>
  <si>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</si>
  <si>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Year used as baseline</t>
  </si>
  <si>
    <t>Baseline figure</t>
  </si>
  <si>
    <t>Units of baseline</t>
  </si>
  <si>
    <t>Target completion year</t>
  </si>
  <si>
    <t>Progress against target</t>
  </si>
  <si>
    <t>2025 Reduction in Operational Emissions</t>
  </si>
  <si>
    <t>percentage</t>
  </si>
  <si>
    <t>tCO2e reduction</t>
  </si>
  <si>
    <t>All emissions</t>
  </si>
  <si>
    <t>45% reduction</t>
  </si>
  <si>
    <t>Operational emissions, excludes investment emissions</t>
  </si>
  <si>
    <t>2030 Reduction in Operational Emissions</t>
  </si>
  <si>
    <t>2040 Net Zero Emissions - Operational and Investment</t>
  </si>
  <si>
    <t>absolute</t>
  </si>
  <si>
    <t>n/a</t>
  </si>
  <si>
    <t>in development</t>
  </si>
  <si>
    <t>Operational and investment emissions</t>
  </si>
  <si>
    <t>Projects and changes</t>
  </si>
  <si>
    <t>3e</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</si>
  <si>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</si>
  <si>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</si>
  <si>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Emissions source</t>
  </si>
  <si>
    <r>
      <t>Total estimated annual carbon savings (tCO</t>
    </r>
    <r>
      <rPr>
        <b/>
        <vertAlign val="subscript"/>
        <sz val="11"/>
        <color theme="1"/>
        <rFont val="Calibri"/>
        <family val="2"/>
        <scheme val="minor"/>
      </rPr>
      <t>2</t>
    </r>
    <r>
      <rPr>
        <b/>
        <sz val="11"/>
        <color theme="1"/>
        <rFont val="Calibri"/>
        <family val="2"/>
        <scheme val="minor"/>
      </rPr>
      <t>e)</t>
    </r>
  </si>
  <si>
    <t>Electricity</t>
  </si>
  <si>
    <t>Energy efficiencies of 2.88GWh and new renewable generation outlined in table below.</t>
  </si>
  <si>
    <t>Natural gas</t>
  </si>
  <si>
    <t>Other heating fuels</t>
  </si>
  <si>
    <t>Waste</t>
  </si>
  <si>
    <t>Estimated additional emissions saving resulting from leakage reduction work. Calculated from volume of leakage avoided multiplied by the carbon intensity of treated water supplied.</t>
  </si>
  <si>
    <t>Travel</t>
  </si>
  <si>
    <t>Other 1 (specify in comments)</t>
  </si>
  <si>
    <t>Other 2 (specify in comments)</t>
  </si>
  <si>
    <t>Other 3 (specify in comments)</t>
  </si>
  <si>
    <t>3f</t>
  </si>
  <si>
    <t>Detail the top 10 carbon reduction projects to be carried out by the body in the report year</t>
  </si>
  <si>
    <t>Provide details of the 10 projects which are estimated to achieve the highest carbon savings during report year.</t>
  </si>
  <si>
    <t>Project name</t>
  </si>
  <si>
    <t>Funding source</t>
  </si>
  <si>
    <r>
      <t>First full year of CO</t>
    </r>
    <r>
      <rPr>
        <b/>
        <vertAlign val="subscript"/>
        <sz val="11"/>
        <color theme="1"/>
        <rFont val="Calibri"/>
        <family val="2"/>
        <scheme val="minor"/>
      </rPr>
      <t>2</t>
    </r>
    <r>
      <rPr>
        <b/>
        <sz val="11"/>
        <color theme="1"/>
        <rFont val="Calibri"/>
        <family val="2"/>
        <scheme val="minor"/>
      </rPr>
      <t>e savings</t>
    </r>
  </si>
  <si>
    <t xml:space="preserve">Are these savings figures estimated or actual? </t>
  </si>
  <si>
    <t>Capital cost (£)</t>
  </si>
  <si>
    <t>Operational cost (£/annum)</t>
  </si>
  <si>
    <t>Project lifetime (years)</t>
  </si>
  <si>
    <t>Primary fuel/emission source saved</t>
  </si>
  <si>
    <r>
      <t>Estimated carbon savings per year (tCO</t>
    </r>
    <r>
      <rPr>
        <b/>
        <vertAlign val="subscript"/>
        <sz val="11"/>
        <color theme="1"/>
        <rFont val="Calibri"/>
        <family val="2"/>
        <scheme val="minor"/>
      </rPr>
      <t>2</t>
    </r>
    <r>
      <rPr>
        <b/>
        <sz val="11"/>
        <color theme="1"/>
        <rFont val="Calibri"/>
        <family val="2"/>
        <scheme val="minor"/>
      </rPr>
      <t>e/annum)</t>
    </r>
  </si>
  <si>
    <t>Estimated costs savings (£/annum)</t>
  </si>
  <si>
    <t>Behaviour Change</t>
  </si>
  <si>
    <t>Replacement Air Blowers at Dunbar WWTW</t>
  </si>
  <si>
    <t>SW</t>
  </si>
  <si>
    <t>2020/21</t>
  </si>
  <si>
    <t>Estimated</t>
  </si>
  <si>
    <t>Part of energy efficiency programme.</t>
  </si>
  <si>
    <t>Real Time Control system installad at Erskine WWTW</t>
  </si>
  <si>
    <t>NTF Pump Overhaul at Daldowie WWTW</t>
  </si>
  <si>
    <t>2020/22</t>
  </si>
  <si>
    <t>Replacement Blowers at Cupar WWTW</t>
  </si>
  <si>
    <t>2020/23</t>
  </si>
  <si>
    <t>Replacement Blowers at Perth WWTW</t>
  </si>
  <si>
    <t>2020/24</t>
  </si>
  <si>
    <t>Dunfermline WWTW</t>
  </si>
  <si>
    <t>Horizons Capital Programme</t>
  </si>
  <si>
    <t>New renewable installations, displacing grid electricity usage.</t>
  </si>
  <si>
    <t>Glenconvinth WTW</t>
  </si>
  <si>
    <t>Replacement Blowers at Ardoch</t>
  </si>
  <si>
    <t>2020/25</t>
  </si>
  <si>
    <t>Camphill WTW</t>
  </si>
  <si>
    <t>Assynt WTW</t>
  </si>
  <si>
    <t>2019/20</t>
  </si>
  <si>
    <t>3g</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</si>
  <si>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</si>
  <si>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</si>
  <si>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r>
      <t>Total estimated annual emissions (tCO</t>
    </r>
    <r>
      <rPr>
        <b/>
        <vertAlign val="subscript"/>
        <sz val="11"/>
        <color theme="1"/>
        <rFont val="Calibri"/>
        <family val="2"/>
        <scheme val="minor"/>
      </rPr>
      <t>2</t>
    </r>
    <r>
      <rPr>
        <b/>
        <sz val="11"/>
        <color theme="1"/>
        <rFont val="Calibri"/>
        <family val="2"/>
        <scheme val="minor"/>
      </rPr>
      <t>e)</t>
    </r>
  </si>
  <si>
    <t>Increase or decrease in emissions</t>
  </si>
  <si>
    <t>Estate changes</t>
  </si>
  <si>
    <t>Service provision</t>
  </si>
  <si>
    <t>Staff numbers</t>
  </si>
  <si>
    <t>Decrease</t>
  </si>
  <si>
    <t>Reduction in emissions caused by a fall in the Grid Emissions Factor</t>
  </si>
  <si>
    <t>Increase</t>
  </si>
  <si>
    <t>Increase in emissions caused by fall in Grid factor, meaning there is less carbon credit from export of renewables.</t>
  </si>
  <si>
    <t>3h</t>
  </si>
  <si>
    <t>Anticipated annual carbon savings from all projects implemented by the body in the year ahead</t>
  </si>
  <si>
    <t>If no projects are expected to be implemented against an emissions source, enter “0”.
If the organisation does not have any information for an emissions source, enter “Unknown”.
If the organisation does not include the emissions source in its carbon footprint, enter “N/A”.</t>
  </si>
  <si>
    <t>Based on estimated additional energy efficiencies of 1GWh and additional renewable generation of 1.1GWh, displacing grid electricity use; fuller programmes for further benergy efficiency and renewables are being finalised</t>
  </si>
  <si>
    <t>We expect a reduction due to further due to leakage control but this has not been quantified</t>
  </si>
  <si>
    <t>Fleet Transport</t>
  </si>
  <si>
    <t>From introduction of electric vehicles to replace pool cars (12) and fleet (3).</t>
  </si>
  <si>
    <t>3i</t>
  </si>
  <si>
    <t>Estimated decrease or increase in emissions from other sources in the year ahead</t>
  </si>
  <si>
    <t>If the body’s corporate emissions are likely to increase or decrease for any other reason in the year ahead, provide an estimate of the amount and direction.</t>
  </si>
  <si>
    <t>Expected reduction in emissions caused by a fall in the Grid Emissions Factor</t>
  </si>
  <si>
    <t>3j</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</si>
  <si>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</si>
  <si>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</si>
  <si>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Total savings</t>
  </si>
  <si>
    <r>
      <t>Total estimated emissions savings (tCO</t>
    </r>
    <r>
      <rPr>
        <b/>
        <vertAlign val="subscript"/>
        <sz val="11"/>
        <color theme="1"/>
        <rFont val="Calibri"/>
        <family val="2"/>
        <scheme val="minor"/>
      </rPr>
      <t>2</t>
    </r>
    <r>
      <rPr>
        <b/>
        <sz val="11"/>
        <color theme="1"/>
        <rFont val="Calibri"/>
        <family val="2"/>
        <scheme val="minor"/>
      </rPr>
      <t>e)</t>
    </r>
  </si>
  <si>
    <t>Total project savings since baseline year</t>
  </si>
  <si>
    <t>This is the sum of all emissions reductions from the baseline year that are not accounted for by the reduction in the grid factor. The figure is likely to be a significant underestimate, as there has been a large increase in service provision during this period</t>
  </si>
  <si>
    <t>3k</t>
  </si>
  <si>
    <t>Provide any other relevant supporting information and any examples of best practice by the body in relation to corporate emissions, targets and projects.</t>
  </si>
  <si>
    <t xml:space="preserve">We have been monitoring and reporting our operational emissions since 2006/07, using a Carbon Accounting Workbook (CAW) developed by UK Water Industry Research (UKWIR) and used by all UK water companies. This common reporting standard allows emissions, in terms of carbon intensities per unit of water treated and supplied and per unit of wastewater collected and treated, to be directly compared between companies. CAW is updated annually with appropriate emissions factors; it has also evolved to become more sophisticated and now has a greater scope than when it was first introduced. 
Our annual operational footprint is externally verified, a process that has been valuable in improving the overall quality of our data gathering, analysis and reporting, and in developing an accurate emissions trend. 
Emissions data in this report only apply to our annual water and wastewater operations, and exclude emissions resulting from delivery of capital investment projects. We are integrating tools and governance systems to enable us to monitor, report and manage them effectively. Larger capital projects (value greater than £1m) are now using a bespoke Capital Carbon Accounting Tool that provides much greater visibility of carbon data. 
</t>
  </si>
  <si>
    <t>PART 4</t>
  </si>
  <si>
    <t>Assessing and managing risk</t>
  </si>
  <si>
    <t>4a</t>
  </si>
  <si>
    <t>Has the body assessed current and future climate-related risks?</t>
  </si>
  <si>
    <t>If yes, provide a reference or link to any such risk assessment(s).</t>
  </si>
  <si>
    <t>Scottish Water has assessed current and future climate-related risks in several ways:
• Climate Change Risk Assessment (CCRA) - We undertook CCRA during both our 2010-15 (SR10) and 2015-21 (SR15) investment periods. During the latter we worked with Adaptation Scotland to develop a clear and robust methodology.  Findings led to more detailed impact assessments being undertaken for both water and wastewater services. A further CCRA is planned for 2021-27 (SR21).
• 25 year Water Resource Plan - We completed a vulnerability assessment of water availability based on projected climate change scenarios at 2040. The assessment used a number of equally probable climate scenarios applying the latest Met Office climate projections within our existing water resource planning tools. The work identified zones that require more detailed assessment. A project to undertake this is now nearing completion.
• Flood Risk - We assess potential risk of flooding from the sewer network under climate change scenarios in the Integrated Catchment Studies and Section 16 models (required under the Flood Risk Management Act).
• Asset Flood Risk Assessments (FRA) - We undertook a FRA of critical assets in SR10. In SR15, we also consider wider system response to asset failures, in order to ensure we can continue to provide resilient water and wastewater services.</t>
  </si>
  <si>
    <t>4b</t>
  </si>
  <si>
    <t xml:space="preserve">What arrangements does the body have in place to manage climate-related risks? </t>
  </si>
  <si>
    <t>Provide details of any climate change adaptation strategies, action plans and risk management procedures, and any climate change adaptation policies which apply across the body.</t>
  </si>
  <si>
    <t>Our current Regulatory Business Plan includes specific projects to update risk assessments and to focus on further modelling and monitoring. Our long-term resilience strategy, includes incorporating climate projections into Water Resource Planning, improving data availability and confidence, and allowing for uncertainty. We used new technologies and modelling approaches to convective storms (developed with the Met Office and Newcastle University) to understand the implications of climate change to rainfall events and potentia impact on our drainage and waste water services. We are developing a strategic approach to understanding the baseline resilience of our waste water network and treatment assets to extreme events. The strategic approach acknowledges that climate change is a key driver in influencing the likelihood, magnitude and duration of these extreme events occurring. The overarching aim of the waste water resilience strategy is to identify key resilience risks, and how we will mitigate for, adapt to, and/or cope with these risks. We aim to enhance our resilience to future change where appropriate to maintain service to customers and the environment. To understand the resilience of our treatment systems and processes, we are piloting the use of models to understand how a changing envelope of influent flows and loads arriving at our works will impact our ability to treat and produce compliant effluent discharges. We consider how climate change will drive internal system changes that result in a wider flow and load envelope. To understand the resilience of our assets to external hazards (e.g. flooding, coastal erosion) we consider how climate change will impact the frequency and magnitude of hazards occurring. We will present our asset resilience position with a ‘future look’ perspective inclusive of this as part of the Drainage and Wastewater Planning Initiative.</t>
  </si>
  <si>
    <t>Taking action</t>
  </si>
  <si>
    <t>4c</t>
  </si>
  <si>
    <t xml:space="preserve">What action has the body taken to adapt to climate change? </t>
  </si>
  <si>
    <t>Include details of work to increase awareness of the need to adapt to climate change and build the capacity of staff and stakeholders to assess risk and implement action.</t>
  </si>
  <si>
    <t>On the basis of the assessments and evaluations detailed above, our principle adaptation actions are outlined in our SR15 Regulatory Business Plan covering objectives around flooding, water resources, climate risk etc.  We also undertake work through UK Water Industry Research (UKWIR) to build capacity in new areas, such as integrating climate projections into drainage area planning.  Under the terms of the Sustainable Growth Agreement (SGA) between SW and SEPA, we are working together to explore new and innovative ways to manage resilience in rural and urban drainage catchments, and this will inform new ways of working as we progress into the next investment period. The SGA can be found at https://www.sepa.org.uk/media/360985/scottish-water-sga.pdf</t>
  </si>
  <si>
    <t>4d</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</si>
  <si>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</si>
  <si>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</si>
  <si>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</si>
  <si>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Objective</t>
  </si>
  <si>
    <t>Objective reference</t>
  </si>
  <si>
    <t>Theme</t>
  </si>
  <si>
    <t>Policy / Proposal reference</t>
  </si>
  <si>
    <t>Delivery progress made</t>
  </si>
  <si>
    <t>Understand the effects of climate change and their impacts on the natural environment.</t>
  </si>
  <si>
    <t>N1</t>
  </si>
  <si>
    <t>Natural Environment</t>
  </si>
  <si>
    <t>N1-8</t>
  </si>
  <si>
    <t xml:space="preserve"> • Along with SEPA and Local Authorities (LAs), SW is an active member of each Local Plan District Partnership.
• SW actively provides to SEPA &amp; LAs a quarterly update of actions that sit with us in local FRM Plans.
• SEPA has updated its coastal flood maps through development of the National Flood Risk Assessment 2. SW will use this information for future planning.</t>
  </si>
  <si>
    <t>N1-10</t>
  </si>
  <si>
    <t>• 11 of 12 Integrated Catchment Studies (ICS) in collaboration with Local Authorities (LA) and SEPA were completed in 2019/20. These help us understand interactions between above- and below-ground drainage within a complex urban environment, and provide more detailed understanding of the sources and mechanism of flood risk in the study catchments. Information and data developed through these studies will be shared with SEPA, SG and LAs as appropriate.
• As part of the SAIFF CC group and ICS Technical Steering Groups, SW ensures that technical data used to carry out Catchment Flood Assessments use the most recent and appropriate CC guidance. This includes using the most up to date rainfall input data (FEH13) and use of part 2 of UKWIR guidance to make studies regionally specific.</t>
  </si>
  <si>
    <t>Support a healthy and diverse natural environment with capacity to adapt.</t>
  </si>
  <si>
    <t>N2</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</si>
  <si>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</si>
  <si>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</si>
  <si>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</si>
  <si>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</si>
  <si>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</si>
  <si>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B1-13</t>
  </si>
  <si>
    <t xml:space="preserve"> • SW is currently working with SEPA and LAs to agree actions for relevant Objective Target Areas for the second cycle of FRM Strategies and local FRM Plans. Draft FRM Strategies will go for public consultation from Dec 2020.
• As part of our ICS we have developed a method to include the NFRA2 receptors in the Catchment Flood Assessment process, so the impacts of flooding include an assessment of a wider set of receptors, not just property-based.  This method has been developed in collaboration with SEPA and LAs.</t>
  </si>
  <si>
    <t>B1-15</t>
  </si>
  <si>
    <t>We continue to incorporate CC in drainage and waste water management planning and flooding investment schemes.</t>
  </si>
  <si>
    <t>B1-19</t>
  </si>
  <si>
    <t>Provide the knowledge, skills and tools to manage climate change impacts on buildings and infrastructure.</t>
  </si>
  <si>
    <t>B2</t>
  </si>
  <si>
    <t>B2-2</t>
  </si>
  <si>
    <t xml:space="preserve">•  We are active members of the SUDS Working Party and in Jan 2019 we published Sewers for Scotland v4.0, which includes additional SUDs measures of end of line filter trenches.
•  We have reached agreement, under Section 7 of the Sewerage Scotland Act, with a number of Local Authorities to share the operation and maintenance of SUDS that drain and treat rainfall runoff from roofs and curtilage of buildings and roads. As part of this agreement, we made a commitment to vest SUDS features that are outwith the standards set in our technical manual, where these are the most suitable option in managing surface water.
</t>
  </si>
  <si>
    <t>B2-16</t>
  </si>
  <si>
    <t>Findings from the work referred to in the 2018/19 public bodies climate change report submission is being used to support future strategic decision-making in asset management planning.</t>
  </si>
  <si>
    <t>B2-17</t>
  </si>
  <si>
    <t>Work is ongoing on detailed modelling for vulnerable zones and is now due to complete during 2020/21. This will allow us to understand potential impacts, so that adaptation measures can be planned and implemented.</t>
  </si>
  <si>
    <t>B2-18</t>
  </si>
  <si>
    <t xml:space="preserve">• We continue to operate at the Economic Level of Leakage - the point at which the cost of reducing leakage becomes greater than the savings from reduced water production. SW is currently collaborating with business stakeholders to develop an SR21 supply demand strategy target which will include leakage.
• In 2019/20, reported leakage was reduced by 16 Ml/d to 464 Ml/d. This reduction was achieved in part due to maintaining the increased levels of Active Leakage Control from the previous year.
</t>
  </si>
  <si>
    <t>Increase the resilience of buildings and infrastructure networks to sustain and enhance the benefits and services provided.</t>
  </si>
  <si>
    <t>B3</t>
  </si>
  <si>
    <t>Understand the effects of climate change and their impacts on people, homes and communities.</t>
  </si>
  <si>
    <t>S1</t>
  </si>
  <si>
    <t>Society</t>
  </si>
  <si>
    <t>Increase the awareness of the impacts of climate change  to enable people to adapt to future extreme weather events.</t>
  </si>
  <si>
    <t>S2</t>
  </si>
  <si>
    <t>Support our health services and emergency responders to enable them to respond effectively to the increased pressures associated with a changing climate.</t>
  </si>
  <si>
    <t>S3</t>
  </si>
  <si>
    <t>Review, monitoring and evaluation</t>
  </si>
  <si>
    <t>4e</t>
  </si>
  <si>
    <t>What arrangements does the body have in place to review current and future climate risks?</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</si>
  <si>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</si>
  <si>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Similar to 4a:
• An update to our Climate Change Risk Assessment is planned for SR21, expected to be undertaken in 2021-2.
• Our 25 year Water Resource Plan is updated in line with the regulatory investment planning process.
• Integrated Catchment Studies to understand our assets and the current/future operating challenges to secure service.</t>
  </si>
  <si>
    <t>4f</t>
  </si>
  <si>
    <t xml:space="preserve">What arrangements does the body have in place to monitor and evaluate the impact of the adaptation actions? </t>
  </si>
  <si>
    <t>Please provide details of monitoring and evaluation criteria and adaptation indicators used to assess the effectiveness of actions detailed under Question 4(c) and Question 4(d).</t>
  </si>
  <si>
    <t>Adaptation actions focus on sustaining service to customers and the environment.  During the 2015-21 business plan period monitoring was increased to allow better understanding of the vulnerability of drinking water catchments (water flows, water quality).  Long-term data sets are required and will be tracked to determine where we may need to take further action. Under actions included in the Flood Risk Management strategies, SW is required to review the risk of flooding from the sewer network for specifically identified sewer catchments every six years. This assessment allows for ongoing evaluation of changes to risk of flooding that can inform adaptation actions. Overall effectiveness will continue to be monitored in coming years through the service and compliance levels we report to regulators and customers.</t>
  </si>
  <si>
    <t>Future priorities for adaptation</t>
  </si>
  <si>
    <t>4g</t>
  </si>
  <si>
    <t>What are the body’s top 5 climate change adaptation priorities for the year ahead?</t>
  </si>
  <si>
    <t>Provide a summary of the areas and activities of focus for the year ahead.</t>
  </si>
  <si>
    <t xml:space="preserve">1. Climate Change Risk Assessment update work 
2. Continued work on strategic drainage partnership approaches, specifically with Edinburgh &amp; Lothians and Aberdeen 
3. Ensuring continued service to customers
4. Long term Water Resource  and System Planning
5. Adaptation Framework Assessment benchmarking 
</t>
  </si>
  <si>
    <t>4h</t>
  </si>
  <si>
    <t>Provide any other relevant supporting information and any examples of best practice by the body in relation to adaption.</t>
  </si>
  <si>
    <t xml:space="preserve">The approach to adaptation is largely framed by sector-specific guidance and tools developed through UK Water Industry Research (www.ukwir.org).  This collaborative research partnership has developed guidance to water companies on CC risks and responses, and provided bespoke 'best practice' tools for water resource planning and drainage management. </t>
  </si>
  <si>
    <t>PART 5</t>
  </si>
  <si>
    <t>Procurement</t>
  </si>
  <si>
    <t>5a</t>
  </si>
  <si>
    <t>How have procurement policies contributed to compliance with climate change duties?</t>
  </si>
  <si>
    <t>Provide information relating to how the procurement policies of the body have contributed to its compliance with climate changes duties.</t>
  </si>
  <si>
    <t>SW is engaging suppliers to demonstrate commitment to reducing their GHG emissions and, to provide us with emission information on their products and services and to support us with our CC duties. We operate a standardised pre-qualification assessment that all suppliers must complete. It includes an assessment of their capability to maintain and improve environmental performance, and  a review of their policies on environmental impact. At tender stage, suppliers are informed that we intend to reduce the embodied emissions associated with our capital investment programme and to reduce emissions from our operations and supply chain.  Suppliers working with SW are expected to: reduce and recycle waste; measure their carbon footprint (CFP); work with SW to identify and implement initiatives to reduce their CFP. 
All new procurements awarded since 2014 include a contractual requirement for the supplier to measure their Carbon Footprint. The evaluation criteria for award of framework agreements and major contracts include an assessment of each bidder's potential contribution to our emissions reduction objectives.  This forms a key part of the evaluation of the bid.  Additionally there is a requirement to provide SW with emissions data on request. Suppliers are evaluated against: 
1. Measurement of CFP at organisational level; 
2. Actions taken and planned to reduce GHG emissions; 
3. Measurement of the embodied emissions within the goods/materials they supply.  
Where relevant to the nature of the goods/services procured, SW includes other aspects of CC-related capability and delivery in its procurements.  E.g. when procuring equipment that consumes energy, the evaluation takes into account whole life cost of running the equipment to ensure the benefit of more energy efficient equipment is properly considered even if it has a higher initial purchase price.  We are rolling out integrated supply chain management across our supply chain. This  will include a more in-depth assessment of each supplier’s carbon management performance, which is expected to encourage our framework suppliers to: set annual targets for reductions in GHG emissions both at organisational level and from activities directly associated with SW activities; estimate the embodied emissions within the goods and materials supplied for our capital investment programme; identify opportunities and propose initiatives to support delivery of SW’s CC duties.</t>
  </si>
  <si>
    <t>5b</t>
  </si>
  <si>
    <t>How has procurement activity contributed to compliance with climate change duties?</t>
  </si>
  <si>
    <t>Provide information relating to how procurement activity by the body has contributed to its compliance with climate changes duties.</t>
  </si>
  <si>
    <t xml:space="preserve">SW encourages its supply base to propose innovative opportunities to reduce our CFP. Example: introduction of real-time feedback on driving performance provided by an add-on to our vehicle telematics system - a traffic light display gives visual and audio feedback to the driver on their driving style (e.g. harsh braking) - trialling this system in 20 light vehicles has realised a 7% increase in fuel efficiency.  
When awarding a multi-supplier framework for supply of quarry materials, our Procurement Team identified the best supplier for each of the 514 post code areas across Scotland In order to minimise travel distance between the quarry and site where the material is required, ensuring a good geographic spread of suppliers with a mix of regional and national providers.  SW takes account of a supplier's track record of innovation and product development in its selection process, facilitating continuous reduction of Carbon Footprint within our supply chain.  
Our ongoing work to manage the emissions impact of our capital investment programme has identified a significant data gap relating to embodied emissions of many manufactured products (pumps, screens, blowers etc.) used to deliver water and waste water services. To address this, we developed an Embodied Carbon Calculator (ECC). The ECC was designed for suppliers to enter information about the raw materials and energy used to fabricate their products; the calculator applies standard emissions factors to provide an estimate of the embodied emissons within the product. We have shared the ECC with suppliers during 2019/20, and the data generated will feed into our wider carbon management systems. To support this initiative, we have also included emissions data requirements within the Pre-Qualification Questionnaire, the Value Delivery Questionnaire and the Supplier Code of Conduct. The expectation that suppliers will work with us to provide reliable emissions data for their products reflects our commitment to meet our net-zero emissions target for 2040.
</t>
  </si>
  <si>
    <t>5c</t>
  </si>
  <si>
    <t>Provide any other relevant supporting information and any examples of best practice by the body in relation to procurement.</t>
  </si>
  <si>
    <t>SW has been recognised as a world leader in the field of procurement by the Chartered Institute of Procurement and Supply (CIPS). In Oct 2013 we became the first company in Scotland, first utility company in the UK and first water company in the world to receive the CIPS Gold Award. In July 2015 we built on that success to become the first public sector organisation, and one of only nine organisations worldwide, to receive the CIPS Platinum Award. In May 2016 the UK Government launched a new standard to encourage a consistent approach to the management of carbon by all involved in infrastructure. PAS2080 sets out the principles and components of a carbon management system and requirements on the whole value chain.  SW is working towards achieving this and will be championing adoption of this standard by its supply chain.</t>
  </si>
  <si>
    <t>PART 6</t>
  </si>
  <si>
    <t>Validation and Declaration</t>
  </si>
  <si>
    <t>6a</t>
  </si>
  <si>
    <t>Internal validation process</t>
  </si>
  <si>
    <t>Briefly describe the body’s internal validation process, if any, of the data or information contained within this report.</t>
  </si>
  <si>
    <t xml:space="preserve">Cross-checking between expert climate change members of the Zero Emissions team. The entire report has been reviewed and signed off at Director level.				</t>
  </si>
  <si>
    <t>6b</t>
  </si>
  <si>
    <t>Peer validation process</t>
  </si>
  <si>
    <t>Briefly describe the body’s peer validation process, if any, of the data or information contained within this report.</t>
  </si>
  <si>
    <t>We use a UK water industry-wide Carbon Accounting Workbook (CAW) to calculate our annual operational emissions.  The data this provides forms the basis of the information supplied in tables 3a and 3b of this report. CAW undergoes annual revision, with each iteration subject to peer review by carbon management specialists from across the UK water industry.</t>
  </si>
  <si>
    <t>6c</t>
  </si>
  <si>
    <t xml:space="preserve">External validation process </t>
  </si>
  <si>
    <t>Briefly describe the body’s external validation process, if any, of the data or information contained within this report.</t>
  </si>
  <si>
    <t>We subject our annual emissions data to external verification to ISO 14064-1; this process provides valuable assurance that our reported footprint is accurate, complete and consistent.</t>
  </si>
  <si>
    <t>6d</t>
  </si>
  <si>
    <t>No Validation Process</t>
  </si>
  <si>
    <t>If any information provided in this report has not been validated, identify the information in question and explain why it has not been validated.</t>
  </si>
  <si>
    <t>6e</t>
  </si>
  <si>
    <t>Declaration</t>
  </si>
  <si>
    <t>I confirm that the information in this report is accurate and provides a fair representation of the body’s performance in relation to climate change.</t>
  </si>
  <si>
    <t>Name:</t>
  </si>
  <si>
    <t>Mark Williams</t>
  </si>
  <si>
    <t>Role in the body:</t>
  </si>
  <si>
    <t>Sustainability and Climate Change Manager</t>
  </si>
  <si>
    <t>Date:</t>
  </si>
  <si>
    <t>unitCO2A</t>
  </si>
  <si>
    <t>year type</t>
  </si>
  <si>
    <t>unitCO2B</t>
  </si>
  <si>
    <t>unitCO2C</t>
  </si>
  <si>
    <t>targettype</t>
  </si>
  <si>
    <t>targetboundary</t>
  </si>
  <si>
    <t>Probability of achieving target</t>
  </si>
  <si>
    <t>emissionsource1</t>
  </si>
  <si>
    <t>Emission source2</t>
  </si>
  <si>
    <t>unitCO2D</t>
  </si>
  <si>
    <t>unitCO2E</t>
  </si>
  <si>
    <t>typeorganisation</t>
  </si>
  <si>
    <t>Procurement level</t>
  </si>
  <si>
    <t>Yes/no</t>
  </si>
  <si>
    <t>Yes/no2</t>
  </si>
  <si>
    <t>Direction</t>
  </si>
  <si>
    <t>Objective N1</t>
  </si>
  <si>
    <t>Objective N2</t>
  </si>
  <si>
    <t>Objective N3</t>
  </si>
  <si>
    <t>Objective B1</t>
  </si>
  <si>
    <t>Objective B2</t>
  </si>
  <si>
    <t>Objective B3</t>
  </si>
  <si>
    <t>Objective S1</t>
  </si>
  <si>
    <t>Objective S2</t>
  </si>
  <si>
    <t>Objective S3</t>
  </si>
  <si>
    <t>Appropriate metric</t>
  </si>
  <si>
    <t>Metric units</t>
  </si>
  <si>
    <t>Yeartype2</t>
  </si>
  <si>
    <t>total % reduction</t>
  </si>
  <si>
    <t>High</t>
  </si>
  <si>
    <t>kWh</t>
  </si>
  <si>
    <t>kg CO2e/kWh</t>
  </si>
  <si>
    <t>Grid electricity (generation and T&amp;D)</t>
  </si>
  <si>
    <t>kgCO2e/kWh</t>
  </si>
  <si>
    <t>Educational Institution</t>
  </si>
  <si>
    <t>Level 1</t>
  </si>
  <si>
    <t>Yes</t>
  </si>
  <si>
    <t>N1-1</t>
  </si>
  <si>
    <t>N2-1</t>
  </si>
  <si>
    <t>N3-1</t>
  </si>
  <si>
    <t>B1-1</t>
  </si>
  <si>
    <t>B2-1</t>
  </si>
  <si>
    <t>B3-1</t>
  </si>
  <si>
    <t>S1-1</t>
  </si>
  <si>
    <t>S2-1</t>
  </si>
  <si>
    <t>S3-1</t>
  </si>
  <si>
    <t>Floor area</t>
  </si>
  <si>
    <r>
      <t>m</t>
    </r>
    <r>
      <rPr>
        <vertAlign val="superscript"/>
        <sz val="11"/>
        <color theme="1"/>
        <rFont val="Calibri"/>
        <family val="2"/>
        <scheme val="minor"/>
      </rPr>
      <t>2</t>
    </r>
  </si>
  <si>
    <t>2014/15 (Financial year)</t>
  </si>
  <si>
    <t>Academic (September to August)</t>
  </si>
  <si>
    <t>kgCO2e</t>
  </si>
  <si>
    <t>annual % reduction</t>
  </si>
  <si>
    <t>Energy use in buildings</t>
  </si>
  <si>
    <t>Medium</t>
  </si>
  <si>
    <t>MWh</t>
  </si>
  <si>
    <t>kgCO2e/litre</t>
  </si>
  <si>
    <t>Integration Joint Boards</t>
  </si>
  <si>
    <t>Level 2</t>
  </si>
  <si>
    <t>No, but planned</t>
  </si>
  <si>
    <t>Actual</t>
  </si>
  <si>
    <t>No</t>
  </si>
  <si>
    <t>N1-2</t>
  </si>
  <si>
    <t>N2-2</t>
  </si>
  <si>
    <t>N3-2</t>
  </si>
  <si>
    <t>B1-2</t>
  </si>
  <si>
    <t>B3-2</t>
  </si>
  <si>
    <t>S1-2</t>
  </si>
  <si>
    <t>S2-2</t>
  </si>
  <si>
    <t>S3-2</t>
  </si>
  <si>
    <t>Ml</t>
  </si>
  <si>
    <t>2015/16 (Financial year)</t>
  </si>
  <si>
    <t>Calendar (January to December)</t>
  </si>
  <si>
    <t>Footprint not known</t>
  </si>
  <si>
    <t>annual</t>
  </si>
  <si>
    <t>All energy use</t>
  </si>
  <si>
    <t>Low</t>
  </si>
  <si>
    <t>Gas Oil</t>
  </si>
  <si>
    <t>GWh</t>
  </si>
  <si>
    <t>kgCO2e/M3</t>
  </si>
  <si>
    <t>Local Government</t>
  </si>
  <si>
    <t>Level 3</t>
  </si>
  <si>
    <t>No and not planned</t>
  </si>
  <si>
    <t>In development</t>
  </si>
  <si>
    <t>N1-3</t>
  </si>
  <si>
    <t>N2-3</t>
  </si>
  <si>
    <t>N3-3</t>
  </si>
  <si>
    <t>B1-3</t>
  </si>
  <si>
    <t>B2-3</t>
  </si>
  <si>
    <t>B3-3</t>
  </si>
  <si>
    <t>S1-3</t>
  </si>
  <si>
    <t>S2-3</t>
  </si>
  <si>
    <t>S3-3</t>
  </si>
  <si>
    <t>Households supplied with water</t>
  </si>
  <si>
    <t>households</t>
  </si>
  <si>
    <t>2016/17 (Financial year)</t>
  </si>
  <si>
    <t>Other (please specify in comments)</t>
  </si>
  <si>
    <t>tonnes reduction</t>
  </si>
  <si>
    <t>Staff travel</t>
  </si>
  <si>
    <t>Unknown</t>
  </si>
  <si>
    <t>litres</t>
  </si>
  <si>
    <t>kg CO2e/litre</t>
  </si>
  <si>
    <t>Fuel Oil</t>
  </si>
  <si>
    <t>kg</t>
  </si>
  <si>
    <t>kgCO2e/tonne</t>
  </si>
  <si>
    <t>National Health Service</t>
  </si>
  <si>
    <t>Level 4</t>
  </si>
  <si>
    <t>NA</t>
  </si>
  <si>
    <t>N1-4</t>
  </si>
  <si>
    <t>N2-4</t>
  </si>
  <si>
    <t>N3-4</t>
  </si>
  <si>
    <t>B1-4</t>
  </si>
  <si>
    <t>B2-4</t>
  </si>
  <si>
    <t>B3-4</t>
  </si>
  <si>
    <t>S1-4</t>
  </si>
  <si>
    <t>S2-4</t>
  </si>
  <si>
    <t>S3-4</t>
  </si>
  <si>
    <t xml:space="preserve">population </t>
  </si>
  <si>
    <t>2017/18 (Financial year)</t>
  </si>
  <si>
    <t>MWh reduction</t>
  </si>
  <si>
    <t>Transport</t>
  </si>
  <si>
    <t>Gas oil kWh</t>
  </si>
  <si>
    <t>Steam</t>
  </si>
  <si>
    <t>tonnes</t>
  </si>
  <si>
    <t>kgCO2e/kg</t>
  </si>
  <si>
    <t>Transport Partnerships</t>
  </si>
  <si>
    <t>Level 5</t>
  </si>
  <si>
    <t>N1-5</t>
  </si>
  <si>
    <t>N2-5</t>
  </si>
  <si>
    <t>N3-5</t>
  </si>
  <si>
    <t>B1-5</t>
  </si>
  <si>
    <t>B2-5</t>
  </si>
  <si>
    <t>B3-5</t>
  </si>
  <si>
    <t>S1-5</t>
  </si>
  <si>
    <t>S2-5</t>
  </si>
  <si>
    <t>S3-5</t>
  </si>
  <si>
    <t>2018/19 (Financial year)</t>
  </si>
  <si>
    <t>KWh reduction</t>
  </si>
  <si>
    <t>Fuel Oil tonnes</t>
  </si>
  <si>
    <t>Biomass</t>
  </si>
  <si>
    <t>kgCO2e/km</t>
  </si>
  <si>
    <t>N1-6</t>
  </si>
  <si>
    <t>N2-6</t>
  </si>
  <si>
    <t>N3-6</t>
  </si>
  <si>
    <t>B1-6</t>
  </si>
  <si>
    <t>B2-6</t>
  </si>
  <si>
    <t>B3-6</t>
  </si>
  <si>
    <t>S1-6</t>
  </si>
  <si>
    <t>S2-6</t>
  </si>
  <si>
    <t>S3-6</t>
  </si>
  <si>
    <t>Households supplied sewage services</t>
  </si>
  <si>
    <t>M3 reduction</t>
  </si>
  <si>
    <t>Fuel Oil kWh</t>
  </si>
  <si>
    <t>Water</t>
  </si>
  <si>
    <t>M3</t>
  </si>
  <si>
    <t>kgCO2e/mile</t>
  </si>
  <si>
    <t>N1-7</t>
  </si>
  <si>
    <t>N2-7</t>
  </si>
  <si>
    <t>N3-7</t>
  </si>
  <si>
    <t>B1-7</t>
  </si>
  <si>
    <t>B2-7</t>
  </si>
  <si>
    <t>B3-7</t>
  </si>
  <si>
    <t>S1-7</t>
  </si>
  <si>
    <t>S2-7</t>
  </si>
  <si>
    <t>S3-7</t>
  </si>
  <si>
    <t>2020/21 (Financial year)</t>
  </si>
  <si>
    <t>£ reduction</t>
  </si>
  <si>
    <t>Server room energy consumption</t>
  </si>
  <si>
    <t>Marine Gas oil tonnes</t>
  </si>
  <si>
    <t>Diesel</t>
  </si>
  <si>
    <t>km</t>
  </si>
  <si>
    <t>kgCO2e/passenger km</t>
  </si>
  <si>
    <t>N2-8</t>
  </si>
  <si>
    <t>N3-8</t>
  </si>
  <si>
    <t>B1-8</t>
  </si>
  <si>
    <t>B2-8</t>
  </si>
  <si>
    <t>B3-8</t>
  </si>
  <si>
    <t>S2-8</t>
  </si>
  <si>
    <t>S3-8</t>
  </si>
  <si>
    <t>Number of full-time students</t>
  </si>
  <si>
    <t>number FTS</t>
  </si>
  <si>
    <t>2014/15 (Academic year)</t>
  </si>
  <si>
    <t>Litres reduction</t>
  </si>
  <si>
    <t>Marine Gas oil litres</t>
  </si>
  <si>
    <t>Petrol</t>
  </si>
  <si>
    <t>miles</t>
  </si>
  <si>
    <t>kgCO2e/passenger mile</t>
  </si>
  <si>
    <t>N1-9</t>
  </si>
  <si>
    <t>N2-9</t>
  </si>
  <si>
    <t>N3-9</t>
  </si>
  <si>
    <t>B1-9</t>
  </si>
  <si>
    <t>B2-9</t>
  </si>
  <si>
    <t>B3-9</t>
  </si>
  <si>
    <t>S2-9</t>
  </si>
  <si>
    <t>S3-9</t>
  </si>
  <si>
    <t>Patient bed nights</t>
  </si>
  <si>
    <t>number of patient bed nights</t>
  </si>
  <si>
    <t>2015/16 (Academic year)</t>
  </si>
  <si>
    <t>Kilometres reduction</t>
  </si>
  <si>
    <t>Marine Gas oil kWh</t>
  </si>
  <si>
    <t>Internal waste</t>
  </si>
  <si>
    <t>passenger km</t>
  </si>
  <si>
    <t>N2-10</t>
  </si>
  <si>
    <t>N3-10</t>
  </si>
  <si>
    <t>B1-10</t>
  </si>
  <si>
    <t>B2-10</t>
  </si>
  <si>
    <t>B3-10</t>
  </si>
  <si>
    <t>S2-10</t>
  </si>
  <si>
    <t>S3-10</t>
  </si>
  <si>
    <t>Population size served</t>
  </si>
  <si>
    <t>2016/17 (Academic year)</t>
  </si>
  <si>
    <t>Power Usage Effectiveness</t>
  </si>
  <si>
    <t>Marine Fuel Oil tonnes</t>
  </si>
  <si>
    <t>Municipal waste</t>
  </si>
  <si>
    <t>passenger miles</t>
  </si>
  <si>
    <t>N1-11</t>
  </si>
  <si>
    <t>N2-11</t>
  </si>
  <si>
    <t>N3-11</t>
  </si>
  <si>
    <t>B1-11</t>
  </si>
  <si>
    <t>B2-11</t>
  </si>
  <si>
    <t>B3-11</t>
  </si>
  <si>
    <t>S2-11</t>
  </si>
  <si>
    <t>S3-11</t>
  </si>
  <si>
    <t>2017/18 (Academic year)</t>
  </si>
  <si>
    <t>Other (specify in comments)</t>
  </si>
  <si>
    <t>Marine Fuel Oil litres</t>
  </si>
  <si>
    <t>N1-12</t>
  </si>
  <si>
    <t>N2-12</t>
  </si>
  <si>
    <t>N3-12</t>
  </si>
  <si>
    <t>B1-12</t>
  </si>
  <si>
    <t>B2-12</t>
  </si>
  <si>
    <t>B3-12</t>
  </si>
  <si>
    <t>S2-12</t>
  </si>
  <si>
    <t>S3-12</t>
  </si>
  <si>
    <t>2018/19 (Academic year)</t>
  </si>
  <si>
    <t>Marine Fuel Oil kWh</t>
  </si>
  <si>
    <t>Fleet</t>
  </si>
  <si>
    <t>N1-13</t>
  </si>
  <si>
    <t>N2-13</t>
  </si>
  <si>
    <t>N3-13</t>
  </si>
  <si>
    <t>B2-13</t>
  </si>
  <si>
    <t>B3-13</t>
  </si>
  <si>
    <t>S2-13</t>
  </si>
  <si>
    <t>S3-13</t>
  </si>
  <si>
    <t>2019/20 (Academic year)</t>
  </si>
  <si>
    <t>Process emissions</t>
  </si>
  <si>
    <t>£</t>
  </si>
  <si>
    <t>N1-14</t>
  </si>
  <si>
    <t>N2-14</t>
  </si>
  <si>
    <t>N3-14</t>
  </si>
  <si>
    <t>B1-14</t>
  </si>
  <si>
    <t>B2-14</t>
  </si>
  <si>
    <t>B3-14</t>
  </si>
  <si>
    <t>S2-14</t>
  </si>
  <si>
    <t>S3-14</t>
  </si>
  <si>
    <t>2020/21 (Academic year)</t>
  </si>
  <si>
    <t>Burning Oil (Kerosene) kWh</t>
  </si>
  <si>
    <t>Other</t>
  </si>
  <si>
    <t>N2-15</t>
  </si>
  <si>
    <t>N3-15</t>
  </si>
  <si>
    <t>B2-15</t>
  </si>
  <si>
    <t>B3-15</t>
  </si>
  <si>
    <t>S2-15</t>
  </si>
  <si>
    <t>S3-15</t>
  </si>
  <si>
    <t>2014 (Calendar year)</t>
  </si>
  <si>
    <t>Coal (industrial) kWh</t>
  </si>
  <si>
    <t>N2-16</t>
  </si>
  <si>
    <t>N3-16</t>
  </si>
  <si>
    <t>B1-16</t>
  </si>
  <si>
    <t>B3-16</t>
  </si>
  <si>
    <t>S2-16</t>
  </si>
  <si>
    <t>2015 (Calendar year)</t>
  </si>
  <si>
    <t>2005/06</t>
  </si>
  <si>
    <t>Coal (industrial) tonnes</t>
  </si>
  <si>
    <t>N2-17</t>
  </si>
  <si>
    <t>N3-17</t>
  </si>
  <si>
    <t>B1-17</t>
  </si>
  <si>
    <t>2016 (Calendar year)</t>
  </si>
  <si>
    <t>2006/07</t>
  </si>
  <si>
    <t>Aviation spirit litres</t>
  </si>
  <si>
    <t>N2-18</t>
  </si>
  <si>
    <t>B1-18</t>
  </si>
  <si>
    <t>2017 (Calendar year)</t>
  </si>
  <si>
    <t>2007/08</t>
  </si>
  <si>
    <t>Aviation spirit kWh</t>
  </si>
  <si>
    <t>N2-19</t>
  </si>
  <si>
    <t>B2-19</t>
  </si>
  <si>
    <t>2018 (Calendar year)</t>
  </si>
  <si>
    <t>2008/09</t>
  </si>
  <si>
    <t>Aviation turbine fuel litres</t>
  </si>
  <si>
    <t>N2-20</t>
  </si>
  <si>
    <t>B2-20</t>
  </si>
  <si>
    <t>2019 (Calendar year)</t>
  </si>
  <si>
    <t>2009/10</t>
  </si>
  <si>
    <t>Aviation turbine fuel kWh</t>
  </si>
  <si>
    <t>N2-21</t>
  </si>
  <si>
    <t>B2-21</t>
  </si>
  <si>
    <t>2020 (Calendar year)</t>
  </si>
  <si>
    <t>2010/11</t>
  </si>
  <si>
    <t>Water - Supply</t>
  </si>
  <si>
    <t>m3</t>
  </si>
  <si>
    <t>kg CO2e/m3</t>
  </si>
  <si>
    <t>N2-22</t>
  </si>
  <si>
    <t>B2-22</t>
  </si>
  <si>
    <t>2011/12</t>
  </si>
  <si>
    <t>N2-23</t>
  </si>
  <si>
    <t>2012/13</t>
  </si>
  <si>
    <t>2013/14</t>
  </si>
  <si>
    <t>2014/15</t>
  </si>
  <si>
    <t>2015/16</t>
  </si>
  <si>
    <t>HFC-134a</t>
  </si>
  <si>
    <t>kg CO2e</t>
  </si>
  <si>
    <t>2016/17</t>
  </si>
  <si>
    <t>R410A</t>
  </si>
  <si>
    <r>
      <t>kg CO</t>
    </r>
    <r>
      <rPr>
        <vertAlign val="subscript"/>
        <sz val="11"/>
        <rFont val="Calibri"/>
        <family val="2"/>
      </rPr>
      <t>2</t>
    </r>
    <r>
      <rPr>
        <sz val="11"/>
        <rFont val="Calibri"/>
        <family val="2"/>
      </rPr>
      <t>e</t>
    </r>
  </si>
  <si>
    <t>2017/18</t>
  </si>
  <si>
    <t>2018/19</t>
  </si>
  <si>
    <t>R404a</t>
  </si>
  <si>
    <t>Biomass (Wood Chips)kWh</t>
  </si>
  <si>
    <t>Biomass (Wood Chips) tonnes</t>
  </si>
  <si>
    <t>kg CO2e/tonne</t>
  </si>
  <si>
    <t>Biomass (Wood Pellets) kWh</t>
  </si>
  <si>
    <t>Biogas tonnes</t>
  </si>
  <si>
    <t>Landfill gas tonnes</t>
  </si>
  <si>
    <t>Landfill gas kWh</t>
  </si>
  <si>
    <t>LPG kWh</t>
  </si>
  <si>
    <t>Purchased Heat and Steam</t>
  </si>
  <si>
    <t>Renewable Elec Purchase Direct Supply</t>
  </si>
  <si>
    <t>Renewable Heat Purchase Direct Supply</t>
  </si>
  <si>
    <t>Batteries Recycling</t>
  </si>
  <si>
    <t>Refuse Municipal to Landfill</t>
  </si>
  <si>
    <t>Refuse Commercial &amp; Industrial to Landfill</t>
  </si>
  <si>
    <t>Organic Food &amp; Drink Composting</t>
  </si>
  <si>
    <t>Organic Food and Drink waste - Combustion</t>
  </si>
  <si>
    <t>Organic Food &amp; Drink AD</t>
  </si>
  <si>
    <t>Organic Garden Waste Composting</t>
  </si>
  <si>
    <t>Paper &amp; Board (Mixed) Recycling</t>
  </si>
  <si>
    <t>WEEE (Mixed) Recycling</t>
  </si>
  <si>
    <t>Glass Recycling</t>
  </si>
  <si>
    <t>Plastics (Average) Recycling</t>
  </si>
  <si>
    <t>Metal Cans (Mixed) &amp; Metal Scrap Recycling</t>
  </si>
  <si>
    <t>Refuse Municipal /Commercial /Industrial to Combustion</t>
  </si>
  <si>
    <t>Construction (Average) Recycling</t>
  </si>
  <si>
    <t>Mixed recycling</t>
  </si>
  <si>
    <t>Paper and Board (Mixed) Manufacture</t>
  </si>
  <si>
    <t>Clothing (Closed loop recycling)</t>
  </si>
  <si>
    <t>Clothing (Combustion)</t>
  </si>
  <si>
    <t>Clothing (To Landfill)</t>
  </si>
  <si>
    <t>Clinical Waste - Red Stream</t>
  </si>
  <si>
    <t>Only available factor from NHS bodies reporting</t>
  </si>
  <si>
    <t>Clinical Waste - Orange Stream</t>
  </si>
  <si>
    <t>Consensus factor from NHS bodies reporting</t>
  </si>
  <si>
    <t>Clinical Waste - Yellow Stream</t>
  </si>
  <si>
    <t>Clinical Waste - Other</t>
  </si>
  <si>
    <t>kg CO2e/passenger km</t>
  </si>
  <si>
    <t>Short-haul flights (average passenger)</t>
  </si>
  <si>
    <t>Short-haul flights (Business class)</t>
  </si>
  <si>
    <t>Long-haul flights (average passenger)</t>
  </si>
  <si>
    <t>International flights (average passenger)</t>
  </si>
  <si>
    <t>International flights (Economy Class)</t>
  </si>
  <si>
    <t>International flights (Premium economy class)</t>
  </si>
  <si>
    <t>International flights (Business class)</t>
  </si>
  <si>
    <t>International flights (First class)</t>
  </si>
  <si>
    <t>Rail (International rail)</t>
  </si>
  <si>
    <t>London Underground</t>
  </si>
  <si>
    <t>Average Car - Unknown Fuel</t>
  </si>
  <si>
    <t>kg CO2e/km</t>
  </si>
  <si>
    <t>kg CO2e/mile</t>
  </si>
  <si>
    <t>Car - diesel (average - unknown engine size) km</t>
  </si>
  <si>
    <t>Car - diesel (average - unknown engine size) miles</t>
  </si>
  <si>
    <t>Car - diesel (Small car up to a 1.7 litres engine) km</t>
  </si>
  <si>
    <t>Car - diesel (Medium car from 1.7 - 2.0 litre engine) km</t>
  </si>
  <si>
    <t>Car - diesel (Large car 2.0 litre engine +) km</t>
  </si>
  <si>
    <t>Car - petrol (average) km</t>
  </si>
  <si>
    <t>kg CO2e/ km</t>
  </si>
  <si>
    <t>Car - petrol (average) miles</t>
  </si>
  <si>
    <t>Car - petrol (Small car up to a 1.4 litres engine) km</t>
  </si>
  <si>
    <t>Car - petrol (Medium car from 1.4 - 2.0 litre engine) km</t>
  </si>
  <si>
    <t>Car - petrol (Large car 2.0 litre engine +) km</t>
  </si>
  <si>
    <t>Car - Hybrid  (Small) km</t>
  </si>
  <si>
    <t>Car - Hybrid  (Small) miles</t>
  </si>
  <si>
    <t>Car - Hybrid - (Medium) km</t>
  </si>
  <si>
    <t>Car - Hybrid - (Medium) miles</t>
  </si>
  <si>
    <t>Car - Hybrid (Large) km</t>
  </si>
  <si>
    <t>Car - Hybrid (Large) miles</t>
  </si>
  <si>
    <t>Car - hybrid (average) mileage km</t>
  </si>
  <si>
    <t>kg CO2e/ mile</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</si>
  <si>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</si>
  <si>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</si>
  <si>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</si>
  <si>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</si>
  <si>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</si>
  <si>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</si>
  <si>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</si>
  <si>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</si>
  <si>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</si>
  <si>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</si>
  <si>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</si>
  <si>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</si>
  <si>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</si>
  <si>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</si>
  <si>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</si>
  <si>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</si>
  <si>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</si>
  <si>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</si>
  <si>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</si>
  <si>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</si>
  <si>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</si>
  <si>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</si>
  <si>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HGV - average rigid (diesel, 50% laden) km</t>
  </si>
  <si>
    <t>HGV - average rigid (diesel, 50% laden) miles</t>
  </si>
  <si>
    <t>HGV - average articulated (diesel, 50% laden) km</t>
  </si>
  <si>
    <t>HGV - average articulated (diesel, 50% laden) miles</t>
  </si>
  <si>
    <t>HGV - average all types &amp; sizes (diesel, 50% laden) miles</t>
  </si>
  <si>
    <t>Coach</t>
  </si>
  <si>
    <t>Taxi (black cab)</t>
  </si>
  <si>
    <t>Ferry (Foot passenger)</t>
  </si>
  <si>
    <t>Ferry (Car passenger)</t>
  </si>
  <si>
    <t>Recommended Reporting: Reporting on Wider Influence</t>
  </si>
  <si>
    <t>Wider Impact and Influence on GHG Emissions</t>
  </si>
  <si>
    <t>Q1) Historic Emissions (Local Authorities Only)</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</si>
  <si>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</si>
  <si>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</si>
  <si>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</si>
  <si>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Local Authority:</t>
  </si>
  <si>
    <t>DECC Dataset:</t>
  </si>
  <si>
    <t>Sector</t>
  </si>
  <si>
    <t>Total Emissions</t>
  </si>
  <si>
    <t>ktCO2</t>
  </si>
  <si>
    <t>Industry and Commercial</t>
  </si>
  <si>
    <t>Domestic</t>
  </si>
  <si>
    <t>Transport total</t>
  </si>
  <si>
    <t>Per Capita</t>
  </si>
  <si>
    <t>tCO2</t>
  </si>
  <si>
    <t>LULUCF Net Emissions</t>
  </si>
  <si>
    <t>Other  (specify in 'Comments')</t>
  </si>
  <si>
    <t>2a) Targets</t>
  </si>
  <si>
    <t xml:space="preserve">Please detail your wider influence targets </t>
  </si>
  <si>
    <t>Description</t>
  </si>
  <si>
    <t>Type of Target (units)</t>
  </si>
  <si>
    <t>Baseline value</t>
  </si>
  <si>
    <t>Start year</t>
  </si>
  <si>
    <t xml:space="preserve">Target </t>
  </si>
  <si>
    <t>Target/End year</t>
  </si>
  <si>
    <t>Saving in latest year measured</t>
  </si>
  <si>
    <t>Latest Year Measured</t>
  </si>
  <si>
    <t>SW currently owns or hosts renewable energy schemes that generate twice as much electricty as it uses. As part of its contribution to the climate emergency, it is committing to significantly increase this.</t>
  </si>
  <si>
    <t xml:space="preserve"> 230,436.0 tCO2e</t>
  </si>
  <si>
    <t>Note that this saving does not appear on Sw's emissions fotrpint as it is expotrted to the grid and not sleeved back to SW.  As the grid decarbonises over the coming years, the emissions per GWh avoided through the use of renewables will also fall.</t>
  </si>
  <si>
    <t>2b) Does the organisation have an overall mission statement, strategies, plans or policies outlining ambition to influence emissions beyond your corporate boundaries? If so, please detail this in the box below.</t>
  </si>
  <si>
    <t>During the reporting year, Scottish Water worked with stakeholders to set out actions for our Net Zero Emissions Routemap (NZER), which replaces our CMP. This has since been published (outwith the reporting year) and wider influence actions are highlighted in its Supporting A Flourishing Scotland section. Our Sustainable Growth Agreement with SEPA includes a range of climate-related actions that have impacts beyond our corporate boundaries. Some actions in our internal Carbon Management Plan (superseded by the NZER) are outwith our operational footprint, including working with our supply chain and enabling renewables.
www.scottishwaternetzero.co.uk</t>
  </si>
  <si>
    <t>Q3) Policies and Actions to Reduce Emissions</t>
  </si>
  <si>
    <t>Please detail any of the specific policies and actions which are underway to achieve your emission reduction targets</t>
  </si>
  <si>
    <t>Start year for policy/action implementation</t>
  </si>
  <si>
    <t>Year that the policy/action will be fully implemented</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</si>
  <si>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</si>
  <si>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Latest Year measured</t>
  </si>
  <si>
    <r>
      <t>Saving in latest year measured (tCO</t>
    </r>
    <r>
      <rPr>
        <b/>
        <vertAlign val="subscript"/>
        <sz val="11"/>
        <color theme="1"/>
        <rFont val="Calibri"/>
        <family val="2"/>
        <scheme val="minor"/>
      </rPr>
      <t>2</t>
    </r>
    <r>
      <rPr>
        <b/>
        <sz val="11"/>
        <color theme="1"/>
        <rFont val="Calibri"/>
        <family val="2"/>
        <scheme val="minor"/>
      </rPr>
      <t>)</t>
    </r>
  </si>
  <si>
    <t>Status</t>
  </si>
  <si>
    <t>Metric/indicators for monitoring progress</t>
  </si>
  <si>
    <t>Delivery Role</t>
  </si>
  <si>
    <t>During project/policy design and implementation, has ISM or an equivilent behaviour change tool been used?</t>
  </si>
  <si>
    <t>Please give further details of this behaviour change activity.</t>
  </si>
  <si>
    <t xml:space="preserve">Value of Investment (£) </t>
  </si>
  <si>
    <t>Ongoing Costs (£/year)</t>
  </si>
  <si>
    <t xml:space="preserve">Primary Funding Source for Implementation of Policy/Action 
</t>
  </si>
  <si>
    <t>2010 (Calendar year)</t>
  </si>
  <si>
    <t>2025 (Calendar year)</t>
  </si>
  <si>
    <t>In Implementation</t>
  </si>
  <si>
    <t>Hosting of private renewables installations - Scottish Water has considerable rural land holdings suitable for large-scale onshore wind developments. We have entered into a number of 'silent landlord' agreements with wind farm developers to enable the construction of wind farms. Emissions savings are calculated from expected annual output of each development. Whitelees (estimated  annual output (EAO) 181 GWh), Camps (EAO 519 GWh), and Afton (EAO 131 GWH) combine to give a total EAO of 831 GWh. At 2019/20 grid emissions factor (EF), this avoids the emission of 230,436  tonnes CO2e annually. A further significant wind farm on our land is in development, due to be commissioned in 2025.</t>
  </si>
  <si>
    <t>Enabling</t>
  </si>
  <si>
    <t xml:space="preserve">To maximise the land and resources that SW has, by leasing to third parties that can develop renewable schemes that are compatible with preserving water quality. This is part of Scottish Water wider strategy to support a flourishing Scotland and help with the decarbonisation of Scotland. </t>
  </si>
  <si>
    <t>As the grid decarbonises over the coming years, the total emissions avoided through the use of renewables will also fall.</t>
  </si>
  <si>
    <t>Buildings</t>
  </si>
  <si>
    <t>ongoing/no fixed end date</t>
  </si>
  <si>
    <t>Current estimated potential up to 665 (Borders College 150 / Stirling 371 / Aqualibrium 144)</t>
  </si>
  <si>
    <t>150 (Borders College estimated not measured by Scottish Water Horizons)</t>
  </si>
  <si>
    <t>Scottish Water Horizons has been developing a pipeline of heat from waste water project opportunities. These systems use a series of heat exchangers and heat pumps to extract the ambient heat from suitable wastewater sources either in the network or at treatment assets, allowing it to be used to provide space heating and hot water to buildings. The first example of its kind in the UK was installed at Borders College in Galashiels in 2015, which is estimated to deliver annual CO2e savings of 150 tonnes for the College offsetting grid gas. In late 2019 an energy centre at Stirling WWTW was completed to feed a district heat network owned and operated by Stirling Council. The energy centre comprises low carbon wastewater heat pumps, a natural gas combined heat and power engine, and back up gas boilers for the network. Towards the end of the commissioning phase the Covid-19 lockdown led to heat clients' premises on the network closing and heat offtake pausing. An Installation at Aqualibrium leisure centre in Campbeltown is currently under construction and due to commission late 2020. These two projects are expected to result in further CO2e savings of 515 tonnes annually for a total of 665 tonnes CO2e saved each year. It is hoped that additional heat from wastewater projects will be delivered across Scotland in the future.</t>
  </si>
  <si>
    <t>Scottish Water Horizons Leading</t>
  </si>
  <si>
    <t xml:space="preserve">This programme supports the UK and Scottish Government's targets for the decarbonisation of heat. </t>
  </si>
  <si>
    <t xml:space="preserve">n/a ongoing programme opportunistic to new projects </t>
  </si>
  <si>
    <t>n/a many external influences affect ongoing O&amp;M costs of these projects</t>
  </si>
  <si>
    <t>Heat from wastewater is a form of electrification of heat, and given the continued decarbonisation of the UK electricity grid the associated carbon savings from these projects should improve year on year as the carbon intensity of electricity falls.</t>
  </si>
  <si>
    <t>2021 (Calendar year)</t>
  </si>
  <si>
    <t>Unkown</t>
  </si>
  <si>
    <t>In progress</t>
  </si>
  <si>
    <t xml:space="preserve">Since 2017 Scottish Water’s Water Resources Team has been working in partnership with Home Energy Scotland (HES), a government funded service managed by the Energy Saving Trust to promote the link between water, energy and the environment. Through the partnership Home Energy Scotland advisors deliver personalised water saving advice and devices to customers, supporting them to use water more efficiently, thereby reducing their energy use and associated carbon emissions.
Scottish Water funds the delivery of the following, which are delivered to customer after a face to face or phone conversation with a HES advisor:
Level 1 pack: Water saving advice brochure + one promotional item (usually shower timer)
Level 2 pack: Water saving advice brochure + devices suitable to customer home (Devices on offer include 4 min shower timer, regulated showerhead, kitchen tap aerator, cistern displacement device, garden hose fun, universal sink plug)
The current programme is due to end March 2021, by which time the partnership will have delivered water saving packs to 49,000 households. In the reporting year the partnership delivered 13,869 level 1 packs and 4428 level 2 packs, reaching a total of 18,297 households. We estimate that based on the advice and devices delivered to customers over this period over 120,000 litres of water is being saved per day. The advice given in a level 1 pack has the potential to save an average household up to 103kgCO2e per year, and installing some of the devices included in a level 2 pack can save a further 88kgCO2e per year in hot water savings. With around a fifth of the average household energy use spent on heating water in the home, water efficiency can be an effective tool for reducing household CO2 emissions and energy bills*.
</t>
  </si>
  <si>
    <t>In partnership</t>
  </si>
  <si>
    <t>The partnership delivers personalised water saving advice and devices to customers, supporting them to use water more efficiently, thereby reducing their energy use and associated carbon emissions.</t>
  </si>
  <si>
    <t xml:space="preserve">Water saving estimates based on 1% household saving from level 1 packs and 5% saving from level 2 packs, based on a trial completed in 2017. Maximum CO2e saving estimates include hot water savings only and are based on householders following advice including replacing average shower length with a 4 min shower and reducing washing and dishwasher cycles after receiving a level 1, in addition to installing a kitchen tap aerator and regulated showerhead after receiving a level 2 pack. Actual savings per household will vary depending on advice and devices implemented, which is bespoke to each household. Water saving figures provided by Scottish Water and energy and carbon figures provided by the Energy Saving Trust. </t>
  </si>
  <si>
    <t>Accounted yearly</t>
  </si>
  <si>
    <t>Ongoing</t>
  </si>
  <si>
    <t xml:space="preserve">Scottish Water has agreements with our partners Scottish Water Horizons to purchase electricity from renewable sites located on Scottish Water land. Where Scottish Water consumption of renewable electricity at these sites do not meet the renewables generated, then excess electricity is exported to the grid. During 2019/2020, Scottish Water Horizons Exported 1,614kWh at Assynt Water Treatment Works and 22,699kWh at Glenconvinth Water Treatment Works. At 2019/20 grid emission factors, this avoids the emission of 6.74  tonnes CO2e.  </t>
  </si>
  <si>
    <t>Joint Venture</t>
  </si>
  <si>
    <t>Please provide any detail on data sources or limitations relating to the information provided in Table 3</t>
  </si>
  <si>
    <t xml:space="preserve">Since the actions and policies are ongoing and are updating as new opportunities become available, figures have not been reported until the actions and policies have completed. In most cases Scottish Water's role in these actions and policies is to provide support and are subject to external input. </t>
  </si>
  <si>
    <t>Q4) Partnership Working, Communications and Capacity Building</t>
  </si>
  <si>
    <t>Please detail your Climate Change Partnership, Communication or Capacity Building Initiatives below.</t>
  </si>
  <si>
    <t>Key Action Type</t>
  </si>
  <si>
    <t xml:space="preserve">Description </t>
  </si>
  <si>
    <t>Organisation's project role</t>
  </si>
  <si>
    <t>Lead Organisation (if not reporting organisation)</t>
  </si>
  <si>
    <t>Private Partners</t>
  </si>
  <si>
    <t>Public Partners</t>
  </si>
  <si>
    <t>3rd Sector Partners</t>
  </si>
  <si>
    <t>Outputs</t>
  </si>
  <si>
    <t>Other Notable Reportable Activity</t>
  </si>
  <si>
    <t>Q5) Please detail key actions relating to Food and Drink, Biodiversity, Water, Procurement and Resource Use in the table below</t>
  </si>
  <si>
    <t>Key Action Description</t>
  </si>
  <si>
    <t>Organisation's Project Role</t>
  </si>
  <si>
    <t>Impacts</t>
  </si>
  <si>
    <t xml:space="preserve">Working with our domestic customers to reduce the incidence of blockages in drains and sewers. SW attends around 37,000 blockages in the sewer system per year, 80% of which are the result of inappropriate items being flushed down toilets or fats poured down sinks. We believe that the best way to tackle this issue is to work with our customers to prevent the blockages at source, by raising awareness of what can and cannot be flushed or poured into the drainage network. Our Keep the Cycle Running campaign was launched in 2013 and uses national advertising (until Spring 2018) and social media to raise the profile of this issue. A key objective of the campaign is to promote correct ways of disposing of items that have no place in the sewer, such as fat, oil and grease from the kitchen, and wet wipes, cotton buds and sanitary items from the bathroom. Work continues to be undertaken to promote the 3Ps message – flush only Pee, Poo and toilet Paper – and collaboration with the UK-wide Sewer Network Abuse Partnership (SNAP) remains active.
</t>
  </si>
  <si>
    <t>Lead</t>
  </si>
  <si>
    <t>This is not primarily focussed on tackling climate change, but climate change may increase the risk of flooding incidents; therefore reducing the number of inappropriate items in our drainage networks will help counter this increased risk, as well as reduce the carbon emissions associated with the work of clearing blockages.</t>
  </si>
  <si>
    <t>For more information, go to: https://www.scottishwater.co.uk/cycle</t>
  </si>
  <si>
    <t>Improving discharges to the environment through Surface Water Action Plans. In areas with separate foul and surface water networks, any contaminants that enter the surface water network flow directly to a watercourse. It is preferable to prevent such pollution at source, before it enters the drainage network, rather than have it pollute the environment. Although SW is responsible for surface water outfalls, we are unlikely to have contributed to their contents. Instead, such contamination is likely to include: Petrol- and oil-based products from spillages, vehicle washing and poor storage; Traces of metals from vehicle brakes; Litter; Silt; Detergents from washing vehicles in drives and roads; Cross- and misconnections. SWAPs set out the relevant legislation and stakeholder responsibilities of discharges to the surface water environment. During our 2010-2015 investment period, six SWAPs were trialled at industrial estate locations in the central belt where industrial activity was linked with urban water pollution. In the 2015-2021 period we completed SWAPs at a further 12 locations across Scotland in partnership with SEPA , Local Authorities and traders.  These have identified a number of sources including cross-connections and misconnections from trade effluent and poor storage of chemicals, and these continue to be rectified.</t>
  </si>
  <si>
    <t>Addressing the actions of third parties to prevent contaminants from entering watercourses can help to avoid the need to build and maintain sustainable urban drainage systems (SUDS), thereby reducing the associated carbon emissions.</t>
  </si>
  <si>
    <t>Biodiversity</t>
  </si>
  <si>
    <t>SW relies on a good quality environment both to supply drinking water and to receive treated wastewater. As such, we provide stewardship of many of Scotland's water resources and provide the barrier between society's wastewater and the environment. We have a statutory duty to further the conservation of biodiversity, which sits alongside our statutory functions to provide water and wastewater services. Our 3-yearly Biodiversity Report was most recently published as part of our 2017 Sustainability Report, and described the actions we have taken to protect and enhance biodiversity, and how we are integrating this function into the wider operation of our business. In 2017 we prepared a Biodiversity Statement which set out what we intended to do for Biodiversity for the next 3 years. Our 2020 Biodiversity Report, due at the end of 2020, will report on the progress we have made since 2017.</t>
  </si>
  <si>
    <t>To date we have published two Biodiversity Reports, in 2014 and 2017. Each can be found at www.scottishwater.co.uk/sustainability</t>
  </si>
  <si>
    <t>Source Water</t>
  </si>
  <si>
    <t>Sustainable land management - the aim of this initiative is to protect and improve source water quality more sustainably by preventing pollution at source, improving general water quality, and avoiding the use of additional, resource-intensive treatments. We do this by working with landowners, land managers and regulators within water catchments across Scotland. Our extensive monitoring and catchment surveys allow us to understand the risks to water quality, and identify interventions to improve and protect drinking water sources. There is an additional Drinking Water Protection Scheme to finance practical measures in specific drinking water catchments, addressing concerns for drinking water protection including: pesticides, microbiology and nutrient loadings.</t>
  </si>
  <si>
    <t xml:space="preserve">Our SLM project will have a bearing on emissions through the amount of energy used in treatment works, and may help avoid or postpone the need to build new treatment.  In addition, where we work on peat restoration for water quality purposes there will be a carbon sequestration and biodiversity benefit. But addressing emissions and biodiversity are not the primary objective and we do not have data on avoided emissions at present. </t>
  </si>
  <si>
    <t xml:space="preserve">Metropolitan Glasgow Strategic Drainage Partnership (MGSDP) - Investment in Glasgow's drainage systems, a multi-agency initiative (in partnership with SEPA, Glasgow City Council, Clyde Gateway, Glasgow and Clyde Valley Strategic Development Planning Authority, South Lanarkshire Council, Scottish Canals and Scottish Enterprise). Using extensive strategic studies, the Glasgow waste water strategy has been completed to set out how we can improve provision of waste water services and impact the environment. Between 2013 and 2020, we have delivered or committed to delivering more than £300 million investment in our sewer networks that will help us to: Improve the natural environment of the River Clyde and its tributaries;  Upgrade a number of combined sewer overflows to help modernise our infrastructure and protect the water quality of rivers and burns;  Tackle the effects of CC and reduce sewer flooding; Help the Greater Glasgow area grow and prosper through potential new development; Boost the local economy and growth in communities;  Create new job opportunities.  SW's primary role is to deliver the investments in waste water infrastructure that support the drainage strategy and the wider objectives of the MGSDP partnership, through actions set out in its Regulatory Business Plan. </t>
  </si>
  <si>
    <t>Participant</t>
  </si>
  <si>
    <t>This partnership work supports and enhances the delivery of resilient and sustainable drainage infrastructure for Glasgow.</t>
  </si>
  <si>
    <t>UK Water Industry Research Ltd (UKWIR) is the collaborative research agency of the UK water industry that undertakes research projects across all areas of industry activity. SW led UKWIR's climate research programme from 2009-2019. Initiatives related to climate change include: Progressing work to integrate UKCP18 outcomes into water industry tools and practices; Annually updating our Carbon Accounting Workbook; Developing a framework for natural capital accounting within the water sector.  An overview of projects is available at www.ukwir.org.uk</t>
  </si>
  <si>
    <t>These programmes inform UK water companies on climate mitigation and adaptation.</t>
  </si>
  <si>
    <t>Q6) Please use the text box below to detail further climate change related activity that is not noted elsewhere within this reporting template</t>
  </si>
  <si>
    <t>Version 1.2 16.09.15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</si>
</sst>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000000"/>
    <numFmt numFmtId="172" formatCode="0.00000"/>
    <numFmt numFmtId="173" formatCode="??0.0?????"/>
    <numFmt numFmtId="174" formatCode="??0.00000"/>
    <numFmt numFmtId="175" formatCode="??0.0????????"/>
    <numFmt numFmtId="176" formatCode="??0"/>
    <numFmt numFmtId="177" formatCode="??0.0????"/>
    <numFmt numFmtId="178" formatCode="#,##0.000"/>
    <numFmt numFmtId="179" formatCode="&quot;£&quot;#,##0"/>
  </numFmts>
  <fonts count="23"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sz val="10"/>
      <color rgb="FF000000"/>
      <name val="Arial"/>
      <family val="2"/>
    </font>
    <font>
      <sz val="11"/>
      <color rgb="FF000000"/>
      <name val="Calibri"/>
      <family val="2"/>
    </font>
    <font>
      <sz val="11"/>
      <color rgb="FF000000"/>
      <name val="Calibri"/>
      <family val="2"/>
      <scheme val="minor"/>
    </font>
    <font>
      <sz val="11"/>
      <color rgb="FF000000"/>
      <name val="Calibri"/>
      <family val="2"/>
    </font>
    <font>
      <sz val="11"/>
      <color rgb="FF000000"/>
      <name val="Calibri"/>
      <family val="2"/>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
      <patternFill patternType="solid">
        <fgColor indexed="65"/>
        <bgColor rgb="FFFFFFFF"/>
      </patternFill>
    </fill>
    <fill>
      <patternFill patternType="solid">
        <fgColor rgb="FFFFFFFF"/>
        <bgColor rgb="FF000000"/>
      </patternFill>
    </fill>
    <fill>
      <patternFill patternType="solid">
        <fgColor rgb="FFFFFFFF"/>
        <bgColor indexed="64"/>
      </patternFill>
    </fill>
    <fill>
      <patternFill patternType="solid">
        <fgColor rgb="FFFFFFFF"/>
        <bgColor rgb="FFFFFFFF"/>
      </patternFill>
    </fill>
  </fills>
  <borders count="145">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thin">
        <color rgb="FF000000"/>
      </left>
      <right style="thin">
        <color rgb="FF000000"/>
      </right>
      <top style="thin">
        <color rgb="FF000000"/>
      </top>
      <bottom style="thin">
        <color rgb="FF000000"/>
      </bottom>
      <diagonal/>
    </border>
    <border>
      <left style="thin">
        <color rgb="FFD3D3D3"/>
      </left>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medium">
        <color indexed="64"/>
      </right>
      <top/>
      <bottom style="thin">
        <color indexed="64"/>
      </bottom>
      <diagonal/>
    </border>
    <border>
      <left style="thin">
        <color rgb="FF000000"/>
      </left>
      <right style="thin">
        <color rgb="FF000000"/>
      </right>
      <top style="thin">
        <color rgb="FF000000"/>
      </top>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654">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52" xfId="0" applyFont="1" applyFill="1" applyBorder="1" applyAlignment="1">
      <alignment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4"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6" xfId="0" applyFont="1" applyFill="1" applyBorder="1" applyAlignment="1">
      <alignment horizontal="center"/>
    </xf>
    <xf numFmtId="0" fontId="1" fillId="11" borderId="66"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7" xfId="0" applyFont="1" applyFill="1" applyBorder="1" applyAlignment="1">
      <alignment horizontal="center"/>
    </xf>
    <xf numFmtId="0" fontId="0" fillId="11" borderId="0" xfId="0" applyFont="1" applyFill="1" applyBorder="1" applyAlignment="1">
      <alignment vertical="top"/>
    </xf>
    <xf numFmtId="0" fontId="1" fillId="11" borderId="68" xfId="0" applyFont="1" applyFill="1" applyBorder="1" applyAlignment="1"/>
    <xf numFmtId="0" fontId="1" fillId="11" borderId="69" xfId="0" applyFont="1" applyFill="1" applyBorder="1" applyAlignment="1">
      <alignment horizontal="center"/>
    </xf>
    <xf numFmtId="0" fontId="0" fillId="11" borderId="69" xfId="0" applyFill="1" applyBorder="1" applyAlignment="1">
      <alignment vertical="top"/>
    </xf>
    <xf numFmtId="0" fontId="1" fillId="11" borderId="66" xfId="0" applyFont="1" applyFill="1" applyBorder="1" applyAlignment="1"/>
    <xf numFmtId="0" fontId="2" fillId="12" borderId="70" xfId="0" applyFont="1" applyFill="1" applyBorder="1" applyAlignment="1">
      <alignment vertical="center"/>
    </xf>
    <xf numFmtId="0" fontId="3" fillId="14" borderId="71" xfId="0" applyFont="1" applyFill="1" applyBorder="1" applyAlignment="1">
      <alignment horizontal="center"/>
    </xf>
    <xf numFmtId="0" fontId="3" fillId="14" borderId="72" xfId="0" applyFont="1" applyFill="1" applyBorder="1" applyAlignment="1">
      <alignment horizontal="center"/>
    </xf>
    <xf numFmtId="169" fontId="4" fillId="14" borderId="72" xfId="0" applyNumberFormat="1" applyFont="1" applyFill="1" applyBorder="1"/>
    <xf numFmtId="0" fontId="3" fillId="14" borderId="0" xfId="0" applyFont="1" applyFill="1" applyBorder="1" applyAlignment="1">
      <alignment horizontal="center"/>
    </xf>
    <xf numFmtId="0" fontId="3" fillId="14" borderId="72"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4" xfId="0" applyFont="1" applyFill="1" applyBorder="1" applyAlignment="1">
      <alignment vertical="center"/>
    </xf>
    <xf numFmtId="0" fontId="3" fillId="5" borderId="0" xfId="0" applyFont="1" applyFill="1" applyBorder="1" applyAlignment="1">
      <alignment horizontal="center"/>
    </xf>
    <xf numFmtId="169" fontId="4" fillId="5" borderId="75"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79" xfId="0" applyFont="1" applyFill="1" applyBorder="1" applyAlignment="1"/>
    <xf numFmtId="0" fontId="3" fillId="5" borderId="80"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1" xfId="0" applyFill="1" applyBorder="1" applyAlignment="1">
      <alignment horizontal="center" vertical="center"/>
    </xf>
    <xf numFmtId="0" fontId="0" fillId="2" borderId="3" xfId="0" applyFill="1" applyBorder="1" applyAlignment="1">
      <alignment horizontal="center" vertical="center" wrapText="1"/>
    </xf>
    <xf numFmtId="0" fontId="0" fillId="11" borderId="82"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3"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0" xfId="0" applyFont="1" applyFill="1" applyBorder="1" applyAlignment="1"/>
    <xf numFmtId="169" fontId="4" fillId="5" borderId="76" xfId="0" applyNumberFormat="1" applyFont="1" applyFill="1" applyBorder="1"/>
    <xf numFmtId="0" fontId="3" fillId="5" borderId="0" xfId="0" applyFont="1" applyFill="1" applyBorder="1" applyAlignment="1">
      <alignment vertical="top"/>
    </xf>
    <xf numFmtId="0" fontId="3" fillId="5" borderId="78" xfId="0" applyFont="1" applyFill="1" applyBorder="1" applyAlignment="1"/>
    <xf numFmtId="0" fontId="0" fillId="0" borderId="2" xfId="0" applyBorder="1"/>
    <xf numFmtId="0" fontId="2" fillId="17" borderId="83" xfId="0" applyFont="1" applyFill="1" applyBorder="1" applyAlignment="1">
      <alignment vertical="center"/>
    </xf>
    <xf numFmtId="0" fontId="1" fillId="4" borderId="0" xfId="0" applyFont="1" applyFill="1" applyBorder="1" applyAlignment="1">
      <alignment horizontal="center"/>
    </xf>
    <xf numFmtId="0" fontId="1" fillId="4" borderId="85"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1"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6" xfId="0" applyFont="1" applyFill="1" applyBorder="1" applyAlignment="1">
      <alignment horizontal="center"/>
    </xf>
    <xf numFmtId="169" fontId="0" fillId="4" borderId="86" xfId="0" applyNumberFormat="1" applyFill="1" applyBorder="1"/>
    <xf numFmtId="0" fontId="0" fillId="2" borderId="10" xfId="0" applyFill="1" applyBorder="1"/>
    <xf numFmtId="0" fontId="0" fillId="12" borderId="61" xfId="0" applyFill="1" applyBorder="1" applyAlignment="1">
      <alignment wrapText="1"/>
    </xf>
    <xf numFmtId="0" fontId="0" fillId="2" borderId="18" xfId="0" applyFill="1" applyBorder="1"/>
    <xf numFmtId="0" fontId="0" fillId="2" borderId="3" xfId="0" applyFill="1" applyBorder="1"/>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6"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66" fontId="0" fillId="2" borderId="3" xfId="1" applyNumberFormat="1" applyFont="1" applyFill="1" applyBorder="1"/>
    <xf numFmtId="171" fontId="0" fillId="2" borderId="3" xfId="0" applyNumberFormat="1" applyFill="1" applyBorder="1"/>
    <xf numFmtId="172"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5" xfId="0" applyFont="1" applyFill="1" applyBorder="1" applyAlignment="1"/>
    <xf numFmtId="0" fontId="1" fillId="4" borderId="86"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8" xfId="0" applyFont="1" applyFill="1" applyBorder="1" applyAlignment="1">
      <alignment vertical="center"/>
    </xf>
    <xf numFmtId="0" fontId="3" fillId="19" borderId="0" xfId="0" applyFont="1" applyFill="1" applyBorder="1" applyAlignment="1">
      <alignment horizontal="center"/>
    </xf>
    <xf numFmtId="0" fontId="3" fillId="19" borderId="89" xfId="0" applyFont="1" applyFill="1" applyBorder="1" applyAlignment="1">
      <alignment horizontal="center"/>
    </xf>
    <xf numFmtId="0" fontId="3" fillId="19" borderId="91" xfId="0" applyFont="1" applyFill="1" applyBorder="1" applyAlignment="1">
      <alignment horizontal="center"/>
    </xf>
    <xf numFmtId="0" fontId="3" fillId="19" borderId="91" xfId="0" applyFont="1" applyFill="1" applyBorder="1" applyAlignment="1">
      <alignment horizontal="left"/>
    </xf>
    <xf numFmtId="0" fontId="2" fillId="20" borderId="0" xfId="0" applyFont="1" applyFill="1" applyBorder="1" applyAlignment="1">
      <alignment vertical="center"/>
    </xf>
    <xf numFmtId="0" fontId="4" fillId="19" borderId="0" xfId="0" applyFont="1" applyFill="1" applyBorder="1" applyAlignment="1">
      <alignment vertical="top"/>
    </xf>
    <xf numFmtId="0" fontId="4" fillId="19" borderId="89" xfId="0" applyFont="1" applyFill="1" applyBorder="1" applyAlignment="1">
      <alignment vertical="top"/>
    </xf>
    <xf numFmtId="0" fontId="0" fillId="2" borderId="81" xfId="0" applyFill="1" applyBorder="1"/>
    <xf numFmtId="0" fontId="1" fillId="21" borderId="6" xfId="0" applyFont="1" applyFill="1" applyBorder="1" applyAlignment="1">
      <alignment horizontal="left" vertical="center"/>
    </xf>
    <xf numFmtId="0" fontId="1" fillId="21" borderId="5" xfId="0" applyFont="1" applyFill="1" applyBorder="1" applyAlignment="1">
      <alignment horizontal="left" vertical="center"/>
    </xf>
    <xf numFmtId="0" fontId="1" fillId="21" borderId="4" xfId="0" applyFont="1" applyFill="1" applyBorder="1" applyAlignment="1">
      <alignment horizontal="left" vertical="center"/>
    </xf>
    <xf numFmtId="0" fontId="4" fillId="19" borderId="0" xfId="0" applyFont="1" applyFill="1" applyBorder="1" applyAlignment="1">
      <alignment horizontal="left" vertical="top"/>
    </xf>
    <xf numFmtId="0" fontId="1" fillId="21" borderId="4" xfId="0" applyFont="1" applyFill="1" applyBorder="1" applyAlignment="1">
      <alignment vertical="center"/>
    </xf>
    <xf numFmtId="0" fontId="3" fillId="19" borderId="0" xfId="0" applyFont="1" applyFill="1" applyBorder="1" applyAlignment="1">
      <alignment horizontal="left" vertical="top" wrapText="1"/>
    </xf>
    <xf numFmtId="0" fontId="4" fillId="19" borderId="93" xfId="0" applyFont="1" applyFill="1" applyBorder="1" applyAlignment="1">
      <alignment vertical="top"/>
    </xf>
    <xf numFmtId="0" fontId="2" fillId="21" borderId="95" xfId="0" applyFont="1" applyFill="1" applyBorder="1" applyAlignment="1">
      <alignment vertical="center"/>
    </xf>
    <xf numFmtId="0" fontId="1" fillId="11" borderId="96" xfId="0" applyFont="1" applyFill="1" applyBorder="1" applyAlignment="1">
      <alignment horizontal="left"/>
    </xf>
    <xf numFmtId="0" fontId="1" fillId="11" borderId="96" xfId="0" applyFont="1" applyFill="1" applyBorder="1" applyAlignment="1">
      <alignment horizontal="center"/>
    </xf>
    <xf numFmtId="169" fontId="0" fillId="2" borderId="97" xfId="0" applyNumberFormat="1" applyFill="1" applyBorder="1" applyAlignment="1">
      <alignment vertical="center"/>
    </xf>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0" fillId="2" borderId="97" xfId="0" applyFill="1" applyBorder="1" applyAlignment="1">
      <alignment vertical="center"/>
    </xf>
    <xf numFmtId="0" fontId="1" fillId="11" borderId="99" xfId="0" applyFont="1" applyFill="1" applyBorder="1" applyAlignment="1">
      <alignment horizontal="center"/>
    </xf>
    <xf numFmtId="0" fontId="1" fillId="11" borderId="100" xfId="0" applyFont="1" applyFill="1" applyBorder="1" applyAlignment="1">
      <alignment horizontal="center"/>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3"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2" xfId="0" applyFont="1" applyFill="1" applyBorder="1" applyAlignment="1">
      <alignment horizontal="center"/>
    </xf>
    <xf numFmtId="0" fontId="1" fillId="11" borderId="103" xfId="0" applyFont="1" applyFill="1" applyBorder="1" applyAlignment="1">
      <alignment horizontal="center"/>
    </xf>
    <xf numFmtId="0" fontId="1" fillId="11" borderId="45" xfId="0" applyFont="1" applyFill="1" applyBorder="1" applyAlignment="1">
      <alignment horizontal="center"/>
    </xf>
    <xf numFmtId="0" fontId="1" fillId="11" borderId="104" xfId="0" applyFont="1" applyFill="1" applyBorder="1" applyAlignment="1">
      <alignment horizontal="center"/>
    </xf>
    <xf numFmtId="0" fontId="1" fillId="11" borderId="105" xfId="0" applyFont="1" applyFill="1" applyBorder="1" applyAlignment="1">
      <alignment horizontal="center"/>
    </xf>
    <xf numFmtId="0" fontId="1" fillId="11" borderId="44" xfId="0" applyFont="1" applyFill="1" applyBorder="1" applyAlignment="1">
      <alignment horizontal="center"/>
    </xf>
    <xf numFmtId="0" fontId="2" fillId="21" borderId="106" xfId="0" applyFont="1" applyFill="1" applyBorder="1" applyAlignment="1">
      <alignment horizontal="center" vertical="center"/>
    </xf>
    <xf numFmtId="0" fontId="2" fillId="21" borderId="107" xfId="0" applyFont="1" applyFill="1" applyBorder="1" applyAlignment="1">
      <alignment vertical="center"/>
    </xf>
    <xf numFmtId="0" fontId="2" fillId="20" borderId="44" xfId="0" applyFont="1" applyFill="1" applyBorder="1" applyAlignment="1">
      <alignment horizontal="center" vertical="center"/>
    </xf>
    <xf numFmtId="0" fontId="2" fillId="20" borderId="108" xfId="0" applyFont="1" applyFill="1" applyBorder="1" applyAlignment="1">
      <alignment vertical="center"/>
    </xf>
    <xf numFmtId="0" fontId="3" fillId="19" borderId="109" xfId="0" applyFont="1" applyFill="1" applyBorder="1" applyAlignment="1">
      <alignment horizontal="center"/>
    </xf>
    <xf numFmtId="0" fontId="3" fillId="19" borderId="45" xfId="0" applyFont="1" applyFill="1" applyBorder="1" applyAlignment="1">
      <alignment horizontal="center"/>
    </xf>
    <xf numFmtId="0" fontId="3" fillId="19" borderId="110" xfId="0" applyFont="1" applyFill="1" applyBorder="1" applyAlignment="1">
      <alignment vertical="top"/>
    </xf>
    <xf numFmtId="0" fontId="3" fillId="19" borderId="44" xfId="0" applyFont="1" applyFill="1" applyBorder="1" applyAlignment="1">
      <alignment vertical="top"/>
    </xf>
    <xf numFmtId="0" fontId="3" fillId="19" borderId="44" xfId="0" applyFont="1" applyFill="1" applyBorder="1" applyAlignment="1">
      <alignment horizontal="center"/>
    </xf>
    <xf numFmtId="0" fontId="2" fillId="20" borderId="44" xfId="0" applyFont="1" applyFill="1" applyBorder="1" applyAlignment="1">
      <alignment vertical="center"/>
    </xf>
    <xf numFmtId="0" fontId="2" fillId="20" borderId="45" xfId="0" applyFont="1" applyFill="1" applyBorder="1" applyAlignment="1">
      <alignment vertical="center"/>
    </xf>
    <xf numFmtId="0" fontId="3" fillId="19" borderId="111" xfId="0" applyFont="1" applyFill="1" applyBorder="1" applyAlignment="1">
      <alignment horizontal="center" vertical="center"/>
    </xf>
    <xf numFmtId="0" fontId="3" fillId="19" borderId="111" xfId="0" applyFont="1" applyFill="1" applyBorder="1" applyAlignment="1">
      <alignment horizontal="center" vertical="top"/>
    </xf>
    <xf numFmtId="0" fontId="3" fillId="19" borderId="111" xfId="0" applyFont="1" applyFill="1" applyBorder="1" applyAlignment="1">
      <alignment horizontal="center"/>
    </xf>
    <xf numFmtId="0" fontId="2" fillId="3" borderId="112"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3" xfId="0" applyFont="1" applyFill="1" applyBorder="1" applyAlignment="1">
      <alignment horizontal="center"/>
    </xf>
    <xf numFmtId="0" fontId="1" fillId="4" borderId="45" xfId="0" applyFont="1" applyFill="1" applyBorder="1" applyAlignment="1">
      <alignment horizontal="center"/>
    </xf>
    <xf numFmtId="0" fontId="1" fillId="4" borderId="114" xfId="0" applyFont="1" applyFill="1" applyBorder="1" applyAlignment="1">
      <alignment horizontal="center"/>
    </xf>
    <xf numFmtId="0" fontId="1" fillId="4" borderId="44" xfId="0" applyFont="1" applyFill="1" applyBorder="1" applyAlignment="1">
      <alignment horizontal="center"/>
    </xf>
    <xf numFmtId="0" fontId="1" fillId="4" borderId="113"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5" xfId="0" applyFont="1" applyFill="1" applyBorder="1" applyAlignment="1">
      <alignment horizontal="center" vertical="center"/>
    </xf>
    <xf numFmtId="0" fontId="2" fillId="17" borderId="116" xfId="0" applyFont="1" applyFill="1" applyBorder="1" applyAlignment="1">
      <alignment vertical="center"/>
    </xf>
    <xf numFmtId="0" fontId="2" fillId="6" borderId="44" xfId="0" applyFont="1" applyFill="1" applyBorder="1" applyAlignment="1">
      <alignment horizontal="center" vertical="center"/>
    </xf>
    <xf numFmtId="0" fontId="2" fillId="6" borderId="117" xfId="0" applyFont="1" applyFill="1" applyBorder="1" applyAlignment="1">
      <alignment vertical="center"/>
    </xf>
    <xf numFmtId="0" fontId="3" fillId="5" borderId="118" xfId="0" applyFont="1" applyFill="1" applyBorder="1" applyAlignment="1">
      <alignment horizontal="center"/>
    </xf>
    <xf numFmtId="0" fontId="3" fillId="5" borderId="45" xfId="0" applyFont="1" applyFill="1" applyBorder="1" applyAlignment="1">
      <alignment horizontal="center"/>
    </xf>
    <xf numFmtId="0" fontId="3" fillId="5" borderId="119" xfId="0" applyFont="1" applyFill="1" applyBorder="1" applyAlignment="1">
      <alignment horizontal="center"/>
    </xf>
    <xf numFmtId="0" fontId="3" fillId="5" borderId="120" xfId="0" applyFont="1" applyFill="1" applyBorder="1" applyAlignment="1">
      <alignment horizontal="center"/>
    </xf>
    <xf numFmtId="0" fontId="2" fillId="6" borderId="45" xfId="0" applyFont="1" applyFill="1" applyBorder="1" applyAlignment="1">
      <alignment vertical="center"/>
    </xf>
    <xf numFmtId="0" fontId="3" fillId="5" borderId="119" xfId="0" applyFont="1" applyFill="1" applyBorder="1" applyAlignment="1">
      <alignment horizontal="center" vertical="top"/>
    </xf>
    <xf numFmtId="0" fontId="3" fillId="5" borderId="119" xfId="0" applyFont="1" applyFill="1" applyBorder="1" applyAlignment="1">
      <alignment horizontal="center" vertical="center"/>
    </xf>
    <xf numFmtId="0" fontId="3" fillId="5" borderId="121" xfId="0" applyFont="1" applyFill="1" applyBorder="1" applyAlignment="1">
      <alignment horizontal="center"/>
    </xf>
    <xf numFmtId="0" fontId="3" fillId="5" borderId="44" xfId="0" applyFont="1" applyFill="1" applyBorder="1" applyAlignment="1">
      <alignment horizontal="center"/>
    </xf>
    <xf numFmtId="0" fontId="2" fillId="16" borderId="122" xfId="0" applyFont="1" applyFill="1" applyBorder="1" applyAlignment="1">
      <alignment horizontal="center" vertical="center"/>
    </xf>
    <xf numFmtId="0" fontId="2" fillId="16" borderId="45" xfId="0" applyFont="1" applyFill="1" applyBorder="1" applyAlignment="1">
      <alignment vertical="center"/>
    </xf>
    <xf numFmtId="0" fontId="3" fillId="14" borderId="123"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4" xfId="0" applyFont="1" applyFill="1" applyBorder="1" applyAlignment="1">
      <alignment horizontal="center"/>
    </xf>
    <xf numFmtId="0" fontId="2" fillId="12" borderId="125" xfId="0" applyFont="1" applyFill="1" applyBorder="1" applyAlignment="1">
      <alignment horizontal="center" vertical="center"/>
    </xf>
    <xf numFmtId="0" fontId="2" fillId="12" borderId="126"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1" fillId="6" borderId="97"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65" xfId="0" applyFont="1" applyFill="1" applyBorder="1" applyAlignment="1">
      <alignment horizontal="left"/>
    </xf>
    <xf numFmtId="0" fontId="1" fillId="11" borderId="0" xfId="0" applyFont="1" applyFill="1" applyBorder="1" applyAlignment="1">
      <alignment horizontal="left" vertical="top"/>
    </xf>
    <xf numFmtId="0" fontId="3" fillId="19" borderId="128" xfId="0" applyFont="1" applyFill="1" applyBorder="1" applyAlignment="1">
      <alignment horizontal="center"/>
    </xf>
    <xf numFmtId="0" fontId="0" fillId="0" borderId="21" xfId="0" applyFill="1" applyBorder="1"/>
    <xf numFmtId="0" fontId="0" fillId="0" borderId="11" xfId="0" applyFill="1" applyBorder="1"/>
    <xf numFmtId="0" fontId="1" fillId="23" borderId="14" xfId="0" applyFont="1" applyFill="1" applyBorder="1" applyAlignment="1">
      <alignment horizontal="center"/>
    </xf>
    <xf numFmtId="0" fontId="0" fillId="23" borderId="130"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2" fontId="0" fillId="0" borderId="81" xfId="0" applyNumberFormat="1" applyFont="1" applyFill="1" applyBorder="1" applyAlignment="1" applyProtection="1">
      <alignment vertical="center" wrapText="1"/>
      <protection locked="0"/>
    </xf>
    <xf numFmtId="0" fontId="1" fillId="5" borderId="81"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2"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3" xfId="0" applyFont="1" applyFill="1" applyBorder="1"/>
    <xf numFmtId="0" fontId="0" fillId="2" borderId="97"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3" fontId="13" fillId="2" borderId="3" xfId="0" applyNumberFormat="1" applyFont="1" applyFill="1" applyBorder="1" applyAlignment="1">
      <alignment horizontal="right"/>
    </xf>
    <xf numFmtId="172" fontId="13" fillId="2" borderId="3" xfId="0" applyNumberFormat="1" applyFont="1" applyFill="1" applyBorder="1" applyAlignment="1"/>
    <xf numFmtId="174"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1" xfId="0" applyFill="1" applyBorder="1" applyAlignment="1">
      <alignment horizontal="left" vertical="center"/>
    </xf>
    <xf numFmtId="173" fontId="13" fillId="2" borderId="3" xfId="0" applyNumberFormat="1" applyFont="1" applyFill="1" applyBorder="1" applyAlignment="1">
      <alignment wrapText="1"/>
    </xf>
    <xf numFmtId="175" fontId="13" fillId="2" borderId="3" xfId="0" applyNumberFormat="1" applyFont="1" applyFill="1" applyBorder="1" applyAlignment="1">
      <alignment wrapText="1"/>
    </xf>
    <xf numFmtId="176" fontId="13" fillId="2" borderId="3" xfId="0" applyNumberFormat="1" applyFont="1" applyFill="1" applyBorder="1" applyAlignment="1"/>
    <xf numFmtId="176" fontId="4" fillId="2" borderId="3" xfId="0" applyNumberFormat="1" applyFont="1" applyFill="1" applyBorder="1" applyAlignment="1"/>
    <xf numFmtId="0" fontId="0" fillId="2" borderId="3" xfId="0" applyFill="1" applyBorder="1" applyAlignment="1">
      <alignment horizontal="left" vertical="center"/>
    </xf>
    <xf numFmtId="174" fontId="13" fillId="2" borderId="3" xfId="0" applyNumberFormat="1" applyFont="1" applyFill="1" applyBorder="1" applyAlignment="1">
      <alignment vertical="center"/>
    </xf>
    <xf numFmtId="177" fontId="13" fillId="2" borderId="3" xfId="0" applyNumberFormat="1" applyFont="1" applyFill="1" applyBorder="1" applyAlignment="1">
      <alignment vertical="center"/>
    </xf>
    <xf numFmtId="172" fontId="0" fillId="2" borderId="3" xfId="0" applyNumberFormat="1" applyFont="1" applyFill="1" applyBorder="1" applyAlignment="1"/>
    <xf numFmtId="178" fontId="13" fillId="2" borderId="3" xfId="0" applyNumberFormat="1" applyFont="1" applyFill="1" applyBorder="1" applyAlignment="1">
      <alignment vertical="center"/>
    </xf>
    <xf numFmtId="178"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3" fontId="13" fillId="2" borderId="3" xfId="0" applyNumberFormat="1" applyFont="1" applyFill="1" applyBorder="1" applyAlignment="1"/>
    <xf numFmtId="177" fontId="13" fillId="2" borderId="3" xfId="0" applyNumberFormat="1" applyFont="1" applyFill="1" applyBorder="1" applyAlignment="1"/>
    <xf numFmtId="173" fontId="13" fillId="2" borderId="3" xfId="0" applyNumberFormat="1" applyFont="1" applyFill="1" applyBorder="1" applyAlignment="1">
      <alignment horizontal="right" vertical="center"/>
    </xf>
    <xf numFmtId="173" fontId="13" fillId="7" borderId="134" xfId="0" applyNumberFormat="1" applyFont="1" applyFill="1" applyBorder="1" applyAlignment="1">
      <alignment horizontal="right"/>
    </xf>
    <xf numFmtId="172" fontId="13" fillId="7" borderId="134" xfId="0" applyNumberFormat="1" applyFont="1" applyFill="1" applyBorder="1" applyAlignment="1">
      <alignment horizontal="right"/>
    </xf>
    <xf numFmtId="174" fontId="13" fillId="7" borderId="134" xfId="0" applyNumberFormat="1" applyFont="1" applyFill="1" applyBorder="1" applyAlignment="1">
      <alignment horizontal="right"/>
    </xf>
    <xf numFmtId="4" fontId="13" fillId="7" borderId="134" xfId="0" applyNumberFormat="1" applyFont="1" applyFill="1" applyBorder="1" applyAlignment="1">
      <alignment horizontal="right"/>
    </xf>
    <xf numFmtId="173" fontId="13" fillId="7" borderId="134" xfId="0" applyNumberFormat="1" applyFont="1" applyFill="1" applyBorder="1" applyAlignment="1">
      <alignment horizontal="right" wrapText="1"/>
    </xf>
    <xf numFmtId="175" fontId="13" fillId="7" borderId="134" xfId="0" applyNumberFormat="1" applyFont="1" applyFill="1" applyBorder="1" applyAlignment="1">
      <alignment horizontal="right" wrapText="1"/>
    </xf>
    <xf numFmtId="176" fontId="13" fillId="7" borderId="134" xfId="0" applyNumberFormat="1" applyFont="1" applyFill="1" applyBorder="1" applyAlignment="1">
      <alignment horizontal="right"/>
    </xf>
    <xf numFmtId="176" fontId="4" fillId="7" borderId="18" xfId="0" applyNumberFormat="1" applyFont="1" applyFill="1" applyBorder="1" applyAlignment="1">
      <alignment horizontal="right"/>
    </xf>
    <xf numFmtId="174" fontId="13" fillId="7" borderId="134" xfId="0" applyNumberFormat="1" applyFont="1" applyFill="1" applyBorder="1" applyAlignment="1">
      <alignment horizontal="right" vertical="center"/>
    </xf>
    <xf numFmtId="177" fontId="13" fillId="7" borderId="134" xfId="0" applyNumberFormat="1" applyFont="1" applyFill="1" applyBorder="1" applyAlignment="1">
      <alignment horizontal="right" vertical="center"/>
    </xf>
    <xf numFmtId="172" fontId="0" fillId="7" borderId="18" xfId="0" applyNumberFormat="1" applyFont="1" applyFill="1" applyBorder="1" applyAlignment="1">
      <alignment horizontal="right"/>
    </xf>
    <xf numFmtId="178" fontId="13" fillId="7" borderId="134" xfId="0" applyNumberFormat="1" applyFont="1" applyFill="1" applyBorder="1" applyAlignment="1">
      <alignment horizontal="right" vertical="center"/>
    </xf>
    <xf numFmtId="178" fontId="13" fillId="7" borderId="134"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4" xfId="1" applyNumberFormat="1" applyFont="1" applyFill="1" applyBorder="1" applyAlignment="1">
      <alignment horizontal="right"/>
    </xf>
    <xf numFmtId="1" fontId="0" fillId="14" borderId="18" xfId="0" applyNumberFormat="1" applyFill="1" applyBorder="1" applyAlignment="1">
      <alignment horizontal="right"/>
    </xf>
    <xf numFmtId="173" fontId="13" fillId="7" borderId="135" xfId="0" applyNumberFormat="1" applyFont="1" applyFill="1" applyBorder="1" applyAlignment="1">
      <alignment horizontal="right" wrapText="1"/>
    </xf>
    <xf numFmtId="177" fontId="13" fillId="7" borderId="134" xfId="0" applyNumberFormat="1" applyFont="1" applyFill="1" applyBorder="1" applyAlignment="1">
      <alignment horizontal="right"/>
    </xf>
    <xf numFmtId="173" fontId="13" fillId="7" borderId="134"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4" borderId="16" xfId="0" applyFont="1" applyFill="1" applyBorder="1" applyAlignment="1">
      <alignment vertical="center"/>
    </xf>
    <xf numFmtId="0" fontId="10" fillId="24"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6" xfId="0" applyFont="1" applyFill="1" applyBorder="1" applyAlignment="1">
      <alignment horizontal="center"/>
    </xf>
    <xf numFmtId="0" fontId="3" fillId="2" borderId="137" xfId="0" applyFont="1" applyFill="1" applyBorder="1" applyAlignment="1">
      <alignment horizontal="center"/>
    </xf>
    <xf numFmtId="0" fontId="2" fillId="2" borderId="138" xfId="0" applyFont="1" applyFill="1" applyBorder="1" applyAlignment="1">
      <alignment vertical="center"/>
    </xf>
    <xf numFmtId="0" fontId="18" fillId="0" borderId="3" xfId="0" applyFont="1" applyBorder="1" applyAlignment="1">
      <alignment vertical="top" wrapText="1" readingOrder="1"/>
    </xf>
    <xf numFmtId="170" fontId="18" fillId="0" borderId="3" xfId="0" applyNumberFormat="1" applyFont="1" applyBorder="1" applyAlignment="1">
      <alignment vertical="top" wrapText="1" readingOrder="1"/>
    </xf>
    <xf numFmtId="0" fontId="18" fillId="0" borderId="18" xfId="0" applyFont="1" applyFill="1" applyBorder="1" applyAlignment="1">
      <alignment wrapText="1" readingOrder="1"/>
    </xf>
    <xf numFmtId="0" fontId="18" fillId="0" borderId="30" xfId="0" applyFont="1" applyFill="1" applyBorder="1" applyAlignment="1">
      <alignment wrapText="1" readingOrder="1"/>
    </xf>
    <xf numFmtId="0" fontId="19" fillId="25" borderId="37" xfId="0" applyFont="1" applyFill="1" applyBorder="1" applyAlignment="1"/>
    <xf numFmtId="0" fontId="19" fillId="26" borderId="32" xfId="0" applyFont="1" applyFill="1" applyBorder="1" applyAlignment="1"/>
    <xf numFmtId="170" fontId="0" fillId="2" borderId="3" xfId="0" applyNumberFormat="1" applyFill="1" applyBorder="1" applyAlignment="1">
      <alignment wrapText="1"/>
    </xf>
    <xf numFmtId="170" fontId="19" fillId="26" borderId="37" xfId="0" applyNumberFormat="1" applyFont="1" applyFill="1" applyBorder="1" applyAlignment="1"/>
    <xf numFmtId="170" fontId="19" fillId="26" borderId="32" xfId="0" applyNumberFormat="1" applyFont="1" applyFill="1" applyBorder="1" applyAlignment="1"/>
    <xf numFmtId="0" fontId="0" fillId="2" borderId="139" xfId="0" applyFill="1" applyBorder="1"/>
    <xf numFmtId="170" fontId="19" fillId="26" borderId="139" xfId="0" applyNumberFormat="1" applyFont="1" applyFill="1" applyBorder="1" applyAlignment="1"/>
    <xf numFmtId="167" fontId="20" fillId="27" borderId="3" xfId="0" applyNumberFormat="1" applyFont="1" applyFill="1" applyBorder="1"/>
    <xf numFmtId="0" fontId="0" fillId="0" borderId="7" xfId="0" applyFill="1" applyBorder="1"/>
    <xf numFmtId="0" fontId="0" fillId="0" borderId="23" xfId="0" applyFill="1" applyBorder="1"/>
    <xf numFmtId="170" fontId="0" fillId="0" borderId="3" xfId="1" applyNumberFormat="1" applyFont="1" applyFill="1" applyBorder="1"/>
    <xf numFmtId="171" fontId="0" fillId="0" borderId="3" xfId="0" applyNumberFormat="1" applyFill="1" applyBorder="1"/>
    <xf numFmtId="172" fontId="0" fillId="0" borderId="3" xfId="0" applyNumberFormat="1" applyFill="1" applyBorder="1"/>
    <xf numFmtId="166" fontId="0" fillId="0" borderId="3" xfId="1" applyNumberFormat="1" applyFont="1" applyFill="1" applyBorder="1"/>
    <xf numFmtId="171" fontId="0" fillId="2" borderId="81" xfId="0" applyNumberFormat="1" applyFill="1" applyBorder="1"/>
    <xf numFmtId="172" fontId="0" fillId="2" borderId="81" xfId="0" applyNumberFormat="1" applyFill="1" applyBorder="1"/>
    <xf numFmtId="166" fontId="0" fillId="2" borderId="81" xfId="1" applyNumberFormat="1" applyFont="1" applyFill="1" applyBorder="1"/>
    <xf numFmtId="0" fontId="0" fillId="12" borderId="39" xfId="0" applyFill="1" applyBorder="1"/>
    <xf numFmtId="0" fontId="1" fillId="3" borderId="55" xfId="0" applyFont="1" applyFill="1" applyBorder="1" applyAlignment="1">
      <alignment vertical="center"/>
    </xf>
    <xf numFmtId="0" fontId="1" fillId="3" borderId="32" xfId="0" applyFont="1" applyFill="1" applyBorder="1" applyAlignment="1">
      <alignment vertical="center"/>
    </xf>
    <xf numFmtId="0" fontId="1" fillId="3" borderId="0" xfId="0" applyFont="1" applyFill="1" applyBorder="1" applyAlignment="1">
      <alignment vertical="center"/>
    </xf>
    <xf numFmtId="0" fontId="1" fillId="3" borderId="37" xfId="0" applyFont="1" applyFill="1" applyBorder="1" applyAlignment="1">
      <alignment vertical="center"/>
    </xf>
    <xf numFmtId="0" fontId="1" fillId="3" borderId="101" xfId="0" applyFont="1" applyFill="1" applyBorder="1" applyAlignment="1">
      <alignment vertical="center"/>
    </xf>
    <xf numFmtId="1" fontId="0" fillId="2" borderId="97" xfId="0" applyNumberFormat="1" applyFill="1" applyBorder="1" applyAlignment="1">
      <alignment vertical="center"/>
    </xf>
    <xf numFmtId="170" fontId="0" fillId="2" borderId="3" xfId="0" applyNumberFormat="1" applyFill="1" applyBorder="1"/>
    <xf numFmtId="170" fontId="0" fillId="2" borderId="139" xfId="1" applyNumberFormat="1" applyFont="1" applyFill="1" applyBorder="1"/>
    <xf numFmtId="0" fontId="0" fillId="0" borderId="139" xfId="0" applyBorder="1"/>
    <xf numFmtId="0" fontId="0" fillId="2" borderId="139" xfId="0" applyFill="1" applyBorder="1" applyAlignment="1">
      <alignment wrapText="1"/>
    </xf>
    <xf numFmtId="0" fontId="0" fillId="12" borderId="139" xfId="0" applyFill="1" applyBorder="1" applyAlignment="1">
      <alignment wrapText="1"/>
    </xf>
    <xf numFmtId="0" fontId="1" fillId="3" borderId="56" xfId="0" applyFont="1" applyFill="1" applyBorder="1" applyAlignment="1">
      <alignment vertical="center" wrapText="1"/>
    </xf>
    <xf numFmtId="0" fontId="1" fillId="3" borderId="43" xfId="0" applyFont="1" applyFill="1" applyBorder="1" applyAlignment="1">
      <alignment vertical="center" wrapText="1"/>
    </xf>
    <xf numFmtId="0" fontId="0" fillId="2" borderId="30" xfId="0" applyFill="1" applyBorder="1"/>
    <xf numFmtId="167" fontId="20" fillId="27" borderId="37" xfId="0" applyNumberFormat="1" applyFont="1" applyFill="1" applyBorder="1"/>
    <xf numFmtId="170" fontId="0" fillId="2" borderId="37" xfId="0" applyNumberFormat="1" applyFill="1" applyBorder="1" applyAlignment="1">
      <alignment wrapText="1"/>
    </xf>
    <xf numFmtId="0" fontId="0" fillId="12" borderId="143" xfId="0" applyFill="1" applyBorder="1" applyAlignment="1">
      <alignment wrapText="1"/>
    </xf>
    <xf numFmtId="0" fontId="19" fillId="25" borderId="139" xfId="0" applyFont="1" applyFill="1" applyBorder="1" applyAlignment="1"/>
    <xf numFmtId="0" fontId="19" fillId="26" borderId="139" xfId="0" applyFont="1" applyFill="1" applyBorder="1" applyAlignment="1"/>
    <xf numFmtId="167" fontId="20" fillId="27" borderId="139" xfId="0" applyNumberFormat="1" applyFont="1" applyFill="1" applyBorder="1"/>
    <xf numFmtId="170" fontId="0" fillId="2" borderId="139" xfId="0" applyNumberFormat="1" applyFill="1" applyBorder="1" applyAlignment="1">
      <alignment wrapText="1"/>
    </xf>
    <xf numFmtId="0" fontId="0" fillId="2" borderId="144" xfId="0" applyFill="1" applyBorder="1"/>
    <xf numFmtId="170" fontId="0" fillId="2" borderId="144" xfId="1" applyNumberFormat="1" applyFont="1" applyFill="1" applyBorder="1"/>
    <xf numFmtId="0" fontId="0" fillId="0" borderId="144" xfId="0" applyBorder="1"/>
    <xf numFmtId="0" fontId="0" fillId="2" borderId="144" xfId="0" applyFill="1" applyBorder="1" applyAlignment="1">
      <alignment wrapText="1"/>
    </xf>
    <xf numFmtId="0" fontId="0" fillId="12" borderId="144" xfId="0" applyFill="1" applyBorder="1" applyAlignment="1">
      <alignment wrapText="1"/>
    </xf>
    <xf numFmtId="166" fontId="0" fillId="2" borderId="139" xfId="0" applyNumberFormat="1" applyFill="1" applyBorder="1"/>
    <xf numFmtId="170" fontId="0" fillId="2" borderId="139" xfId="0" applyNumberFormat="1" applyFill="1" applyBorder="1"/>
    <xf numFmtId="166" fontId="0" fillId="2" borderId="139" xfId="1" applyNumberFormat="1" applyFont="1" applyFill="1" applyBorder="1"/>
    <xf numFmtId="166" fontId="0" fillId="2" borderId="144" xfId="1" applyNumberFormat="1" applyFont="1" applyFill="1" applyBorder="1"/>
    <xf numFmtId="170" fontId="0" fillId="0" borderId="3" xfId="1" applyNumberFormat="1" applyFont="1" applyBorder="1"/>
    <xf numFmtId="0" fontId="0" fillId="0" borderId="3" xfId="0" applyBorder="1" applyAlignment="1">
      <alignment horizontal="center" vertical="center" wrapText="1"/>
    </xf>
    <xf numFmtId="0" fontId="3" fillId="19" borderId="0" xfId="0" applyFont="1" applyFill="1" applyAlignment="1">
      <alignment horizontal="center"/>
    </xf>
    <xf numFmtId="0" fontId="0" fillId="0" borderId="5" xfId="0" applyBorder="1" applyAlignment="1">
      <alignment horizontal="center" vertical="center" wrapText="1"/>
    </xf>
    <xf numFmtId="0" fontId="0" fillId="0" borderId="55" xfId="0" applyBorder="1" applyAlignment="1">
      <alignment horizontal="center" vertical="center" wrapText="1"/>
    </xf>
    <xf numFmtId="0" fontId="9" fillId="2" borderId="3" xfId="3" applyFill="1" applyBorder="1"/>
    <xf numFmtId="2" fontId="0" fillId="2" borderId="3" xfId="0" applyNumberFormat="1" applyFill="1" applyBorder="1" applyAlignment="1">
      <alignment vertical="center"/>
    </xf>
    <xf numFmtId="179" fontId="0" fillId="2" borderId="97" xfId="0" applyNumberFormat="1" applyFill="1" applyBorder="1" applyAlignment="1">
      <alignment vertical="center"/>
    </xf>
    <xf numFmtId="2" fontId="0" fillId="2" borderId="3" xfId="0" applyNumberFormat="1" applyFill="1" applyBorder="1" applyAlignment="1">
      <alignment vertical="center" wrapText="1"/>
    </xf>
    <xf numFmtId="0" fontId="0" fillId="2" borderId="3" xfId="0" applyFill="1" applyBorder="1" applyAlignment="1">
      <alignment vertical="center"/>
    </xf>
    <xf numFmtId="0" fontId="0" fillId="2" borderId="3" xfId="0" applyFill="1" applyBorder="1" applyAlignment="1">
      <alignment vertical="center" wrapText="1"/>
    </xf>
    <xf numFmtId="0" fontId="22" fillId="0" borderId="0" xfId="0" applyFont="1" applyAlignment="1">
      <alignment vertical="center"/>
    </xf>
    <xf numFmtId="0" fontId="1" fillId="10" borderId="0" xfId="0" applyFont="1" applyFill="1" applyBorder="1" applyAlignment="1"/>
    <xf numFmtId="0" fontId="0" fillId="0" borderId="7" xfId="0" applyFont="1" applyBorder="1" applyAlignment="1" applyProtection="1">
      <alignment vertical="center" wrapText="1"/>
      <protection locked="0"/>
    </xf>
    <xf numFmtId="0" fontId="0" fillId="2" borderId="3" xfId="0" applyFill="1" applyBorder="1" applyAlignment="1">
      <alignment vertical="top" wrapText="1"/>
    </xf>
    <xf numFmtId="14" fontId="0" fillId="2" borderId="11" xfId="0" applyNumberFormat="1" applyFill="1" applyBorder="1"/>
    <xf numFmtId="0" fontId="0" fillId="4" borderId="0" xfId="0" applyFont="1" applyFill="1" applyBorder="1" applyAlignment="1">
      <alignment horizontal="left" vertical="top" wrapText="1"/>
    </xf>
    <xf numFmtId="0" fontId="1" fillId="4" borderId="0" xfId="0" applyFont="1" applyFill="1" applyBorder="1" applyAlignment="1">
      <alignment horizontal="left" vertical="top"/>
    </xf>
    <xf numFmtId="0" fontId="1" fillId="4" borderId="0" xfId="0" applyFont="1" applyFill="1" applyBorder="1" applyAlignment="1">
      <alignment horizontal="left"/>
    </xf>
    <xf numFmtId="0" fontId="0" fillId="11" borderId="0" xfId="0" applyFill="1" applyBorder="1" applyAlignment="1">
      <alignment horizontal="left" vertical="top"/>
    </xf>
    <xf numFmtId="0" fontId="1" fillId="6" borderId="60"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9" borderId="13" xfId="0" applyFont="1" applyFill="1" applyBorder="1" applyAlignment="1">
      <alignment wrapText="1"/>
    </xf>
    <xf numFmtId="0" fontId="9" fillId="2" borderId="3" xfId="3" applyFill="1" applyBorder="1" applyAlignment="1">
      <alignment horizontal="center"/>
    </xf>
    <xf numFmtId="0" fontId="9" fillId="2" borderId="8" xfId="3" applyFill="1" applyBorder="1" applyAlignment="1">
      <alignment horizontal="center"/>
    </xf>
    <xf numFmtId="0" fontId="0" fillId="2" borderId="3" xfId="0" applyFill="1" applyBorder="1" applyAlignment="1">
      <alignment horizontal="center"/>
    </xf>
    <xf numFmtId="0" fontId="0" fillId="2" borderId="8" xfId="0" applyFill="1" applyBorder="1" applyAlignment="1">
      <alignment horizontal="center"/>
    </xf>
    <xf numFmtId="0" fontId="4" fillId="19" borderId="90" xfId="0" applyFont="1" applyFill="1" applyBorder="1" applyAlignment="1">
      <alignment horizontal="left" wrapText="1"/>
    </xf>
    <xf numFmtId="0" fontId="4" fillId="19" borderId="15" xfId="0" applyFont="1" applyFill="1" applyBorder="1" applyAlignment="1">
      <alignment horizontal="left" wrapText="1"/>
    </xf>
    <xf numFmtId="0" fontId="1" fillId="21" borderId="5" xfId="0" applyFont="1" applyFill="1" applyBorder="1" applyAlignment="1">
      <alignment horizontal="center" vertical="center"/>
    </xf>
    <xf numFmtId="0" fontId="1" fillId="21" borderId="6" xfId="0" applyFont="1" applyFill="1" applyBorder="1" applyAlignment="1">
      <alignment horizontal="center" vertic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0" fillId="11" borderId="65" xfId="0" applyFill="1" applyBorder="1" applyAlignment="1">
      <alignment horizontal="left" vertical="top" wrapText="1"/>
    </xf>
    <xf numFmtId="0" fontId="0" fillId="11" borderId="0" xfId="0" applyFill="1" applyBorder="1" applyAlignment="1">
      <alignment horizontal="left" vertical="top" wrapText="1"/>
    </xf>
    <xf numFmtId="0" fontId="21" fillId="28" borderId="140" xfId="0" applyFont="1" applyFill="1" applyBorder="1" applyAlignment="1">
      <alignment wrapText="1" readingOrder="1"/>
    </xf>
    <xf numFmtId="0" fontId="21" fillId="28" borderId="141" xfId="0" applyFont="1" applyFill="1" applyBorder="1" applyAlignment="1">
      <alignment wrapText="1" readingOrder="1"/>
    </xf>
    <xf numFmtId="0" fontId="21" fillId="28" borderId="142" xfId="0" applyFont="1" applyFill="1" applyBorder="1" applyAlignment="1">
      <alignment wrapText="1" readingOrder="1"/>
    </xf>
    <xf numFmtId="0" fontId="3" fillId="5" borderId="78" xfId="0" applyFont="1" applyFill="1" applyBorder="1" applyAlignment="1">
      <alignment horizontal="left"/>
    </xf>
    <xf numFmtId="0" fontId="3" fillId="5" borderId="0" xfId="0" applyFont="1" applyFill="1" applyBorder="1" applyAlignment="1">
      <alignment horizontal="left"/>
    </xf>
    <xf numFmtId="0" fontId="4" fillId="5" borderId="77" xfId="0" applyFont="1" applyFill="1" applyBorder="1" applyAlignment="1">
      <alignment horizontal="left" vertical="top" wrapText="1"/>
    </xf>
    <xf numFmtId="0" fontId="4" fillId="5" borderId="15"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4" fillId="14" borderId="73"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3" xfId="0" applyFont="1" applyFill="1" applyBorder="1" applyAlignment="1">
      <alignment horizontal="left" wrapText="1"/>
    </xf>
    <xf numFmtId="0" fontId="4" fillId="14" borderId="15" xfId="0" applyFont="1" applyFill="1" applyBorder="1" applyAlignment="1">
      <alignment horizontal="left" wrapText="1"/>
    </xf>
    <xf numFmtId="0" fontId="4" fillId="19" borderId="90" xfId="0" applyFont="1" applyFill="1" applyBorder="1" applyAlignment="1">
      <alignment horizontal="left" vertical="top" wrapText="1"/>
    </xf>
    <xf numFmtId="0" fontId="4" fillId="19" borderId="15" xfId="0" applyFont="1" applyFill="1" applyBorder="1" applyAlignment="1">
      <alignment horizontal="left" vertical="top" wrapText="1"/>
    </xf>
    <xf numFmtId="0" fontId="3" fillId="19" borderId="92" xfId="0" applyFont="1" applyFill="1" applyBorder="1" applyAlignment="1">
      <alignment horizontal="left"/>
    </xf>
    <xf numFmtId="0" fontId="3" fillId="19" borderId="16" xfId="0" applyFont="1" applyFill="1" applyBorder="1" applyAlignment="1">
      <alignment horizontal="left"/>
    </xf>
    <xf numFmtId="0" fontId="0" fillId="4" borderId="84" xfId="0" applyFont="1" applyFill="1" applyBorder="1" applyAlignment="1">
      <alignment horizontal="left" vertical="top" wrapText="1"/>
    </xf>
    <xf numFmtId="0" fontId="0" fillId="4" borderId="0" xfId="0" applyFont="1" applyFill="1" applyBorder="1" applyAlignment="1">
      <alignment horizontal="left" vertical="top" wrapText="1"/>
    </xf>
    <xf numFmtId="0" fontId="4" fillId="5" borderId="77" xfId="0" applyFont="1" applyFill="1" applyBorder="1" applyAlignment="1">
      <alignment horizontal="left" vertical="top"/>
    </xf>
    <xf numFmtId="0" fontId="4" fillId="5" borderId="15" xfId="0" applyFont="1" applyFill="1" applyBorder="1" applyAlignment="1">
      <alignment horizontal="left" vertical="top"/>
    </xf>
    <xf numFmtId="0" fontId="3" fillId="5" borderId="79"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4" fillId="5" borderId="77"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4" xfId="0" applyFont="1" applyFill="1" applyBorder="1" applyAlignment="1">
      <alignment horizontal="left" vertical="top"/>
    </xf>
    <xf numFmtId="0" fontId="1" fillId="4" borderId="0" xfId="0" applyFont="1" applyFill="1" applyBorder="1" applyAlignment="1">
      <alignment horizontal="left" vertical="top"/>
    </xf>
    <xf numFmtId="0" fontId="3" fillId="5" borderId="79" xfId="0" applyFont="1" applyFill="1" applyBorder="1" applyAlignment="1">
      <alignment horizontal="left"/>
    </xf>
    <xf numFmtId="0" fontId="3" fillId="5" borderId="16" xfId="0" applyFont="1" applyFill="1" applyBorder="1" applyAlignment="1">
      <alignment horizontal="left"/>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8"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4"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7" xfId="0" applyFill="1" applyBorder="1" applyAlignment="1">
      <alignment horizontal="left" vertical="top" wrapText="1"/>
    </xf>
    <xf numFmtId="0" fontId="0" fillId="4" borderId="15" xfId="0" applyFill="1" applyBorder="1" applyAlignment="1">
      <alignment horizontal="left" vertical="top" wrapText="1"/>
    </xf>
    <xf numFmtId="0" fontId="1" fillId="4" borderId="84" xfId="0" applyFont="1" applyFill="1" applyBorder="1" applyAlignment="1">
      <alignment horizontal="left"/>
    </xf>
    <xf numFmtId="0" fontId="1" fillId="4" borderId="0" xfId="0" applyFont="1" applyFill="1" applyBorder="1" applyAlignment="1">
      <alignment horizontal="left"/>
    </xf>
    <xf numFmtId="0" fontId="3" fillId="19" borderId="94" xfId="0" applyFont="1" applyFill="1" applyBorder="1" applyAlignment="1">
      <alignment horizontal="left" vertical="center" wrapText="1"/>
    </xf>
    <xf numFmtId="0" fontId="3" fillId="19" borderId="0" xfId="0" applyFont="1" applyFill="1" applyBorder="1" applyAlignment="1">
      <alignment horizontal="left" vertical="center" wrapText="1"/>
    </xf>
    <xf numFmtId="0" fontId="10" fillId="24" borderId="42" xfId="0" applyFont="1" applyFill="1" applyBorder="1" applyAlignment="1">
      <alignment horizontal="right" vertical="center"/>
    </xf>
    <xf numFmtId="0" fontId="10" fillId="24" borderId="16" xfId="0" applyFont="1" applyFill="1" applyBorder="1" applyAlignment="1">
      <alignment horizontal="right" vertical="center"/>
    </xf>
    <xf numFmtId="0" fontId="3" fillId="19" borderId="92" xfId="0" applyFont="1" applyFill="1" applyBorder="1" applyAlignment="1">
      <alignment horizontal="left" wrapText="1"/>
    </xf>
    <xf numFmtId="0" fontId="3" fillId="19" borderId="16" xfId="0" applyFont="1" applyFill="1" applyBorder="1" applyAlignment="1">
      <alignment horizontal="left" wrapText="1"/>
    </xf>
    <xf numFmtId="0" fontId="0" fillId="11" borderId="65" xfId="0" applyFill="1" applyBorder="1" applyAlignment="1">
      <alignment horizontal="left" vertical="top"/>
    </xf>
    <xf numFmtId="0" fontId="0" fillId="11" borderId="0" xfId="0" applyFill="1" applyBorder="1" applyAlignment="1">
      <alignment horizontal="left" vertical="top"/>
    </xf>
    <xf numFmtId="0" fontId="0" fillId="11" borderId="98"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19" borderId="94" xfId="0" applyFont="1" applyFill="1" applyBorder="1" applyAlignment="1">
      <alignment horizontal="left" wrapText="1"/>
    </xf>
    <xf numFmtId="0" fontId="3" fillId="19"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19" borderId="90" xfId="0" applyFont="1" applyFill="1" applyBorder="1" applyAlignment="1">
      <alignment horizontal="left" wrapText="1"/>
    </xf>
    <xf numFmtId="0" fontId="12" fillId="19" borderId="15" xfId="0" applyFont="1" applyFill="1" applyBorder="1" applyAlignment="1">
      <alignment horizontal="left" wrapText="1"/>
    </xf>
    <xf numFmtId="0" fontId="12" fillId="19" borderId="129" xfId="0" applyFont="1" applyFill="1" applyBorder="1" applyAlignment="1">
      <alignment horizontal="left"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 xfId="0" applyFill="1" applyBorder="1" applyAlignment="1">
      <alignment horizontal="center" vertical="center"/>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vertical="center" wrapText="1"/>
    </xf>
    <xf numFmtId="0" fontId="0" fillId="0" borderId="5" xfId="0" applyFill="1" applyBorder="1" applyAlignment="1">
      <alignment vertical="center"/>
    </xf>
    <xf numFmtId="0" fontId="0" fillId="0" borderId="3" xfId="0" applyFill="1" applyBorder="1" applyAlignment="1">
      <alignment vertical="center" wrapText="1"/>
    </xf>
    <xf numFmtId="0" fontId="0" fillId="0" borderId="4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47" xfId="0" applyFont="1" applyFill="1" applyBorder="1" applyAlignment="1">
      <alignment horizontal="left" vertical="top" wrapText="1"/>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17" xfId="0" applyFont="1" applyBorder="1" applyAlignment="1">
      <alignment horizontal="left" vertical="center" wrapText="1"/>
    </xf>
    <xf numFmtId="0" fontId="0" fillId="0" borderId="62" xfId="0" applyFont="1" applyBorder="1" applyAlignment="1">
      <alignment horizontal="left" vertical="center" wrapText="1"/>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left" vertical="center" wrapText="1"/>
      <protection locked="0"/>
    </xf>
    <xf numFmtId="49" fontId="0" fillId="0" borderId="19" xfId="0" applyNumberFormat="1" applyFont="1" applyBorder="1" applyAlignment="1">
      <alignment horizontal="center" vertical="center" wrapText="1"/>
    </xf>
    <xf numFmtId="49" fontId="0" fillId="0" borderId="127"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9" borderId="13" xfId="0" applyFont="1" applyFill="1" applyBorder="1" applyAlignment="1">
      <alignment wrapText="1"/>
    </xf>
    <xf numFmtId="0" fontId="0" fillId="0" borderId="3" xfId="0" applyFill="1" applyBorder="1" applyAlignment="1">
      <alignment vertical="center"/>
    </xf>
    <xf numFmtId="0" fontId="0" fillId="0" borderId="10" xfId="0" applyBorder="1" applyAlignment="1">
      <alignment wrapText="1"/>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18" xfId="0" applyFont="1" applyBorder="1" applyAlignment="1">
      <alignment vertical="center" wrapText="1"/>
    </xf>
    <xf numFmtId="0" fontId="0" fillId="0" borderId="28" xfId="0" applyFont="1" applyBorder="1" applyAlignment="1">
      <alignment vertical="center" wrapText="1"/>
    </xf>
    <xf numFmtId="0" fontId="0" fillId="0" borderId="23" xfId="0" applyFont="1" applyBorder="1" applyAlignment="1">
      <alignment vertical="center" wrapText="1"/>
    </xf>
    <xf numFmtId="0" fontId="0" fillId="0" borderId="18" xfId="0" applyFont="1" applyBorder="1" applyAlignment="1">
      <alignment wrapText="1"/>
    </xf>
    <xf numFmtId="0" fontId="0" fillId="0" borderId="28" xfId="0" applyFont="1" applyBorder="1" applyAlignment="1">
      <alignment wrapText="1"/>
    </xf>
    <xf numFmtId="0" fontId="0" fillId="0" borderId="23"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wrapText="1"/>
    </xf>
    <xf numFmtId="0" fontId="1" fillId="9" borderId="5" xfId="0" applyFont="1" applyFill="1" applyBorder="1" applyAlignment="1">
      <alignment horizontal="center" vertical="center" wrapText="1"/>
    </xf>
    <xf numFmtId="0" fontId="0" fillId="0" borderId="3" xfId="0" applyBorder="1" applyAlignment="1">
      <alignment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3" xfId="0" applyFill="1" applyBorder="1" applyAlignment="1">
      <alignment wrapText="1"/>
    </xf>
    <xf numFmtId="0" fontId="0" fillId="0" borderId="18" xfId="0" applyFill="1" applyBorder="1" applyAlignment="1">
      <alignment vertical="center" wrapText="1"/>
    </xf>
    <xf numFmtId="0" fontId="0" fillId="0" borderId="23" xfId="0" applyFill="1" applyBorder="1" applyAlignment="1">
      <alignment vertical="center" wrapText="1"/>
    </xf>
    <xf numFmtId="0" fontId="0" fillId="0" borderId="10" xfId="0" applyFill="1" applyBorder="1" applyAlignment="1">
      <alignment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1"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62" xfId="0" applyFont="1" applyBorder="1" applyAlignment="1">
      <alignment horizontal="center" vertical="center" wrapText="1"/>
    </xf>
    <xf numFmtId="0" fontId="0" fillId="0" borderId="61" xfId="0" applyBorder="1" applyAlignment="1">
      <alignment horizontal="center" vertical="center" wrapText="1"/>
    </xf>
    <xf numFmtId="0" fontId="0" fillId="0" borderId="17" xfId="0" applyBorder="1" applyAlignment="1">
      <alignment horizontal="center" vertical="center" wrapText="1"/>
    </xf>
    <xf numFmtId="0" fontId="0" fillId="0" borderId="62" xfId="0" applyBorder="1" applyAlignment="1">
      <alignment horizontal="center" vertical="center" wrapText="1"/>
    </xf>
    <xf numFmtId="0" fontId="0" fillId="0" borderId="10" xfId="0" applyFill="1" applyBorder="1" applyAlignment="1">
      <alignment horizontal="center" vertical="center"/>
    </xf>
    <xf numFmtId="0" fontId="0" fillId="0" borderId="131" xfId="0" applyFont="1" applyBorder="1" applyAlignment="1">
      <alignment horizontal="center" vertical="center" wrapText="1"/>
    </xf>
    <xf numFmtId="0" fontId="0" fillId="0" borderId="131" xfId="0" applyBorder="1" applyAlignment="1">
      <alignment horizontal="center" vertical="center" wrapText="1"/>
    </xf>
    <xf numFmtId="0" fontId="0" fillId="0" borderId="22" xfId="0" applyBorder="1" applyAlignment="1">
      <alignment horizontal="center" vertical="center" wrapText="1"/>
    </xf>
    <xf numFmtId="0" fontId="0" fillId="0" borderId="132"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cottishwaternetzero.co.uk/" TargetMode="External"/><Relationship Id="rId3" Type="http://schemas.openxmlformats.org/officeDocument/2006/relationships/hyperlink" Target="https://www.webarchive.org.uk/wayback/archive/3000/https:/www.gov.scot/Resource/0045/00459867.pdf" TargetMode="External"/><Relationship Id="rId7" Type="http://schemas.openxmlformats.org/officeDocument/2006/relationships/hyperlink" Target="http://www.scottishwaternetzero.co.uk/" TargetMode="External"/><Relationship Id="rId2" Type="http://schemas.openxmlformats.org/officeDocument/2006/relationships/hyperlink" Target="https://www.webarchive.org.uk/wayback/archive/3000/https:/www.gov.scot/Resource/0045/00459867.pdf" TargetMode="External"/><Relationship Id="rId1" Type="http://schemas.openxmlformats.org/officeDocument/2006/relationships/hyperlink" Target="https://www.webarchive.org.uk/wayback/archive/3000/https:/www.gov.scot/Resource/0045/00459867.pdf" TargetMode="External"/><Relationship Id="rId6" Type="http://schemas.openxmlformats.org/officeDocument/2006/relationships/hyperlink" Target="http://www.scottishwaternetzero.co.uk/" TargetMode="External"/><Relationship Id="rId11" Type="http://schemas.openxmlformats.org/officeDocument/2006/relationships/printerSettings" Target="../printerSettings/printerSettings1.bin"/><Relationship Id="rId5" Type="http://schemas.openxmlformats.org/officeDocument/2006/relationships/hyperlink" Target="https://www.scottishwater.co.uk/about-us/publications/strategic-projections/copy-of-business-plan-2015-2021" TargetMode="External"/><Relationship Id="rId10" Type="http://schemas.openxmlformats.org/officeDocument/2006/relationships/hyperlink" Target="https://www.scottishwater.co.uk/help-and-resources/document-hub/key-publications/strategic-plan" TargetMode="External"/><Relationship Id="rId4" Type="http://schemas.openxmlformats.org/officeDocument/2006/relationships/hyperlink" Target="http://www.scottishwater.co.uk/about-us/publications/strategic-projections/copy-of-business-plan-2015-2021" TargetMode="External"/><Relationship Id="rId9" Type="http://schemas.openxmlformats.org/officeDocument/2006/relationships/hyperlink" Target="http://www.scottishwaternetzero.co.uk/"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8"/>
  <sheetViews>
    <sheetView tabSelected="1" topLeftCell="A170" zoomScale="80" zoomScaleNormal="80" workbookViewId="0">
      <selection activeCell="B172" sqref="B172:F178"/>
    </sheetView>
  </sheetViews>
  <sheetFormatPr defaultColWidth="9.33203125" defaultRowHeight="14.4" x14ac:dyDescent="0.3"/>
  <cols>
    <col min="1" max="1" width="8" style="81" customWidth="1"/>
    <col min="2" max="2" width="41.5546875" style="81" customWidth="1"/>
    <col min="3" max="3" width="25.5546875" style="81" customWidth="1"/>
    <col min="4" max="4" width="27.6640625" style="81" customWidth="1"/>
    <col min="5" max="5" width="22.33203125" style="81" customWidth="1"/>
    <col min="6" max="6" width="33.6640625" style="81" customWidth="1"/>
    <col min="7" max="7" width="15.44140625" style="81" customWidth="1"/>
    <col min="8" max="8" width="14.44140625" style="81" customWidth="1"/>
    <col min="9" max="9" width="16.33203125" style="81" customWidth="1"/>
    <col min="10" max="11" width="16.6640625" style="81" customWidth="1"/>
    <col min="12" max="12" width="20.6640625" style="81" customWidth="1"/>
    <col min="13" max="13" width="21.33203125" style="81" customWidth="1"/>
    <col min="14" max="14" width="19" style="81" customWidth="1"/>
    <col min="15" max="16384" width="9.33203125" style="81"/>
  </cols>
  <sheetData>
    <row r="1" spans="1:15" ht="33.75" customHeight="1" x14ac:dyDescent="0.3">
      <c r="A1" s="540" t="s">
        <v>0</v>
      </c>
      <c r="B1" s="541"/>
      <c r="C1" s="541"/>
      <c r="D1" s="541"/>
      <c r="E1" s="541"/>
      <c r="F1" s="541"/>
      <c r="G1" s="541"/>
      <c r="H1" s="541"/>
      <c r="I1" s="541"/>
      <c r="J1" s="392"/>
      <c r="K1" s="392"/>
      <c r="L1" s="392"/>
      <c r="M1" s="393"/>
      <c r="N1" s="142"/>
      <c r="O1" s="142"/>
    </row>
    <row r="2" spans="1:15" ht="30" customHeight="1" x14ac:dyDescent="0.3">
      <c r="A2" s="394" t="s">
        <v>1</v>
      </c>
      <c r="B2" s="112" t="s">
        <v>2</v>
      </c>
      <c r="C2" s="112" t="s">
        <v>3</v>
      </c>
      <c r="D2" s="112"/>
      <c r="E2" s="112"/>
      <c r="F2" s="112"/>
      <c r="G2" s="112"/>
      <c r="H2" s="112"/>
      <c r="I2" s="112"/>
      <c r="J2" s="112"/>
      <c r="K2" s="112"/>
      <c r="L2" s="112"/>
      <c r="M2" s="395"/>
      <c r="N2" s="142"/>
      <c r="O2" s="142"/>
    </row>
    <row r="3" spans="1:15" ht="31.65" customHeight="1" x14ac:dyDescent="0.3">
      <c r="A3" s="246" t="s">
        <v>4</v>
      </c>
      <c r="B3" s="97" t="s">
        <v>5</v>
      </c>
      <c r="C3" s="89"/>
      <c r="D3" s="82"/>
      <c r="E3" s="82"/>
      <c r="F3" s="82"/>
      <c r="G3" s="82"/>
      <c r="H3" s="82"/>
      <c r="I3" s="82"/>
      <c r="J3" s="82"/>
      <c r="K3" s="82"/>
      <c r="L3" s="82"/>
      <c r="M3" s="248"/>
      <c r="N3" s="142"/>
    </row>
    <row r="4" spans="1:15" ht="20.25" customHeight="1" thickBot="1" x14ac:dyDescent="0.35">
      <c r="A4" s="247"/>
      <c r="B4" s="99" t="s">
        <v>6</v>
      </c>
      <c r="C4" s="223"/>
      <c r="D4" s="82"/>
      <c r="E4" s="82"/>
      <c r="F4" s="82"/>
      <c r="G4" s="82"/>
      <c r="H4" s="82"/>
      <c r="I4" s="82"/>
      <c r="J4" s="82"/>
      <c r="K4" s="82"/>
      <c r="L4" s="82"/>
      <c r="M4" s="248"/>
      <c r="N4" s="142"/>
    </row>
    <row r="5" spans="1:15" ht="24" customHeight="1" thickBot="1" x14ac:dyDescent="0.35">
      <c r="A5" s="249"/>
      <c r="B5" s="339" t="s">
        <v>7</v>
      </c>
      <c r="C5" s="222"/>
      <c r="D5" s="82"/>
      <c r="E5" s="82"/>
      <c r="F5" s="82"/>
      <c r="G5" s="82"/>
      <c r="H5" s="82"/>
      <c r="I5" s="82"/>
      <c r="J5" s="82"/>
      <c r="K5" s="82"/>
      <c r="L5" s="82"/>
      <c r="M5" s="248"/>
      <c r="N5" s="142"/>
    </row>
    <row r="6" spans="1:15" ht="27.9" customHeight="1" x14ac:dyDescent="0.3">
      <c r="A6" s="250" t="s">
        <v>8</v>
      </c>
      <c r="B6" s="100" t="s">
        <v>9</v>
      </c>
      <c r="C6" s="84"/>
      <c r="D6" s="82"/>
      <c r="E6" s="82"/>
      <c r="F6" s="82"/>
      <c r="G6" s="82"/>
      <c r="H6" s="82"/>
      <c r="I6" s="82"/>
      <c r="J6" s="82"/>
      <c r="K6" s="82"/>
      <c r="L6" s="82"/>
      <c r="M6" s="248"/>
      <c r="N6" s="142"/>
    </row>
    <row r="7" spans="1:15" ht="18" customHeight="1" thickBot="1" x14ac:dyDescent="0.35">
      <c r="A7" s="250"/>
      <c r="B7" s="99" t="s">
        <v>10</v>
      </c>
      <c r="C7" s="84"/>
      <c r="D7" s="82"/>
      <c r="E7" s="82"/>
      <c r="F7" s="82"/>
      <c r="G7" s="82"/>
      <c r="H7" s="82"/>
      <c r="I7" s="82"/>
      <c r="J7" s="82"/>
      <c r="K7" s="82"/>
      <c r="L7" s="82"/>
      <c r="M7" s="248"/>
      <c r="N7" s="142"/>
    </row>
    <row r="8" spans="1:15" ht="24" customHeight="1" thickBot="1" x14ac:dyDescent="0.35">
      <c r="A8" s="249"/>
      <c r="B8" s="221" t="s">
        <v>11</v>
      </c>
      <c r="C8" s="216"/>
      <c r="D8" s="82"/>
      <c r="E8" s="82"/>
      <c r="F8" s="82"/>
      <c r="G8" s="82"/>
      <c r="H8" s="82"/>
      <c r="I8" s="82"/>
      <c r="J8" s="82"/>
      <c r="K8" s="82"/>
      <c r="L8" s="82"/>
      <c r="M8" s="248"/>
      <c r="N8" s="142"/>
    </row>
    <row r="9" spans="1:15" ht="28.5" customHeight="1" thickBot="1" x14ac:dyDescent="0.35">
      <c r="A9" s="250" t="s">
        <v>12</v>
      </c>
      <c r="B9" s="97" t="s">
        <v>13</v>
      </c>
      <c r="C9" s="84"/>
      <c r="D9" s="82"/>
      <c r="E9" s="82"/>
      <c r="F9" s="82"/>
      <c r="G9" s="82"/>
      <c r="H9" s="82"/>
      <c r="I9" s="82"/>
      <c r="J9" s="82"/>
      <c r="K9" s="82"/>
      <c r="L9" s="82"/>
      <c r="M9" s="248"/>
      <c r="N9" s="142"/>
    </row>
    <row r="10" spans="1:15" ht="24" customHeight="1" thickBot="1" x14ac:dyDescent="0.35">
      <c r="A10" s="249"/>
      <c r="B10" s="426">
        <v>4479.47</v>
      </c>
      <c r="C10" s="216"/>
      <c r="D10" s="82"/>
      <c r="E10" s="82"/>
      <c r="F10" s="82"/>
      <c r="G10" s="82"/>
      <c r="H10" s="82"/>
      <c r="I10" s="82"/>
      <c r="J10" s="82"/>
      <c r="K10" s="82"/>
      <c r="L10" s="82"/>
      <c r="M10" s="248"/>
      <c r="N10" s="142"/>
    </row>
    <row r="11" spans="1:15" ht="28.5" customHeight="1" x14ac:dyDescent="0.3">
      <c r="A11" s="250" t="s">
        <v>14</v>
      </c>
      <c r="B11" s="97" t="s">
        <v>15</v>
      </c>
      <c r="C11" s="84"/>
      <c r="D11" s="82"/>
      <c r="E11" s="82"/>
      <c r="F11" s="82"/>
      <c r="G11" s="82"/>
      <c r="H11" s="82"/>
      <c r="I11" s="82"/>
      <c r="J11" s="82"/>
      <c r="K11" s="82"/>
      <c r="L11" s="82"/>
      <c r="M11" s="248"/>
      <c r="N11" s="142"/>
    </row>
    <row r="12" spans="1:15" ht="35.25" customHeight="1" thickBot="1" x14ac:dyDescent="0.35">
      <c r="A12" s="251"/>
      <c r="B12" s="546" t="s">
        <v>16</v>
      </c>
      <c r="C12" s="547"/>
      <c r="D12" s="547"/>
      <c r="E12" s="547"/>
      <c r="F12" s="82"/>
      <c r="G12" s="82"/>
      <c r="H12" s="82"/>
      <c r="I12" s="82"/>
      <c r="J12" s="82"/>
      <c r="K12" s="82"/>
      <c r="L12" s="82"/>
      <c r="M12" s="248"/>
      <c r="N12" s="142"/>
    </row>
    <row r="13" spans="1:15" ht="18.899999999999999" customHeight="1" x14ac:dyDescent="0.3">
      <c r="A13" s="251"/>
      <c r="B13" s="220" t="s">
        <v>17</v>
      </c>
      <c r="C13" s="219" t="s">
        <v>18</v>
      </c>
      <c r="D13" s="219" t="s">
        <v>19</v>
      </c>
      <c r="E13" s="218" t="s">
        <v>20</v>
      </c>
      <c r="F13" s="82"/>
      <c r="G13" s="82"/>
      <c r="H13" s="82"/>
      <c r="I13" s="82"/>
      <c r="J13" s="82"/>
      <c r="K13" s="82"/>
      <c r="L13" s="82"/>
      <c r="M13" s="248"/>
      <c r="N13" s="142"/>
    </row>
    <row r="14" spans="1:15" ht="14.25" customHeight="1" x14ac:dyDescent="0.3">
      <c r="A14" s="251"/>
      <c r="B14" s="160" t="s">
        <v>21</v>
      </c>
      <c r="C14" s="172" t="str">
        <f>VLOOKUP($B14,ListsReq!$BB$3:$BC$14,2,FALSE)</f>
        <v xml:space="preserve">population </v>
      </c>
      <c r="D14" s="451">
        <v>5217003</v>
      </c>
      <c r="E14" s="158" t="s">
        <v>22</v>
      </c>
      <c r="F14" s="82"/>
      <c r="G14" s="82"/>
      <c r="H14" s="82"/>
      <c r="I14" s="82"/>
      <c r="J14" s="82"/>
      <c r="K14" s="82"/>
      <c r="L14" s="82"/>
      <c r="M14" s="248"/>
      <c r="N14" s="142"/>
    </row>
    <row r="15" spans="1:15" ht="14.25" customHeight="1" x14ac:dyDescent="0.3">
      <c r="A15" s="251"/>
      <c r="B15" s="160" t="s">
        <v>23</v>
      </c>
      <c r="C15" s="172" t="str">
        <f>VLOOKUP($B15,ListsReq!$BB$3:$BC$14,2,FALSE)</f>
        <v xml:space="preserve">population </v>
      </c>
      <c r="D15" s="451">
        <v>5008573</v>
      </c>
      <c r="E15" s="158" t="s">
        <v>24</v>
      </c>
      <c r="F15" s="82"/>
      <c r="G15" s="82"/>
      <c r="H15" s="82"/>
      <c r="I15" s="82"/>
      <c r="J15" s="82"/>
      <c r="K15" s="82"/>
      <c r="L15" s="82"/>
      <c r="M15" s="248"/>
      <c r="N15" s="142"/>
    </row>
    <row r="16" spans="1:15" ht="14.25" customHeight="1" x14ac:dyDescent="0.3">
      <c r="A16" s="251"/>
      <c r="B16" s="160" t="s">
        <v>25</v>
      </c>
      <c r="C16" s="172" t="str">
        <f>VLOOKUP($B16,ListsReq!$BB$3:$BC$14,2,FALSE)</f>
        <v>Ml</v>
      </c>
      <c r="D16" s="427">
        <v>645944</v>
      </c>
      <c r="E16" s="158" t="s">
        <v>26</v>
      </c>
      <c r="F16" s="82"/>
      <c r="G16" s="82"/>
      <c r="H16" s="82"/>
      <c r="I16" s="82"/>
      <c r="J16" s="82"/>
      <c r="K16" s="82"/>
      <c r="L16" s="82"/>
      <c r="M16" s="248"/>
      <c r="N16" s="142"/>
    </row>
    <row r="17" spans="1:14" ht="14.25" customHeight="1" x14ac:dyDescent="0.3">
      <c r="A17" s="251"/>
      <c r="B17" s="160" t="s">
        <v>27</v>
      </c>
      <c r="C17" s="172" t="str">
        <f>VLOOKUP($B17,ListsReq!$BB$3:$BC$14,2,FALSE)</f>
        <v>Ml</v>
      </c>
      <c r="D17" s="427">
        <v>358763.39099999995</v>
      </c>
      <c r="E17" s="158" t="s">
        <v>28</v>
      </c>
      <c r="F17" s="82"/>
      <c r="G17" s="82"/>
      <c r="H17" s="82"/>
      <c r="I17" s="82"/>
      <c r="J17" s="82"/>
      <c r="K17" s="82"/>
      <c r="L17" s="82"/>
      <c r="M17" s="248"/>
      <c r="N17" s="142"/>
    </row>
    <row r="18" spans="1:14" ht="14.25" hidden="1" customHeight="1" x14ac:dyDescent="0.3">
      <c r="A18" s="251"/>
      <c r="B18" s="160"/>
      <c r="C18" s="172" t="e">
        <f>VLOOKUP($B18,ListsReq!$BB$3:$BC$14,2,FALSE)</f>
        <v>#N/A</v>
      </c>
      <c r="D18" s="427"/>
      <c r="E18" s="158"/>
      <c r="F18" s="82"/>
      <c r="G18" s="82"/>
      <c r="H18" s="82"/>
      <c r="I18" s="82"/>
      <c r="J18" s="82"/>
      <c r="K18" s="82"/>
      <c r="L18" s="82"/>
      <c r="M18" s="248"/>
      <c r="N18" s="142"/>
    </row>
    <row r="19" spans="1:14" ht="14.25" hidden="1" customHeight="1" x14ac:dyDescent="0.3">
      <c r="A19" s="251"/>
      <c r="B19" s="160"/>
      <c r="C19" s="172" t="e">
        <f>VLOOKUP($B19,ListsReq!$BB$3:$BC$14,2,FALSE)</f>
        <v>#N/A</v>
      </c>
      <c r="D19" s="427"/>
      <c r="E19" s="158"/>
      <c r="F19" s="82"/>
      <c r="G19" s="82"/>
      <c r="H19" s="82"/>
      <c r="I19" s="82"/>
      <c r="J19" s="82"/>
      <c r="K19" s="82"/>
      <c r="L19" s="82"/>
      <c r="M19" s="248"/>
      <c r="N19" s="142"/>
    </row>
    <row r="20" spans="1:14" ht="14.25" hidden="1" customHeight="1" x14ac:dyDescent="0.3">
      <c r="A20" s="251"/>
      <c r="B20" s="160"/>
      <c r="C20" s="172" t="e">
        <f>VLOOKUP($B20,ListsReq!$BB$3:$BC$14,2,FALSE)</f>
        <v>#N/A</v>
      </c>
      <c r="D20" s="427"/>
      <c r="E20" s="158"/>
      <c r="F20" s="82"/>
      <c r="G20" s="82"/>
      <c r="H20" s="82"/>
      <c r="I20" s="82"/>
      <c r="J20" s="82"/>
      <c r="K20" s="82"/>
      <c r="L20" s="82"/>
      <c r="M20" s="248"/>
      <c r="N20" s="142"/>
    </row>
    <row r="21" spans="1:14" ht="14.25" hidden="1" customHeight="1" x14ac:dyDescent="0.3">
      <c r="A21" s="251"/>
      <c r="B21" s="160"/>
      <c r="C21" s="172" t="e">
        <f>VLOOKUP($B21,ListsReq!$BB$3:$BC$14,2,FALSE)</f>
        <v>#N/A</v>
      </c>
      <c r="D21" s="427"/>
      <c r="E21" s="158"/>
      <c r="F21" s="82"/>
      <c r="G21" s="82"/>
      <c r="H21" s="82"/>
      <c r="I21" s="82"/>
      <c r="J21" s="82"/>
      <c r="K21" s="82"/>
      <c r="L21" s="82"/>
      <c r="M21" s="248"/>
      <c r="N21" s="142"/>
    </row>
    <row r="22" spans="1:14" ht="14.25" hidden="1" customHeight="1" x14ac:dyDescent="0.3">
      <c r="A22" s="251"/>
      <c r="B22" s="160"/>
      <c r="C22" s="172" t="e">
        <f>VLOOKUP($B22,ListsReq!$BB$3:$BC$14,2,FALSE)</f>
        <v>#N/A</v>
      </c>
      <c r="D22" s="427"/>
      <c r="E22" s="158"/>
      <c r="F22" s="82"/>
      <c r="G22" s="82"/>
      <c r="H22" s="82"/>
      <c r="I22" s="82"/>
      <c r="J22" s="82"/>
      <c r="K22" s="82"/>
      <c r="L22" s="82"/>
      <c r="M22" s="248"/>
      <c r="N22" s="142"/>
    </row>
    <row r="23" spans="1:14" ht="14.25" hidden="1" customHeight="1" x14ac:dyDescent="0.3">
      <c r="A23" s="251"/>
      <c r="B23" s="160"/>
      <c r="C23" s="172" t="e">
        <f>VLOOKUP($B23,ListsReq!$BB$3:$BC$14,2,FALSE)</f>
        <v>#N/A</v>
      </c>
      <c r="D23" s="427"/>
      <c r="E23" s="158"/>
      <c r="F23" s="82"/>
      <c r="G23" s="82"/>
      <c r="H23" s="82"/>
      <c r="I23" s="82"/>
      <c r="J23" s="82"/>
      <c r="K23" s="82"/>
      <c r="L23" s="82"/>
      <c r="M23" s="248"/>
      <c r="N23" s="142"/>
    </row>
    <row r="24" spans="1:14" ht="14.25" hidden="1" customHeight="1" x14ac:dyDescent="0.3">
      <c r="A24" s="251"/>
      <c r="B24" s="149"/>
      <c r="C24" s="169"/>
      <c r="D24" s="427"/>
      <c r="E24" s="147"/>
      <c r="F24" s="82"/>
      <c r="G24" s="82"/>
      <c r="H24" s="82"/>
      <c r="I24" s="82"/>
      <c r="J24" s="82"/>
      <c r="K24" s="82"/>
      <c r="L24" s="82"/>
      <c r="M24" s="248"/>
      <c r="N24" s="142"/>
    </row>
    <row r="25" spans="1:14" ht="27" customHeight="1" x14ac:dyDescent="0.3">
      <c r="A25" s="250" t="s">
        <v>29</v>
      </c>
      <c r="B25" s="90" t="s">
        <v>30</v>
      </c>
      <c r="C25" s="89"/>
      <c r="D25" s="82"/>
      <c r="E25" s="82"/>
      <c r="F25" s="82"/>
      <c r="G25" s="82"/>
      <c r="H25" s="82"/>
      <c r="I25" s="82"/>
      <c r="J25" s="82"/>
      <c r="K25" s="82"/>
      <c r="L25" s="82"/>
      <c r="M25" s="248"/>
      <c r="N25" s="142"/>
    </row>
    <row r="26" spans="1:14" ht="16.5" customHeight="1" x14ac:dyDescent="0.3">
      <c r="A26" s="250"/>
      <c r="B26" s="313" t="s">
        <v>31</v>
      </c>
      <c r="C26" s="82"/>
      <c r="D26" s="82"/>
      <c r="E26" s="82"/>
      <c r="F26" s="82"/>
      <c r="G26" s="82"/>
      <c r="H26" s="82"/>
      <c r="I26" s="82"/>
      <c r="J26" s="82"/>
      <c r="K26" s="82"/>
      <c r="L26" s="82"/>
      <c r="M26" s="248"/>
      <c r="N26" s="142"/>
    </row>
    <row r="27" spans="1:14" ht="19.5" customHeight="1" x14ac:dyDescent="0.3">
      <c r="A27" s="249"/>
      <c r="B27" s="314" t="s">
        <v>32</v>
      </c>
      <c r="C27" s="314" t="s">
        <v>33</v>
      </c>
      <c r="D27" s="470"/>
      <c r="E27" s="470"/>
      <c r="F27" s="82"/>
      <c r="G27" s="82"/>
      <c r="H27" s="82"/>
      <c r="I27" s="82"/>
      <c r="J27" s="82"/>
      <c r="K27" s="82"/>
      <c r="L27" s="82"/>
      <c r="M27" s="248"/>
      <c r="N27" s="142"/>
    </row>
    <row r="28" spans="1:14" ht="24" customHeight="1" x14ac:dyDescent="0.3">
      <c r="A28" s="249"/>
      <c r="B28" s="458">
        <v>1254400000</v>
      </c>
      <c r="C28" s="459" t="s">
        <v>34</v>
      </c>
      <c r="D28" s="82"/>
      <c r="E28" s="82"/>
      <c r="F28" s="82"/>
      <c r="G28" s="82"/>
      <c r="H28" s="82"/>
      <c r="I28" s="82"/>
      <c r="J28" s="82"/>
      <c r="K28" s="82"/>
      <c r="L28" s="82"/>
      <c r="M28" s="248"/>
      <c r="N28" s="142"/>
    </row>
    <row r="29" spans="1:14" ht="30" customHeight="1" x14ac:dyDescent="0.3">
      <c r="A29" s="250" t="s">
        <v>35</v>
      </c>
      <c r="B29" s="90" t="s">
        <v>36</v>
      </c>
      <c r="C29" s="89"/>
      <c r="D29" s="82"/>
      <c r="E29" s="82"/>
      <c r="F29" s="82"/>
      <c r="G29" s="82"/>
      <c r="H29" s="82"/>
      <c r="I29" s="82"/>
      <c r="J29" s="82"/>
      <c r="K29" s="82"/>
      <c r="L29" s="82"/>
      <c r="M29" s="248"/>
      <c r="N29" s="142"/>
    </row>
    <row r="30" spans="1:14" ht="15.75" customHeight="1" x14ac:dyDescent="0.3">
      <c r="A30" s="250"/>
      <c r="B30" s="313" t="s">
        <v>37</v>
      </c>
      <c r="C30" s="82"/>
      <c r="D30" s="82"/>
      <c r="E30" s="82"/>
      <c r="F30" s="82"/>
      <c r="G30" s="82"/>
      <c r="H30" s="82"/>
      <c r="I30" s="82"/>
      <c r="J30" s="82"/>
      <c r="K30" s="82"/>
      <c r="L30" s="82"/>
      <c r="M30" s="248"/>
      <c r="N30" s="142"/>
    </row>
    <row r="31" spans="1:14" ht="19.5" customHeight="1" x14ac:dyDescent="0.3">
      <c r="A31" s="249"/>
      <c r="B31" s="314" t="s">
        <v>36</v>
      </c>
      <c r="C31" s="314" t="s">
        <v>38</v>
      </c>
      <c r="D31" s="470"/>
      <c r="E31" s="470"/>
      <c r="F31" s="82"/>
      <c r="G31" s="82"/>
      <c r="H31" s="82"/>
      <c r="I31" s="82"/>
      <c r="J31" s="82"/>
      <c r="K31" s="82"/>
      <c r="L31" s="82"/>
      <c r="M31" s="248"/>
      <c r="N31" s="142"/>
    </row>
    <row r="32" spans="1:14" ht="24" customHeight="1" x14ac:dyDescent="0.3">
      <c r="A32" s="249"/>
      <c r="B32" s="217" t="s">
        <v>39</v>
      </c>
      <c r="C32" s="457" t="s">
        <v>40</v>
      </c>
      <c r="D32" s="82"/>
      <c r="E32" s="82"/>
      <c r="F32" s="82"/>
      <c r="G32" s="82"/>
      <c r="H32" s="82"/>
      <c r="I32" s="82"/>
      <c r="J32" s="82"/>
      <c r="K32" s="82"/>
      <c r="L32" s="82"/>
      <c r="M32" s="248"/>
      <c r="N32" s="142"/>
    </row>
    <row r="33" spans="1:14" ht="30.75" customHeight="1" x14ac:dyDescent="0.3">
      <c r="A33" s="249" t="s">
        <v>41</v>
      </c>
      <c r="B33" s="215" t="s">
        <v>42</v>
      </c>
      <c r="C33" s="82"/>
      <c r="D33" s="82"/>
      <c r="E33" s="82"/>
      <c r="F33" s="82"/>
      <c r="G33" s="82"/>
      <c r="H33" s="82"/>
      <c r="I33" s="82"/>
      <c r="J33" s="82"/>
      <c r="K33" s="82"/>
      <c r="L33" s="82"/>
      <c r="M33" s="248"/>
      <c r="N33" s="142"/>
    </row>
    <row r="34" spans="1:14" ht="18.899999999999999" customHeight="1" thickBot="1" x14ac:dyDescent="0.35">
      <c r="A34" s="249"/>
      <c r="B34" s="544" t="s">
        <v>43</v>
      </c>
      <c r="C34" s="545"/>
      <c r="D34" s="545"/>
      <c r="E34" s="545"/>
      <c r="F34" s="82"/>
      <c r="G34" s="82"/>
      <c r="H34" s="82"/>
      <c r="I34" s="82"/>
      <c r="J34" s="82"/>
      <c r="K34" s="82"/>
      <c r="L34" s="82"/>
      <c r="M34" s="248"/>
      <c r="N34" s="142"/>
    </row>
    <row r="35" spans="1:14" ht="122.25" customHeight="1" x14ac:dyDescent="0.3">
      <c r="A35" s="249"/>
      <c r="B35" s="548" t="s">
        <v>44</v>
      </c>
      <c r="C35" s="549"/>
      <c r="D35" s="549"/>
      <c r="E35" s="550"/>
      <c r="F35" s="82"/>
      <c r="G35" s="82"/>
      <c r="H35" s="82"/>
      <c r="I35" s="82"/>
      <c r="J35" s="82"/>
      <c r="K35" s="82"/>
      <c r="L35" s="82"/>
      <c r="M35" s="248"/>
      <c r="N35" s="142"/>
    </row>
    <row r="36" spans="1:14" ht="19.5" customHeight="1" x14ac:dyDescent="0.3">
      <c r="A36" s="250"/>
      <c r="B36" s="544"/>
      <c r="C36" s="545"/>
      <c r="D36" s="545"/>
      <c r="E36" s="545"/>
      <c r="F36" s="82"/>
      <c r="G36" s="82"/>
      <c r="H36" s="82"/>
      <c r="I36" s="82"/>
      <c r="J36" s="82"/>
      <c r="K36" s="82"/>
      <c r="L36" s="82"/>
      <c r="M36" s="248"/>
      <c r="N36" s="142"/>
    </row>
    <row r="37" spans="1:14" ht="33" customHeight="1" x14ac:dyDescent="0.3">
      <c r="A37" s="252" t="s">
        <v>45</v>
      </c>
      <c r="B37" s="214" t="s">
        <v>46</v>
      </c>
      <c r="C37" s="214"/>
      <c r="D37" s="214"/>
      <c r="E37" s="214"/>
      <c r="F37" s="214"/>
      <c r="G37" s="214"/>
      <c r="H37" s="214"/>
      <c r="I37" s="214"/>
      <c r="J37" s="214"/>
      <c r="K37" s="214"/>
      <c r="L37" s="214"/>
      <c r="M37" s="253"/>
      <c r="N37" s="142"/>
    </row>
    <row r="38" spans="1:14" ht="21.75" customHeight="1" x14ac:dyDescent="0.3">
      <c r="A38" s="254"/>
      <c r="B38" s="203" t="s">
        <v>47</v>
      </c>
      <c r="C38" s="203"/>
      <c r="D38" s="203"/>
      <c r="E38" s="203"/>
      <c r="F38" s="203"/>
      <c r="G38" s="203"/>
      <c r="H38" s="203"/>
      <c r="I38" s="203"/>
      <c r="J38" s="203"/>
      <c r="K38" s="203"/>
      <c r="L38" s="203"/>
      <c r="M38" s="255"/>
      <c r="N38" s="142"/>
    </row>
    <row r="39" spans="1:14" ht="21" customHeight="1" x14ac:dyDescent="0.3">
      <c r="A39" s="256" t="s">
        <v>48</v>
      </c>
      <c r="B39" s="551" t="s">
        <v>49</v>
      </c>
      <c r="C39" s="552"/>
      <c r="D39" s="552"/>
      <c r="E39" s="552"/>
      <c r="F39" s="199"/>
      <c r="G39" s="199"/>
      <c r="H39" s="199"/>
      <c r="I39" s="199"/>
      <c r="J39" s="199"/>
      <c r="K39" s="199"/>
      <c r="L39" s="199"/>
      <c r="M39" s="257"/>
      <c r="N39" s="142"/>
    </row>
    <row r="40" spans="1:14" ht="57.75" customHeight="1" x14ac:dyDescent="0.3">
      <c r="A40" s="315"/>
      <c r="B40" s="556" t="s">
        <v>50</v>
      </c>
      <c r="C40" s="557"/>
      <c r="D40" s="557"/>
      <c r="E40" s="558"/>
      <c r="F40" s="199"/>
      <c r="G40" s="199"/>
      <c r="H40" s="199"/>
      <c r="I40" s="199"/>
      <c r="J40" s="199"/>
      <c r="K40" s="199"/>
      <c r="L40" s="199"/>
      <c r="M40" s="257"/>
      <c r="N40" s="142"/>
    </row>
    <row r="41" spans="1:14" ht="177.75" customHeight="1" x14ac:dyDescent="0.3">
      <c r="A41" s="258"/>
      <c r="B41" s="497" t="s">
        <v>51</v>
      </c>
      <c r="C41" s="498"/>
      <c r="D41" s="498"/>
      <c r="E41" s="499"/>
      <c r="F41" s="199"/>
      <c r="G41" s="199"/>
      <c r="H41" s="199"/>
      <c r="I41" s="199"/>
      <c r="J41" s="199"/>
      <c r="K41" s="199"/>
      <c r="L41" s="199"/>
      <c r="M41" s="257"/>
      <c r="N41" s="142"/>
    </row>
    <row r="42" spans="1:14" ht="30.75" customHeight="1" thickBot="1" x14ac:dyDescent="0.35">
      <c r="A42" s="259"/>
      <c r="B42" s="553" t="s">
        <v>52</v>
      </c>
      <c r="C42" s="554"/>
      <c r="D42" s="554"/>
      <c r="E42" s="555"/>
      <c r="F42" s="199"/>
      <c r="G42" s="199"/>
      <c r="H42" s="199"/>
      <c r="I42" s="199"/>
      <c r="J42" s="199"/>
      <c r="K42" s="199"/>
      <c r="L42" s="199"/>
      <c r="M42" s="257"/>
      <c r="N42" s="142"/>
    </row>
    <row r="43" spans="1:14" ht="20.25" customHeight="1" x14ac:dyDescent="0.3">
      <c r="A43" s="256" t="s">
        <v>53</v>
      </c>
      <c r="B43" s="542" t="s">
        <v>54</v>
      </c>
      <c r="C43" s="543"/>
      <c r="D43" s="543"/>
      <c r="E43" s="543"/>
      <c r="F43" s="199"/>
      <c r="G43" s="199"/>
      <c r="H43" s="199"/>
      <c r="I43" s="199"/>
      <c r="J43" s="199"/>
      <c r="K43" s="199"/>
      <c r="L43" s="199"/>
      <c r="M43" s="257"/>
      <c r="N43" s="142"/>
    </row>
    <row r="44" spans="1:14" ht="71.25" customHeight="1" x14ac:dyDescent="0.3">
      <c r="A44" s="315"/>
      <c r="B44" s="478" t="s">
        <v>55</v>
      </c>
      <c r="C44" s="479"/>
      <c r="D44" s="479"/>
      <c r="E44" s="479"/>
      <c r="F44" s="199"/>
      <c r="G44" s="199"/>
      <c r="H44" s="199"/>
      <c r="I44" s="199"/>
      <c r="J44" s="199"/>
      <c r="K44" s="199"/>
      <c r="L44" s="199"/>
      <c r="M44" s="257"/>
      <c r="N44" s="142"/>
    </row>
    <row r="45" spans="1:14" ht="159" customHeight="1" x14ac:dyDescent="0.3">
      <c r="A45" s="258"/>
      <c r="B45" s="485" t="s">
        <v>56</v>
      </c>
      <c r="C45" s="486"/>
      <c r="D45" s="486"/>
      <c r="E45" s="487"/>
      <c r="F45" s="199"/>
      <c r="G45" s="199"/>
      <c r="H45" s="199"/>
      <c r="I45" s="199"/>
      <c r="J45" s="199"/>
      <c r="K45" s="199"/>
      <c r="L45" s="199"/>
      <c r="M45" s="257"/>
      <c r="N45" s="142"/>
    </row>
    <row r="46" spans="1:14" ht="33" customHeight="1" thickBot="1" x14ac:dyDescent="0.35">
      <c r="A46" s="259"/>
      <c r="B46" s="482" t="s">
        <v>52</v>
      </c>
      <c r="C46" s="483"/>
      <c r="D46" s="483"/>
      <c r="E46" s="484"/>
      <c r="F46" s="199"/>
      <c r="G46" s="199"/>
      <c r="H46" s="199"/>
      <c r="I46" s="199"/>
      <c r="J46" s="199"/>
      <c r="K46" s="199"/>
      <c r="L46" s="199"/>
      <c r="M46" s="257"/>
      <c r="N46" s="142"/>
    </row>
    <row r="47" spans="1:14" ht="11.25" customHeight="1" x14ac:dyDescent="0.3">
      <c r="A47" s="260"/>
      <c r="B47" s="199"/>
      <c r="C47" s="199"/>
      <c r="D47" s="199"/>
      <c r="E47" s="199"/>
      <c r="F47" s="199"/>
      <c r="G47" s="199"/>
      <c r="H47" s="199"/>
      <c r="I47" s="199"/>
      <c r="J47" s="199"/>
      <c r="K47" s="199"/>
      <c r="L47" s="199"/>
      <c r="M47" s="257"/>
      <c r="N47" s="142"/>
    </row>
    <row r="48" spans="1:14" ht="24" customHeight="1" x14ac:dyDescent="0.3">
      <c r="A48" s="261"/>
      <c r="B48" s="203" t="s">
        <v>57</v>
      </c>
      <c r="C48" s="203"/>
      <c r="D48" s="203"/>
      <c r="E48" s="203"/>
      <c r="F48" s="203"/>
      <c r="G48" s="203"/>
      <c r="H48" s="203"/>
      <c r="I48" s="203"/>
      <c r="J48" s="203"/>
      <c r="K48" s="203"/>
      <c r="L48" s="203"/>
      <c r="M48" s="262"/>
      <c r="N48" s="142"/>
    </row>
    <row r="49" spans="1:15" ht="21" customHeight="1" x14ac:dyDescent="0.3">
      <c r="A49" s="263" t="s">
        <v>58</v>
      </c>
      <c r="B49" s="538" t="s">
        <v>59</v>
      </c>
      <c r="C49" s="539"/>
      <c r="D49" s="539"/>
      <c r="E49" s="539"/>
      <c r="F49" s="199"/>
      <c r="G49" s="199"/>
      <c r="H49" s="199"/>
      <c r="I49" s="199"/>
      <c r="J49" s="199"/>
      <c r="K49" s="199"/>
      <c r="L49" s="199"/>
      <c r="M49" s="257"/>
      <c r="N49" s="142"/>
    </row>
    <row r="50" spans="1:15" ht="22.65" customHeight="1" thickBot="1" x14ac:dyDescent="0.35">
      <c r="A50" s="264"/>
      <c r="B50" s="213" t="s">
        <v>60</v>
      </c>
      <c r="C50" s="212"/>
      <c r="D50" s="212"/>
      <c r="E50" s="212"/>
      <c r="F50" s="199"/>
      <c r="G50" s="199"/>
      <c r="H50" s="199"/>
      <c r="I50" s="199"/>
      <c r="J50" s="199"/>
      <c r="K50" s="199"/>
      <c r="L50" s="199"/>
      <c r="M50" s="257"/>
      <c r="N50" s="142"/>
    </row>
    <row r="51" spans="1:15" ht="18.899999999999999" customHeight="1" x14ac:dyDescent="0.3">
      <c r="A51" s="260"/>
      <c r="B51" s="211" t="s">
        <v>61</v>
      </c>
      <c r="C51" s="480" t="s">
        <v>62</v>
      </c>
      <c r="D51" s="480"/>
      <c r="E51" s="481"/>
      <c r="F51" s="480" t="s">
        <v>63</v>
      </c>
      <c r="G51" s="480"/>
      <c r="H51" s="481"/>
      <c r="I51" s="199"/>
      <c r="J51" s="199"/>
      <c r="K51" s="199"/>
      <c r="L51" s="199"/>
      <c r="M51" s="257"/>
      <c r="N51" s="142"/>
    </row>
    <row r="52" spans="1:15" ht="14.25" customHeight="1" x14ac:dyDescent="0.3">
      <c r="A52" s="260"/>
      <c r="B52" s="160" t="s">
        <v>64</v>
      </c>
      <c r="C52" s="476" t="s">
        <v>65</v>
      </c>
      <c r="D52" s="476"/>
      <c r="E52" s="477"/>
      <c r="F52" s="474" t="s">
        <v>66</v>
      </c>
      <c r="G52" s="474"/>
      <c r="H52" s="475"/>
      <c r="I52" s="453"/>
      <c r="J52" s="199"/>
      <c r="K52" s="199"/>
      <c r="L52" s="199"/>
      <c r="M52" s="257"/>
      <c r="N52" s="142"/>
    </row>
    <row r="53" spans="1:15" ht="14.25" customHeight="1" x14ac:dyDescent="0.3">
      <c r="A53" s="260"/>
      <c r="B53" s="160" t="s">
        <v>67</v>
      </c>
      <c r="C53" s="476" t="s">
        <v>68</v>
      </c>
      <c r="D53" s="476"/>
      <c r="E53" s="477"/>
      <c r="F53" s="474" t="s">
        <v>66</v>
      </c>
      <c r="G53" s="474"/>
      <c r="H53" s="475"/>
      <c r="I53" s="453"/>
      <c r="J53" s="199"/>
      <c r="K53" s="199"/>
      <c r="L53" s="199"/>
      <c r="M53" s="257"/>
      <c r="N53" s="142"/>
    </row>
    <row r="54" spans="1:15" ht="14.25" customHeight="1" x14ac:dyDescent="0.3">
      <c r="A54" s="260"/>
      <c r="B54" s="160" t="s">
        <v>64</v>
      </c>
      <c r="C54" s="476" t="s">
        <v>65</v>
      </c>
      <c r="D54" s="476"/>
      <c r="E54" s="477"/>
      <c r="F54" s="474" t="s">
        <v>66</v>
      </c>
      <c r="G54" s="474"/>
      <c r="H54" s="475"/>
      <c r="I54" s="453"/>
      <c r="J54" s="199"/>
      <c r="K54" s="199"/>
      <c r="L54" s="199"/>
      <c r="M54" s="257"/>
      <c r="N54" s="142"/>
    </row>
    <row r="55" spans="1:15" ht="14.25" customHeight="1" x14ac:dyDescent="0.3">
      <c r="A55" s="260"/>
      <c r="B55" s="160" t="s">
        <v>69</v>
      </c>
      <c r="C55" s="476" t="s">
        <v>70</v>
      </c>
      <c r="D55" s="476"/>
      <c r="E55" s="477"/>
      <c r="F55" s="474" t="s">
        <v>71</v>
      </c>
      <c r="G55" s="474"/>
      <c r="H55" s="475"/>
      <c r="I55" s="453"/>
      <c r="J55" s="199"/>
      <c r="K55" s="199"/>
      <c r="L55" s="199"/>
      <c r="M55" s="257"/>
      <c r="N55" s="142"/>
    </row>
    <row r="56" spans="1:15" ht="14.25" customHeight="1" x14ac:dyDescent="0.3">
      <c r="A56" s="260"/>
      <c r="B56" s="160" t="s">
        <v>72</v>
      </c>
      <c r="C56" s="476" t="s">
        <v>73</v>
      </c>
      <c r="D56" s="476"/>
      <c r="E56" s="477"/>
      <c r="F56" s="476" t="s">
        <v>74</v>
      </c>
      <c r="G56" s="476"/>
      <c r="H56" s="477"/>
      <c r="I56" s="199"/>
      <c r="J56" s="199"/>
      <c r="K56" s="199"/>
      <c r="L56" s="199"/>
      <c r="M56" s="257"/>
      <c r="N56" s="142"/>
    </row>
    <row r="57" spans="1:15" ht="14.25" customHeight="1" x14ac:dyDescent="0.3">
      <c r="A57" s="260"/>
      <c r="B57" s="160" t="s">
        <v>75</v>
      </c>
      <c r="C57" s="476" t="s">
        <v>76</v>
      </c>
      <c r="D57" s="476"/>
      <c r="E57" s="477"/>
      <c r="F57" s="474" t="s">
        <v>77</v>
      </c>
      <c r="G57" s="476"/>
      <c r="H57" s="477"/>
      <c r="I57" s="199"/>
      <c r="J57" s="199"/>
      <c r="K57" s="199"/>
      <c r="L57" s="199"/>
      <c r="M57" s="257"/>
      <c r="N57" s="142"/>
    </row>
    <row r="58" spans="1:15" ht="24.75" customHeight="1" x14ac:dyDescent="0.3">
      <c r="A58" s="260" t="s">
        <v>78</v>
      </c>
      <c r="B58" s="506" t="s">
        <v>79</v>
      </c>
      <c r="C58" s="507"/>
      <c r="D58" s="507"/>
      <c r="E58" s="507"/>
      <c r="F58" s="199"/>
      <c r="G58" s="199"/>
      <c r="H58" s="199"/>
      <c r="I58" s="199"/>
      <c r="J58" s="199"/>
      <c r="K58" s="199"/>
      <c r="L58" s="199"/>
      <c r="M58" s="257"/>
      <c r="N58" s="142"/>
    </row>
    <row r="59" spans="1:15" ht="15.75" customHeight="1" x14ac:dyDescent="0.3">
      <c r="A59" s="260"/>
      <c r="B59" s="478" t="s">
        <v>80</v>
      </c>
      <c r="C59" s="479"/>
      <c r="D59" s="479"/>
      <c r="E59" s="479"/>
      <c r="F59" s="199"/>
      <c r="G59" s="199"/>
      <c r="H59" s="199"/>
      <c r="I59" s="199"/>
      <c r="J59" s="199"/>
      <c r="K59" s="199"/>
      <c r="L59" s="199"/>
      <c r="M59" s="257"/>
      <c r="N59" s="142"/>
    </row>
    <row r="60" spans="1:15" ht="59.25" customHeight="1" x14ac:dyDescent="0.3">
      <c r="A60" s="260"/>
      <c r="B60" s="497" t="s">
        <v>81</v>
      </c>
      <c r="C60" s="498"/>
      <c r="D60" s="498"/>
      <c r="E60" s="499"/>
      <c r="F60" s="199"/>
      <c r="G60" s="199"/>
      <c r="H60" s="199"/>
      <c r="I60" s="199"/>
      <c r="J60" s="199"/>
      <c r="K60" s="199"/>
      <c r="L60" s="199"/>
      <c r="M60" s="257"/>
      <c r="N60" s="142"/>
    </row>
    <row r="61" spans="1:15" ht="24" customHeight="1" x14ac:dyDescent="0.3">
      <c r="A61" s="260" t="s">
        <v>82</v>
      </c>
      <c r="B61" s="507" t="s">
        <v>83</v>
      </c>
      <c r="C61" s="507"/>
      <c r="D61" s="507"/>
      <c r="E61" s="507"/>
      <c r="F61" s="199"/>
      <c r="G61" s="199"/>
      <c r="H61" s="199"/>
      <c r="I61" s="199"/>
      <c r="J61" s="199"/>
      <c r="K61" s="199"/>
      <c r="L61" s="199"/>
      <c r="M61" s="257"/>
      <c r="N61" s="142"/>
    </row>
    <row r="62" spans="1:15" ht="22.65" customHeight="1" thickBot="1" x14ac:dyDescent="0.35">
      <c r="A62" s="260"/>
      <c r="B62" s="210" t="s">
        <v>84</v>
      </c>
      <c r="C62" s="199"/>
      <c r="D62" s="199"/>
      <c r="E62" s="199"/>
      <c r="F62" s="199"/>
      <c r="G62" s="199"/>
      <c r="H62" s="199"/>
      <c r="I62" s="199"/>
      <c r="J62" s="199"/>
      <c r="K62" s="199"/>
      <c r="L62" s="199"/>
      <c r="M62" s="257"/>
      <c r="N62" s="142"/>
    </row>
    <row r="63" spans="1:15" ht="18.899999999999999" customHeight="1" x14ac:dyDescent="0.3">
      <c r="A63" s="260"/>
      <c r="B63" s="209" t="s">
        <v>85</v>
      </c>
      <c r="C63" s="208" t="s">
        <v>62</v>
      </c>
      <c r="D63" s="208" t="s">
        <v>86</v>
      </c>
      <c r="E63" s="208" t="s">
        <v>87</v>
      </c>
      <c r="F63" s="207" t="s">
        <v>20</v>
      </c>
      <c r="G63" s="199"/>
      <c r="H63" s="199"/>
      <c r="I63" s="199"/>
      <c r="J63" s="199"/>
      <c r="K63" s="199"/>
      <c r="L63" s="199"/>
      <c r="M63" s="199"/>
      <c r="N63" s="396"/>
      <c r="O63" s="142"/>
    </row>
    <row r="64" spans="1:15" ht="14.25" customHeight="1" x14ac:dyDescent="0.3">
      <c r="A64" s="260"/>
      <c r="B64" s="160" t="s">
        <v>88</v>
      </c>
      <c r="C64" s="172" t="s">
        <v>89</v>
      </c>
      <c r="D64" s="456" t="s">
        <v>90</v>
      </c>
      <c r="E64" s="172" t="s">
        <v>91</v>
      </c>
      <c r="F64" s="158" t="s">
        <v>92</v>
      </c>
      <c r="G64" s="199"/>
      <c r="H64" s="199"/>
      <c r="I64" s="199"/>
      <c r="J64" s="199"/>
      <c r="K64" s="199"/>
      <c r="L64" s="199"/>
      <c r="M64" s="199"/>
      <c r="N64" s="397"/>
      <c r="O64" s="142"/>
    </row>
    <row r="65" spans="1:15" ht="14.25" customHeight="1" x14ac:dyDescent="0.3">
      <c r="A65" s="260"/>
      <c r="B65" s="160" t="s">
        <v>93</v>
      </c>
      <c r="C65" s="172" t="s">
        <v>94</v>
      </c>
      <c r="D65" s="456" t="s">
        <v>95</v>
      </c>
      <c r="E65" s="172" t="s">
        <v>96</v>
      </c>
      <c r="F65" s="158" t="s">
        <v>97</v>
      </c>
      <c r="G65" s="199"/>
      <c r="H65" s="199"/>
      <c r="I65" s="199"/>
      <c r="J65" s="199"/>
      <c r="K65" s="199"/>
      <c r="L65" s="199"/>
      <c r="M65" s="199"/>
      <c r="N65" s="397"/>
      <c r="O65" s="142"/>
    </row>
    <row r="66" spans="1:15" ht="14.25" customHeight="1" x14ac:dyDescent="0.3">
      <c r="A66" s="260"/>
      <c r="B66" s="160" t="s">
        <v>98</v>
      </c>
      <c r="C66" s="172" t="s">
        <v>94</v>
      </c>
      <c r="D66" s="456" t="s">
        <v>95</v>
      </c>
      <c r="E66" s="172" t="s">
        <v>96</v>
      </c>
      <c r="F66" s="158" t="s">
        <v>99</v>
      </c>
      <c r="G66" s="199"/>
      <c r="H66" s="199"/>
      <c r="I66" s="199"/>
      <c r="J66" s="199"/>
      <c r="K66" s="199"/>
      <c r="L66" s="199"/>
      <c r="M66" s="199"/>
      <c r="N66" s="397"/>
      <c r="O66" s="142"/>
    </row>
    <row r="67" spans="1:15" ht="14.25" customHeight="1" x14ac:dyDescent="0.3">
      <c r="A67" s="260"/>
      <c r="B67" s="160" t="s">
        <v>100</v>
      </c>
      <c r="C67" s="172" t="s">
        <v>101</v>
      </c>
      <c r="D67" s="456" t="s">
        <v>95</v>
      </c>
      <c r="E67" s="172" t="s">
        <v>102</v>
      </c>
      <c r="F67" s="158" t="s">
        <v>99</v>
      </c>
      <c r="G67" s="199"/>
      <c r="H67" s="199"/>
      <c r="I67" s="199"/>
      <c r="J67" s="199"/>
      <c r="K67" s="199"/>
      <c r="L67" s="199"/>
      <c r="M67" s="199"/>
      <c r="N67" s="397"/>
      <c r="O67" s="142"/>
    </row>
    <row r="68" spans="1:15" ht="14.25" customHeight="1" x14ac:dyDescent="0.3">
      <c r="A68" s="260"/>
      <c r="B68" s="160" t="s">
        <v>103</v>
      </c>
      <c r="C68" s="172" t="s">
        <v>104</v>
      </c>
      <c r="D68" s="456" t="s">
        <v>95</v>
      </c>
      <c r="E68" s="172" t="s">
        <v>102</v>
      </c>
      <c r="F68" s="158" t="s">
        <v>99</v>
      </c>
      <c r="G68" s="199"/>
      <c r="H68" s="199"/>
      <c r="I68" s="199"/>
      <c r="J68" s="199"/>
      <c r="K68" s="199"/>
      <c r="L68" s="199"/>
      <c r="M68" s="199"/>
      <c r="N68" s="397"/>
      <c r="O68" s="142"/>
    </row>
    <row r="69" spans="1:15" ht="14.25" customHeight="1" x14ac:dyDescent="0.3">
      <c r="A69" s="260"/>
      <c r="B69" s="160" t="s">
        <v>105</v>
      </c>
      <c r="C69" s="172"/>
      <c r="D69" s="172"/>
      <c r="E69" s="172"/>
      <c r="F69" s="158"/>
      <c r="G69" s="199"/>
      <c r="H69" s="199"/>
      <c r="I69" s="199"/>
      <c r="J69" s="199"/>
      <c r="K69" s="199"/>
      <c r="L69" s="199"/>
      <c r="M69" s="199"/>
      <c r="N69" s="397"/>
      <c r="O69" s="142"/>
    </row>
    <row r="70" spans="1:15" ht="14.25" customHeight="1" x14ac:dyDescent="0.3">
      <c r="A70" s="260"/>
      <c r="B70" s="160" t="s">
        <v>106</v>
      </c>
      <c r="C70" s="172" t="s">
        <v>107</v>
      </c>
      <c r="D70" s="172" t="s">
        <v>99</v>
      </c>
      <c r="E70" s="172" t="s">
        <v>102</v>
      </c>
      <c r="F70" s="158" t="s">
        <v>99</v>
      </c>
      <c r="G70" s="199"/>
      <c r="H70" s="199"/>
      <c r="I70" s="199"/>
      <c r="J70" s="199"/>
      <c r="K70" s="199"/>
      <c r="L70" s="199"/>
      <c r="M70" s="199"/>
      <c r="N70" s="397"/>
      <c r="O70" s="142"/>
    </row>
    <row r="71" spans="1:15" ht="14.25" customHeight="1" x14ac:dyDescent="0.3">
      <c r="A71" s="260"/>
      <c r="B71" s="160" t="s">
        <v>108</v>
      </c>
      <c r="C71" s="172" t="s">
        <v>109</v>
      </c>
      <c r="D71" s="172" t="s">
        <v>99</v>
      </c>
      <c r="E71" s="172" t="s">
        <v>102</v>
      </c>
      <c r="F71" s="158" t="s">
        <v>99</v>
      </c>
      <c r="G71" s="199"/>
      <c r="H71" s="199"/>
      <c r="I71" s="199"/>
      <c r="J71" s="199"/>
      <c r="K71" s="199"/>
      <c r="L71" s="199"/>
      <c r="M71" s="199"/>
      <c r="N71" s="397"/>
      <c r="O71" s="142"/>
    </row>
    <row r="72" spans="1:15" ht="14.25" customHeight="1" x14ac:dyDescent="0.3">
      <c r="A72" s="260"/>
      <c r="B72" s="160" t="s">
        <v>110</v>
      </c>
      <c r="C72" s="172" t="s">
        <v>111</v>
      </c>
      <c r="D72" s="172" t="s">
        <v>99</v>
      </c>
      <c r="E72" s="172" t="s">
        <v>102</v>
      </c>
      <c r="F72" s="158" t="s">
        <v>112</v>
      </c>
      <c r="G72" s="199"/>
      <c r="H72" s="199"/>
      <c r="I72" s="199"/>
      <c r="J72" s="199"/>
      <c r="K72" s="199"/>
      <c r="L72" s="199"/>
      <c r="M72" s="199"/>
      <c r="N72" s="397"/>
      <c r="O72" s="142"/>
    </row>
    <row r="73" spans="1:15" ht="14.25" customHeight="1" x14ac:dyDescent="0.3">
      <c r="A73" s="260"/>
      <c r="B73" s="157" t="s">
        <v>113</v>
      </c>
      <c r="C73" s="206" t="s">
        <v>114</v>
      </c>
      <c r="D73" s="206" t="s">
        <v>99</v>
      </c>
      <c r="E73" s="172" t="s">
        <v>102</v>
      </c>
      <c r="F73" s="155" t="s">
        <v>115</v>
      </c>
      <c r="G73" s="199"/>
      <c r="H73" s="199"/>
      <c r="I73" s="199"/>
      <c r="J73" s="199"/>
      <c r="K73" s="199"/>
      <c r="L73" s="199"/>
      <c r="M73" s="199"/>
      <c r="N73" s="397"/>
      <c r="O73" s="142"/>
    </row>
    <row r="74" spans="1:15" ht="14.25" customHeight="1" x14ac:dyDescent="0.3">
      <c r="A74" s="260"/>
      <c r="B74" s="157" t="s">
        <v>116</v>
      </c>
      <c r="C74" s="206" t="s">
        <v>117</v>
      </c>
      <c r="D74" s="206" t="s">
        <v>99</v>
      </c>
      <c r="E74" s="172" t="s">
        <v>102</v>
      </c>
      <c r="F74" s="155" t="s">
        <v>99</v>
      </c>
      <c r="G74" s="199"/>
      <c r="H74" s="199"/>
      <c r="I74" s="199"/>
      <c r="J74" s="199"/>
      <c r="K74" s="199"/>
      <c r="L74" s="199"/>
      <c r="M74" s="199"/>
      <c r="N74" s="397"/>
      <c r="O74" s="142"/>
    </row>
    <row r="75" spans="1:15" ht="14.25" customHeight="1" x14ac:dyDescent="0.3">
      <c r="A75" s="260"/>
      <c r="B75" s="157" t="s">
        <v>118</v>
      </c>
      <c r="C75" s="206" t="s">
        <v>119</v>
      </c>
      <c r="D75" s="206"/>
      <c r="E75" s="206" t="s">
        <v>120</v>
      </c>
      <c r="F75" s="155" t="s">
        <v>121</v>
      </c>
      <c r="G75" s="199"/>
      <c r="H75" s="199"/>
      <c r="I75" s="199"/>
      <c r="J75" s="199"/>
      <c r="K75" s="199"/>
      <c r="L75" s="199"/>
      <c r="M75" s="199"/>
      <c r="N75" s="397"/>
      <c r="O75" s="142"/>
    </row>
    <row r="76" spans="1:15" ht="14.25" customHeight="1" thickBot="1" x14ac:dyDescent="0.35">
      <c r="A76" s="260"/>
      <c r="B76" s="149"/>
      <c r="C76" s="169"/>
      <c r="D76" s="169"/>
      <c r="E76" s="169"/>
      <c r="F76" s="147"/>
      <c r="G76" s="199"/>
      <c r="H76" s="199"/>
      <c r="I76" s="199"/>
      <c r="J76" s="199"/>
      <c r="K76" s="199"/>
      <c r="L76" s="199"/>
      <c r="M76" s="199"/>
      <c r="N76" s="397"/>
      <c r="O76" s="142"/>
    </row>
    <row r="77" spans="1:15" ht="27.9" customHeight="1" x14ac:dyDescent="0.3">
      <c r="A77" s="265" t="s">
        <v>122</v>
      </c>
      <c r="B77" s="202" t="s">
        <v>123</v>
      </c>
      <c r="C77" s="201"/>
      <c r="D77" s="199"/>
      <c r="E77" s="199"/>
      <c r="F77" s="199"/>
      <c r="G77" s="199"/>
      <c r="H77" s="199"/>
      <c r="I77" s="199"/>
      <c r="J77" s="199"/>
      <c r="K77" s="199"/>
      <c r="L77" s="199"/>
      <c r="M77" s="199"/>
      <c r="N77" s="397"/>
      <c r="O77" s="142"/>
    </row>
    <row r="78" spans="1:15" ht="21" customHeight="1" thickBot="1" x14ac:dyDescent="0.35">
      <c r="A78" s="265"/>
      <c r="B78" s="205" t="s">
        <v>124</v>
      </c>
      <c r="C78" s="200"/>
      <c r="D78" s="199"/>
      <c r="E78" s="199"/>
      <c r="F78" s="199"/>
      <c r="G78" s="199"/>
      <c r="H78" s="199"/>
      <c r="I78" s="199"/>
      <c r="J78" s="199"/>
      <c r="K78" s="199"/>
      <c r="L78" s="199"/>
      <c r="M78" s="199"/>
      <c r="N78" s="397"/>
      <c r="O78" s="142"/>
    </row>
    <row r="79" spans="1:15" ht="99" customHeight="1" x14ac:dyDescent="0.3">
      <c r="A79" s="265"/>
      <c r="B79" s="497" t="s">
        <v>125</v>
      </c>
      <c r="C79" s="498"/>
      <c r="D79" s="498"/>
      <c r="E79" s="499"/>
      <c r="F79" s="199"/>
      <c r="G79" s="199"/>
      <c r="H79" s="199"/>
      <c r="I79" s="199"/>
      <c r="J79" s="199"/>
      <c r="K79" s="199"/>
      <c r="L79" s="199"/>
      <c r="M79" s="199"/>
      <c r="N79" s="397"/>
      <c r="O79" s="142"/>
    </row>
    <row r="80" spans="1:15" ht="27.9" customHeight="1" x14ac:dyDescent="0.3">
      <c r="A80" s="265" t="s">
        <v>126</v>
      </c>
      <c r="B80" s="506" t="s">
        <v>127</v>
      </c>
      <c r="C80" s="507"/>
      <c r="D80" s="507"/>
      <c r="E80" s="507"/>
      <c r="F80" s="199"/>
      <c r="G80" s="199"/>
      <c r="H80" s="199"/>
      <c r="I80" s="199"/>
      <c r="J80" s="199"/>
      <c r="K80" s="199"/>
      <c r="L80" s="199"/>
      <c r="M80" s="199"/>
      <c r="N80" s="397"/>
      <c r="O80" s="142"/>
    </row>
    <row r="81" spans="1:17" ht="21" customHeight="1" x14ac:dyDescent="0.3">
      <c r="A81" s="265"/>
      <c r="B81" s="205" t="s">
        <v>128</v>
      </c>
      <c r="C81" s="200"/>
      <c r="D81" s="199"/>
      <c r="E81" s="199"/>
      <c r="F81" s="199"/>
      <c r="G81" s="199"/>
      <c r="H81" s="199"/>
      <c r="I81" s="199"/>
      <c r="J81" s="199"/>
      <c r="K81" s="199"/>
      <c r="L81" s="199"/>
      <c r="M81" s="199"/>
      <c r="N81" s="397"/>
      <c r="O81" s="142"/>
    </row>
    <row r="82" spans="1:17" ht="21" customHeight="1" thickBot="1" x14ac:dyDescent="0.35">
      <c r="A82" s="265"/>
      <c r="B82" s="204" t="s">
        <v>129</v>
      </c>
      <c r="C82" s="199"/>
      <c r="D82" s="199"/>
      <c r="E82" s="199"/>
      <c r="F82" s="199"/>
      <c r="G82" s="199"/>
      <c r="H82" s="199"/>
      <c r="I82" s="199"/>
      <c r="J82" s="199"/>
      <c r="K82" s="199"/>
      <c r="L82" s="199"/>
      <c r="M82" s="199"/>
      <c r="N82" s="397"/>
      <c r="O82" s="142"/>
    </row>
    <row r="83" spans="1:17" ht="89.25" customHeight="1" x14ac:dyDescent="0.3">
      <c r="A83" s="265"/>
      <c r="B83" s="497" t="s">
        <v>130</v>
      </c>
      <c r="C83" s="498"/>
      <c r="D83" s="498"/>
      <c r="E83" s="499"/>
      <c r="F83" s="199"/>
      <c r="G83" s="199"/>
      <c r="H83" s="199"/>
      <c r="I83" s="199"/>
      <c r="J83" s="199"/>
      <c r="K83" s="199"/>
      <c r="L83" s="199"/>
      <c r="M83" s="199"/>
      <c r="N83" s="397"/>
      <c r="O83" s="142"/>
    </row>
    <row r="84" spans="1:17" x14ac:dyDescent="0.3">
      <c r="A84" s="260"/>
      <c r="B84" s="199"/>
      <c r="C84" s="199"/>
      <c r="D84" s="199"/>
      <c r="E84" s="199"/>
      <c r="F84" s="199"/>
      <c r="G84" s="199"/>
      <c r="H84" s="199"/>
      <c r="I84" s="199"/>
      <c r="J84" s="199"/>
      <c r="K84" s="199"/>
      <c r="L84" s="199"/>
      <c r="M84" s="199"/>
      <c r="N84" s="397"/>
      <c r="O84" s="142"/>
    </row>
    <row r="85" spans="1:17" ht="24" customHeight="1" x14ac:dyDescent="0.3">
      <c r="A85" s="261"/>
      <c r="B85" s="203" t="s">
        <v>131</v>
      </c>
      <c r="C85" s="203"/>
      <c r="D85" s="203"/>
      <c r="E85" s="203"/>
      <c r="F85" s="203"/>
      <c r="G85" s="203"/>
      <c r="H85" s="203"/>
      <c r="I85" s="203"/>
      <c r="J85" s="203"/>
      <c r="K85" s="203"/>
      <c r="L85" s="203"/>
      <c r="M85" s="203"/>
      <c r="N85" s="398"/>
      <c r="O85" s="142"/>
    </row>
    <row r="86" spans="1:17" ht="24" customHeight="1" x14ac:dyDescent="0.3">
      <c r="A86" s="265" t="s">
        <v>132</v>
      </c>
      <c r="B86" s="202" t="s">
        <v>133</v>
      </c>
      <c r="C86" s="201"/>
      <c r="D86" s="199"/>
      <c r="E86" s="199"/>
      <c r="F86" s="199"/>
      <c r="G86" s="199"/>
      <c r="H86" s="199"/>
      <c r="I86" s="199"/>
      <c r="J86" s="199"/>
      <c r="K86" s="199"/>
      <c r="L86" s="199"/>
      <c r="M86" s="257"/>
      <c r="N86" s="142"/>
    </row>
    <row r="87" spans="1:17" ht="31.65" customHeight="1" thickBot="1" x14ac:dyDescent="0.35">
      <c r="A87" s="265"/>
      <c r="B87" s="504" t="s">
        <v>134</v>
      </c>
      <c r="C87" s="505"/>
      <c r="D87" s="505"/>
      <c r="E87" s="505"/>
      <c r="F87" s="199"/>
      <c r="G87" s="199"/>
      <c r="H87" s="199"/>
      <c r="I87" s="199"/>
      <c r="J87" s="199"/>
      <c r="K87" s="199"/>
      <c r="L87" s="199"/>
      <c r="M87" s="257"/>
      <c r="N87" s="142"/>
    </row>
    <row r="88" spans="1:17" ht="246.75" customHeight="1" x14ac:dyDescent="0.3">
      <c r="A88" s="265"/>
      <c r="B88" s="497" t="s">
        <v>135</v>
      </c>
      <c r="C88" s="498"/>
      <c r="D88" s="498"/>
      <c r="E88" s="499"/>
      <c r="F88" s="199"/>
      <c r="G88" s="199"/>
      <c r="H88" s="199"/>
      <c r="I88" s="199"/>
      <c r="J88" s="199"/>
      <c r="K88" s="199"/>
      <c r="L88" s="199"/>
      <c r="M88" s="257"/>
      <c r="N88" s="142"/>
    </row>
    <row r="89" spans="1:17" x14ac:dyDescent="0.3">
      <c r="A89" s="260"/>
      <c r="B89" s="199"/>
      <c r="C89" s="199"/>
      <c r="D89" s="199"/>
      <c r="E89" s="199"/>
      <c r="F89" s="199"/>
      <c r="G89" s="199"/>
      <c r="H89" s="199"/>
      <c r="I89" s="199"/>
      <c r="J89" s="199"/>
      <c r="K89" s="199"/>
      <c r="L89" s="199"/>
      <c r="M89" s="257"/>
      <c r="N89" s="142"/>
    </row>
    <row r="90" spans="1:17" ht="30" customHeight="1" x14ac:dyDescent="0.3">
      <c r="A90" s="266" t="s">
        <v>136</v>
      </c>
      <c r="B90" s="198" t="s">
        <v>137</v>
      </c>
      <c r="C90" s="198"/>
      <c r="D90" s="197"/>
      <c r="E90" s="197"/>
      <c r="F90" s="197"/>
      <c r="G90" s="197"/>
      <c r="H90" s="197"/>
      <c r="I90" s="197"/>
      <c r="J90" s="197"/>
      <c r="K90" s="197"/>
      <c r="L90" s="197"/>
      <c r="M90" s="267"/>
      <c r="N90" s="142"/>
    </row>
    <row r="91" spans="1:17" ht="21" customHeight="1" x14ac:dyDescent="0.3">
      <c r="A91" s="268"/>
      <c r="B91" s="146" t="s">
        <v>138</v>
      </c>
      <c r="C91" s="146"/>
      <c r="D91" s="146"/>
      <c r="E91" s="146"/>
      <c r="F91" s="146"/>
      <c r="G91" s="146"/>
      <c r="H91" s="146"/>
      <c r="I91" s="146"/>
      <c r="J91" s="146"/>
      <c r="K91" s="146"/>
      <c r="L91" s="146"/>
      <c r="M91" s="269"/>
      <c r="N91" s="142"/>
    </row>
    <row r="92" spans="1:17" x14ac:dyDescent="0.3">
      <c r="A92" s="270" t="s">
        <v>139</v>
      </c>
      <c r="B92" s="192" t="s">
        <v>140</v>
      </c>
      <c r="C92" s="145"/>
      <c r="D92" s="144"/>
      <c r="E92" s="144"/>
      <c r="F92" s="144"/>
      <c r="G92" s="144"/>
      <c r="H92" s="144"/>
      <c r="I92" s="144"/>
      <c r="J92" s="144"/>
      <c r="K92" s="144"/>
      <c r="L92" s="144"/>
      <c r="M92" s="271"/>
      <c r="N92" s="142"/>
    </row>
    <row r="93" spans="1:17" ht="72.75" customHeight="1" x14ac:dyDescent="0.3">
      <c r="A93" s="270"/>
      <c r="B93" s="508" t="s">
        <v>141</v>
      </c>
      <c r="C93" s="509"/>
      <c r="D93" s="509"/>
      <c r="E93" s="509"/>
      <c r="F93" s="144"/>
      <c r="G93" s="144"/>
      <c r="H93" s="144"/>
      <c r="I93" s="144"/>
      <c r="J93" s="144"/>
      <c r="K93" s="144"/>
      <c r="L93" s="144"/>
      <c r="M93" s="271"/>
      <c r="N93" s="142"/>
    </row>
    <row r="94" spans="1:17" ht="18.75" customHeight="1" x14ac:dyDescent="0.3">
      <c r="A94" s="272"/>
      <c r="B94" s="509" t="s">
        <v>142</v>
      </c>
      <c r="C94" s="509"/>
      <c r="D94" s="509"/>
      <c r="E94" s="509"/>
      <c r="F94" s="144"/>
      <c r="G94" s="144"/>
      <c r="H94" s="144"/>
      <c r="I94" s="144"/>
      <c r="J94" s="144"/>
      <c r="K94" s="144"/>
      <c r="L94" s="144"/>
      <c r="M94" s="271"/>
      <c r="N94" s="142"/>
      <c r="Q94" s="142"/>
    </row>
    <row r="95" spans="1:17" ht="43.5" customHeight="1" thickBot="1" x14ac:dyDescent="0.35">
      <c r="A95" s="272"/>
      <c r="B95" s="529" t="s">
        <v>143</v>
      </c>
      <c r="C95" s="529"/>
      <c r="D95" s="529"/>
      <c r="E95" s="529"/>
      <c r="F95" s="144"/>
      <c r="G95" s="144"/>
      <c r="H95" s="144"/>
      <c r="I95" s="144"/>
      <c r="J95" s="144"/>
      <c r="K95" s="144"/>
      <c r="L95" s="144"/>
      <c r="M95" s="271"/>
      <c r="N95" s="142"/>
      <c r="Q95" s="142"/>
    </row>
    <row r="96" spans="1:17" ht="24" customHeight="1" x14ac:dyDescent="0.3">
      <c r="A96" s="272"/>
      <c r="B96" s="152" t="s">
        <v>144</v>
      </c>
      <c r="C96" s="196" t="s">
        <v>145</v>
      </c>
      <c r="D96" s="196" t="s">
        <v>146</v>
      </c>
      <c r="E96" s="196" t="s">
        <v>147</v>
      </c>
      <c r="F96" s="196" t="s">
        <v>148</v>
      </c>
      <c r="G96" s="196" t="s">
        <v>149</v>
      </c>
      <c r="H96" s="196" t="s">
        <v>150</v>
      </c>
      <c r="I96" s="190" t="s">
        <v>18</v>
      </c>
      <c r="J96" s="182" t="s">
        <v>20</v>
      </c>
      <c r="K96" s="144"/>
      <c r="L96" s="144"/>
      <c r="M96" s="271"/>
      <c r="N96" s="142"/>
      <c r="Q96" s="142"/>
    </row>
    <row r="97" spans="1:17" ht="69.75" customHeight="1" x14ac:dyDescent="0.3">
      <c r="A97" s="272"/>
      <c r="B97" s="160" t="s">
        <v>151</v>
      </c>
      <c r="C97" s="172">
        <v>2006</v>
      </c>
      <c r="D97" s="172" t="s">
        <v>152</v>
      </c>
      <c r="E97" s="400">
        <v>36000</v>
      </c>
      <c r="F97" s="400">
        <v>280000</v>
      </c>
      <c r="G97" s="400">
        <v>147000</v>
      </c>
      <c r="H97" s="400">
        <v>462000</v>
      </c>
      <c r="I97" s="399" t="s">
        <v>153</v>
      </c>
      <c r="J97" s="399" t="s">
        <v>154</v>
      </c>
      <c r="K97" s="144"/>
      <c r="L97" s="144"/>
      <c r="M97" s="271"/>
      <c r="N97" s="142"/>
      <c r="Q97" s="142"/>
    </row>
    <row r="98" spans="1:17" ht="29.4" x14ac:dyDescent="0.35">
      <c r="A98" s="272"/>
      <c r="B98" s="160" t="s">
        <v>155</v>
      </c>
      <c r="C98" s="172">
        <f>VLOOKUP(C$97,ListsReq!$C$3:$R$34,2,FALSE)</f>
        <v>2007</v>
      </c>
      <c r="D98" s="172" t="s">
        <v>152</v>
      </c>
      <c r="E98" s="400">
        <v>109000</v>
      </c>
      <c r="F98" s="400">
        <v>287000</v>
      </c>
      <c r="G98" s="400">
        <v>59000</v>
      </c>
      <c r="H98" s="400">
        <v>454000</v>
      </c>
      <c r="I98" s="172" t="s">
        <v>156</v>
      </c>
      <c r="J98" s="195" t="s">
        <v>157</v>
      </c>
      <c r="K98" s="144"/>
      <c r="L98" s="144"/>
      <c r="M98" s="271"/>
      <c r="N98" s="142"/>
      <c r="Q98" s="142"/>
    </row>
    <row r="99" spans="1:17" ht="29.4" x14ac:dyDescent="0.35">
      <c r="A99" s="272"/>
      <c r="B99" s="160" t="s">
        <v>158</v>
      </c>
      <c r="C99" s="172">
        <f>VLOOKUP(C$97,ListsReq!$C$3:$R$34,3,FALSE)</f>
        <v>2008</v>
      </c>
      <c r="D99" s="172" t="s">
        <v>152</v>
      </c>
      <c r="E99" s="400">
        <v>79000</v>
      </c>
      <c r="F99" s="400">
        <v>294000</v>
      </c>
      <c r="G99" s="400">
        <v>71000</v>
      </c>
      <c r="H99" s="400">
        <v>444000</v>
      </c>
      <c r="I99" s="172" t="s">
        <v>156</v>
      </c>
      <c r="J99" s="195" t="s">
        <v>157</v>
      </c>
      <c r="K99" s="144"/>
      <c r="L99" s="144"/>
      <c r="M99" s="271"/>
      <c r="N99" s="142"/>
      <c r="Q99" s="142"/>
    </row>
    <row r="100" spans="1:17" ht="15.6" x14ac:dyDescent="0.35">
      <c r="A100" s="272"/>
      <c r="B100" s="160" t="s">
        <v>159</v>
      </c>
      <c r="C100" s="172">
        <f>VLOOKUP(C$97,ListsReq!$C$3:$R$34,4,FALSE)</f>
        <v>2009</v>
      </c>
      <c r="D100" s="172" t="s">
        <v>152</v>
      </c>
      <c r="E100" s="400">
        <v>33000</v>
      </c>
      <c r="F100" s="400">
        <v>228000</v>
      </c>
      <c r="G100" s="400">
        <v>172000</v>
      </c>
      <c r="H100" s="400">
        <v>432000</v>
      </c>
      <c r="I100" s="172" t="s">
        <v>156</v>
      </c>
      <c r="J100" s="195"/>
      <c r="K100" s="144"/>
      <c r="L100" s="144"/>
      <c r="M100" s="271"/>
      <c r="N100" s="142"/>
      <c r="Q100" s="142"/>
    </row>
    <row r="101" spans="1:17" ht="15.6" x14ac:dyDescent="0.35">
      <c r="A101" s="272"/>
      <c r="B101" s="160" t="s">
        <v>160</v>
      </c>
      <c r="C101" s="172">
        <f>VLOOKUP(C$97,ListsReq!$C$3:$R$34,5,FALSE)</f>
        <v>2010</v>
      </c>
      <c r="D101" s="172" t="s">
        <v>152</v>
      </c>
      <c r="E101" s="400">
        <v>34000</v>
      </c>
      <c r="F101" s="400">
        <v>214000</v>
      </c>
      <c r="G101" s="400">
        <v>175000</v>
      </c>
      <c r="H101" s="400">
        <v>422000</v>
      </c>
      <c r="I101" s="172" t="s">
        <v>156</v>
      </c>
      <c r="J101" s="195"/>
      <c r="K101" s="144"/>
      <c r="L101" s="144"/>
      <c r="M101" s="271"/>
      <c r="N101" s="142"/>
      <c r="Q101" s="142"/>
    </row>
    <row r="102" spans="1:17" ht="15.6" x14ac:dyDescent="0.35">
      <c r="A102" s="272"/>
      <c r="B102" s="160" t="s">
        <v>161</v>
      </c>
      <c r="C102" s="172">
        <f>VLOOKUP(C$97,ListsReq!$C$3:$R$34,6,FALSE)</f>
        <v>2011</v>
      </c>
      <c r="D102" s="172" t="s">
        <v>152</v>
      </c>
      <c r="E102" s="400">
        <v>32000</v>
      </c>
      <c r="F102" s="400">
        <v>198000</v>
      </c>
      <c r="G102" s="400">
        <v>165000</v>
      </c>
      <c r="H102" s="400">
        <v>395000</v>
      </c>
      <c r="I102" s="172" t="s">
        <v>156</v>
      </c>
      <c r="J102" s="195"/>
      <c r="K102" s="144"/>
      <c r="L102" s="144"/>
      <c r="M102" s="271"/>
      <c r="N102" s="142"/>
      <c r="Q102" s="142"/>
    </row>
    <row r="103" spans="1:17" ht="15.6" x14ac:dyDescent="0.35">
      <c r="A103" s="272"/>
      <c r="B103" s="160" t="s">
        <v>162</v>
      </c>
      <c r="C103" s="172">
        <f>VLOOKUP(C$97,ListsReq!$C$3:$R$34,7,FALSE)</f>
        <v>2012</v>
      </c>
      <c r="D103" s="172" t="s">
        <v>152</v>
      </c>
      <c r="E103" s="400">
        <v>29000</v>
      </c>
      <c r="F103" s="400">
        <v>199000</v>
      </c>
      <c r="G103" s="400">
        <v>164000</v>
      </c>
      <c r="H103" s="400">
        <v>392000</v>
      </c>
      <c r="I103" s="172" t="s">
        <v>156</v>
      </c>
      <c r="J103" s="195"/>
      <c r="K103" s="144"/>
      <c r="L103" s="144"/>
      <c r="M103" s="271"/>
      <c r="N103" s="142"/>
      <c r="Q103" s="142"/>
    </row>
    <row r="104" spans="1:17" ht="15.6" x14ac:dyDescent="0.35">
      <c r="A104" s="272"/>
      <c r="B104" s="160" t="s">
        <v>163</v>
      </c>
      <c r="C104" s="172">
        <f>VLOOKUP(C$97,ListsReq!$C$3:$R$34,8,FALSE)</f>
        <v>2013</v>
      </c>
      <c r="D104" s="172" t="s">
        <v>152</v>
      </c>
      <c r="E104" s="400">
        <v>31000</v>
      </c>
      <c r="F104" s="400">
        <v>195000</v>
      </c>
      <c r="G104" s="400">
        <v>152000</v>
      </c>
      <c r="H104" s="400">
        <v>379000</v>
      </c>
      <c r="I104" s="172" t="s">
        <v>156</v>
      </c>
      <c r="J104" s="195"/>
      <c r="K104" s="144"/>
      <c r="L104" s="144"/>
      <c r="M104" s="271"/>
      <c r="N104" s="142"/>
      <c r="Q104" s="142"/>
    </row>
    <row r="105" spans="1:17" ht="14.25" customHeight="1" x14ac:dyDescent="0.35">
      <c r="A105" s="272"/>
      <c r="B105" s="160" t="s">
        <v>164</v>
      </c>
      <c r="C105" s="172">
        <f>VLOOKUP(C$97,ListsReq!$C$3:$R$34,9,FALSE)</f>
        <v>2014</v>
      </c>
      <c r="D105" s="172" t="s">
        <v>152</v>
      </c>
      <c r="E105" s="400">
        <v>31000</v>
      </c>
      <c r="F105" s="400">
        <v>213000</v>
      </c>
      <c r="G105" s="400">
        <v>160000</v>
      </c>
      <c r="H105" s="400">
        <v>404000</v>
      </c>
      <c r="I105" s="172" t="s">
        <v>156</v>
      </c>
      <c r="J105" s="195"/>
      <c r="K105" s="144"/>
      <c r="L105" s="144"/>
      <c r="M105" s="271"/>
      <c r="N105" s="142"/>
      <c r="Q105" s="142"/>
    </row>
    <row r="106" spans="1:17" ht="15.6" x14ac:dyDescent="0.35">
      <c r="A106" s="272"/>
      <c r="B106" s="160" t="s">
        <v>165</v>
      </c>
      <c r="C106" s="172">
        <f>VLOOKUP(C$97,ListsReq!$C$3:$R$34,10,FALSE)</f>
        <v>2015</v>
      </c>
      <c r="D106" s="172" t="s">
        <v>152</v>
      </c>
      <c r="E106" s="400">
        <v>30000</v>
      </c>
      <c r="F106" s="400">
        <v>201000</v>
      </c>
      <c r="G106" s="400">
        <v>160000</v>
      </c>
      <c r="H106" s="400">
        <v>390000</v>
      </c>
      <c r="I106" s="172" t="s">
        <v>156</v>
      </c>
      <c r="J106" s="195"/>
      <c r="K106" s="144"/>
      <c r="L106" s="144"/>
      <c r="M106" s="271"/>
      <c r="N106" s="142"/>
      <c r="Q106" s="142"/>
    </row>
    <row r="107" spans="1:17" ht="15.6" x14ac:dyDescent="0.35">
      <c r="A107" s="272"/>
      <c r="B107" s="160" t="s">
        <v>166</v>
      </c>
      <c r="C107" s="172">
        <f>VLOOKUP(C$97,ListsReq!$C$3:$R$34,11,FALSE)</f>
        <v>2016</v>
      </c>
      <c r="D107" s="172" t="s">
        <v>152</v>
      </c>
      <c r="E107" s="400">
        <v>31000</v>
      </c>
      <c r="F107" s="400">
        <v>173000</v>
      </c>
      <c r="G107" s="400">
        <v>148000</v>
      </c>
      <c r="H107" s="400">
        <v>352000</v>
      </c>
      <c r="I107" s="172" t="s">
        <v>156</v>
      </c>
      <c r="J107" s="195"/>
      <c r="K107" s="144"/>
      <c r="L107" s="144"/>
      <c r="M107" s="271"/>
      <c r="N107" s="142"/>
      <c r="Q107" s="142"/>
    </row>
    <row r="108" spans="1:17" ht="15.6" x14ac:dyDescent="0.35">
      <c r="A108" s="272"/>
      <c r="B108" s="160" t="s">
        <v>167</v>
      </c>
      <c r="C108" s="172">
        <f>VLOOKUP(C$97,ListsReq!$C$3:$R$34,12,FALSE)</f>
        <v>2017</v>
      </c>
      <c r="D108" s="172" t="s">
        <v>152</v>
      </c>
      <c r="E108" s="400">
        <v>31000</v>
      </c>
      <c r="F108" s="400">
        <v>148000</v>
      </c>
      <c r="G108" s="400">
        <v>133000</v>
      </c>
      <c r="H108" s="400">
        <v>312000</v>
      </c>
      <c r="I108" s="172" t="s">
        <v>156</v>
      </c>
      <c r="J108" s="195"/>
      <c r="K108" s="144"/>
      <c r="L108" s="144"/>
      <c r="M108" s="271"/>
      <c r="N108" s="142"/>
      <c r="Q108" s="142"/>
    </row>
    <row r="109" spans="1:17" ht="15.6" x14ac:dyDescent="0.35">
      <c r="A109" s="272"/>
      <c r="B109" s="160" t="s">
        <v>168</v>
      </c>
      <c r="C109" s="172">
        <f>VLOOKUP(C$97,ListsReq!$C$3:$R$34,13,FALSE)</f>
        <v>2018</v>
      </c>
      <c r="D109" s="172" t="s">
        <v>152</v>
      </c>
      <c r="E109" s="400">
        <v>31000</v>
      </c>
      <c r="F109" s="400">
        <v>120000</v>
      </c>
      <c r="G109" s="400">
        <v>121000</v>
      </c>
      <c r="H109" s="400">
        <v>272000</v>
      </c>
      <c r="I109" s="172" t="s">
        <v>156</v>
      </c>
      <c r="J109" s="195"/>
      <c r="K109" s="144"/>
      <c r="L109" s="144"/>
      <c r="M109" s="271"/>
      <c r="N109" s="142"/>
      <c r="Q109" s="142"/>
    </row>
    <row r="110" spans="1:17" ht="15.6" x14ac:dyDescent="0.35">
      <c r="A110" s="272"/>
      <c r="B110" s="160" t="s">
        <v>169</v>
      </c>
      <c r="C110" s="172">
        <f>VLOOKUP(C$97,ListsReq!$C$3:$R$34,14,FALSE)</f>
        <v>2019</v>
      </c>
      <c r="D110" s="172" t="s">
        <v>152</v>
      </c>
      <c r="E110" s="400">
        <v>29000</v>
      </c>
      <c r="F110" s="400">
        <v>109000</v>
      </c>
      <c r="G110" s="400">
        <v>115000</v>
      </c>
      <c r="H110" s="400">
        <v>254000</v>
      </c>
      <c r="I110" s="172" t="s">
        <v>156</v>
      </c>
      <c r="J110" s="195"/>
      <c r="K110" s="144"/>
      <c r="L110" s="144"/>
      <c r="M110" s="271"/>
      <c r="N110" s="142"/>
      <c r="Q110" s="142"/>
    </row>
    <row r="111" spans="1:17" x14ac:dyDescent="0.3">
      <c r="A111" s="270"/>
      <c r="B111" s="193"/>
      <c r="C111" s="167"/>
      <c r="D111" s="144"/>
      <c r="E111" s="144"/>
      <c r="F111" s="144"/>
      <c r="G111" s="144"/>
      <c r="H111" s="144"/>
      <c r="I111" s="144"/>
      <c r="J111" s="144"/>
      <c r="K111" s="144"/>
      <c r="L111" s="144"/>
      <c r="M111" s="271"/>
      <c r="N111" s="142"/>
    </row>
    <row r="112" spans="1:17" x14ac:dyDescent="0.3">
      <c r="A112" s="270" t="s">
        <v>170</v>
      </c>
      <c r="B112" s="192" t="s">
        <v>171</v>
      </c>
      <c r="C112" s="145"/>
      <c r="D112" s="144"/>
      <c r="E112" s="144"/>
      <c r="F112" s="144"/>
      <c r="G112" s="144"/>
      <c r="H112" s="144"/>
      <c r="I112" s="144"/>
      <c r="J112" s="144"/>
      <c r="K112" s="144"/>
      <c r="L112" s="144"/>
      <c r="M112" s="271"/>
      <c r="N112" s="142"/>
    </row>
    <row r="113" spans="1:15" ht="78.75" customHeight="1" x14ac:dyDescent="0.3">
      <c r="A113" s="270"/>
      <c r="B113" s="509" t="s">
        <v>172</v>
      </c>
      <c r="C113" s="509"/>
      <c r="D113" s="509"/>
      <c r="E113" s="509"/>
      <c r="F113" s="144"/>
      <c r="G113" s="144"/>
      <c r="H113" s="144"/>
      <c r="I113" s="144"/>
      <c r="J113" s="144"/>
      <c r="K113" s="144"/>
      <c r="L113" s="144"/>
      <c r="M113" s="271"/>
      <c r="N113" s="142"/>
    </row>
    <row r="114" spans="1:15" ht="34.5" customHeight="1" x14ac:dyDescent="0.3">
      <c r="A114" s="272"/>
      <c r="B114" s="509" t="s">
        <v>173</v>
      </c>
      <c r="C114" s="509"/>
      <c r="D114" s="509"/>
      <c r="E114" s="509"/>
      <c r="F114" s="144"/>
      <c r="G114" s="144"/>
      <c r="H114" s="144"/>
      <c r="I114" s="144"/>
      <c r="J114" s="144"/>
      <c r="K114" s="144"/>
      <c r="L114" s="144"/>
      <c r="M114" s="271"/>
      <c r="N114" s="142"/>
      <c r="O114" s="142"/>
    </row>
    <row r="115" spans="1:15" x14ac:dyDescent="0.3">
      <c r="A115" s="272"/>
      <c r="B115" s="467" t="s">
        <v>174</v>
      </c>
      <c r="C115" s="391">
        <v>2019</v>
      </c>
      <c r="D115" s="390">
        <v>2019</v>
      </c>
      <c r="E115" s="390">
        <v>2020</v>
      </c>
      <c r="F115" s="144"/>
      <c r="G115" s="144"/>
      <c r="H115" s="144"/>
      <c r="I115" s="144"/>
      <c r="J115" s="144"/>
      <c r="K115" s="144"/>
      <c r="L115" s="144"/>
      <c r="M115" s="271"/>
      <c r="N115" s="142"/>
      <c r="O115" s="142"/>
    </row>
    <row r="116" spans="1:15" ht="8.6999999999999993" customHeight="1" thickBot="1" x14ac:dyDescent="0.35">
      <c r="A116" s="272"/>
      <c r="B116" s="467"/>
      <c r="C116" s="467"/>
      <c r="D116" s="467"/>
      <c r="E116" s="467"/>
      <c r="F116" s="144"/>
      <c r="G116" s="144"/>
      <c r="H116" s="144"/>
      <c r="I116" s="144"/>
      <c r="J116" s="144"/>
      <c r="K116" s="144"/>
      <c r="L116" s="144"/>
      <c r="M116" s="271"/>
      <c r="N116" s="142"/>
      <c r="O116" s="142"/>
    </row>
    <row r="117" spans="1:15" ht="21.75" customHeight="1" x14ac:dyDescent="0.3">
      <c r="A117" s="272"/>
      <c r="B117" s="152" t="s">
        <v>175</v>
      </c>
      <c r="C117" s="191" t="s">
        <v>176</v>
      </c>
      <c r="D117" s="190" t="s">
        <v>177</v>
      </c>
      <c r="E117" s="190" t="s">
        <v>18</v>
      </c>
      <c r="F117" s="190" t="s">
        <v>178</v>
      </c>
      <c r="G117" s="190" t="s">
        <v>18</v>
      </c>
      <c r="H117" s="190" t="s">
        <v>179</v>
      </c>
      <c r="I117" s="182" t="s">
        <v>20</v>
      </c>
      <c r="J117" s="144"/>
      <c r="K117" s="144"/>
      <c r="L117" s="144"/>
      <c r="M117" s="271"/>
      <c r="N117" s="142"/>
      <c r="O117" s="142"/>
    </row>
    <row r="118" spans="1:15" ht="21.75" customHeight="1" x14ac:dyDescent="0.3">
      <c r="A118" s="272"/>
      <c r="B118" s="421"/>
      <c r="C118" s="422"/>
      <c r="D118" s="423"/>
      <c r="E118" s="424"/>
      <c r="F118" s="424"/>
      <c r="G118" s="424"/>
      <c r="H118" s="424"/>
      <c r="I118" s="425"/>
      <c r="J118" s="144"/>
      <c r="K118" s="144"/>
      <c r="L118" s="144"/>
      <c r="M118" s="271"/>
      <c r="N118" s="142"/>
      <c r="O118" s="142"/>
    </row>
    <row r="119" spans="1:15" x14ac:dyDescent="0.3">
      <c r="A119" s="272"/>
      <c r="B119" s="160" t="s">
        <v>180</v>
      </c>
      <c r="C119" s="188" t="s">
        <v>147</v>
      </c>
      <c r="D119" s="189">
        <v>8466933</v>
      </c>
      <c r="E119" s="185" t="str">
        <f>VLOOKUP($B119,ListsReq!$AC$3:$AF$150,2,FALSE)</f>
        <v>kWh</v>
      </c>
      <c r="F119" s="186">
        <f>IF($C$115=2020, VLOOKUP($B119,ListsReq!$AC$3:$AF$150,3,FALSE), IF($C$115=2019, VLOOKUP($B119,ListsReq!$AC$153:$AF$300,3,FALSE),""))</f>
        <v>0.18385000000000001</v>
      </c>
      <c r="G119" s="185" t="str">
        <f>VLOOKUP($B119,ListsReq!$AC$3:$AF$150,4,FALSE)</f>
        <v>kg CO2e/kWh</v>
      </c>
      <c r="H119" s="184">
        <f t="shared" ref="H119:H129" si="0">(F119*D119)/1000</f>
        <v>1556.6456320500001</v>
      </c>
      <c r="I119" s="158" t="s">
        <v>181</v>
      </c>
      <c r="J119" s="144"/>
      <c r="K119" s="144"/>
      <c r="L119" s="144"/>
      <c r="M119" s="271"/>
      <c r="N119" s="142"/>
      <c r="O119" s="142"/>
    </row>
    <row r="120" spans="1:15" x14ac:dyDescent="0.3">
      <c r="A120" s="272"/>
      <c r="B120" s="160" t="s">
        <v>180</v>
      </c>
      <c r="C120" s="188" t="s">
        <v>149</v>
      </c>
      <c r="D120" s="159">
        <v>174886427</v>
      </c>
      <c r="E120" s="185" t="str">
        <f>VLOOKUP($B120,ListsReq!$AC$3:$AF$150,2,FALSE)</f>
        <v>kWh</v>
      </c>
      <c r="F120" s="186">
        <f>IF($C$115=2020, VLOOKUP($B120,ListsReq!$AC$3:$AF$150,3,FALSE), IF($C$115=2019, VLOOKUP($B120,ListsReq!$AC$153:$AF$300,3,FALSE),""))</f>
        <v>0.18385000000000001</v>
      </c>
      <c r="G120" s="185" t="str">
        <f>VLOOKUP($B120,ListsReq!$AC$3:$AF$150,4,FALSE)</f>
        <v>kg CO2e/kWh</v>
      </c>
      <c r="H120" s="184">
        <f t="shared" si="0"/>
        <v>32152.869603950003</v>
      </c>
      <c r="I120" s="158" t="s">
        <v>182</v>
      </c>
      <c r="J120" s="144"/>
      <c r="K120" s="144"/>
      <c r="L120" s="144"/>
      <c r="M120" s="271"/>
      <c r="N120" s="142"/>
      <c r="O120" s="142"/>
    </row>
    <row r="121" spans="1:15" x14ac:dyDescent="0.3">
      <c r="A121" s="272"/>
      <c r="B121" s="160" t="s">
        <v>183</v>
      </c>
      <c r="C121" s="188" t="s">
        <v>147</v>
      </c>
      <c r="D121" s="159">
        <v>491265</v>
      </c>
      <c r="E121" s="185" t="str">
        <f>VLOOKUP($B121,ListsReq!$AC$3:$AF$150,2,FALSE)</f>
        <v>litres</v>
      </c>
      <c r="F121" s="186">
        <f>IF($C$115=2020, VLOOKUP($B121,ListsReq!$AC$3:$AF$150,3,FALSE), IF($C$115=2019, VLOOKUP($B121,ListsReq!$AC$153:$AF$300,3,FALSE),""))</f>
        <v>2.7582100000000001</v>
      </c>
      <c r="G121" s="185" t="str">
        <f>VLOOKUP($B121,ListsReq!$AC$3:$AF$150,4,FALSE)</f>
        <v>kg CO2e/litre</v>
      </c>
      <c r="H121" s="184">
        <f t="shared" si="0"/>
        <v>1355.0120356499999</v>
      </c>
      <c r="I121" s="158" t="s">
        <v>181</v>
      </c>
      <c r="J121" s="144"/>
      <c r="K121" s="144"/>
      <c r="L121" s="144"/>
      <c r="M121" s="271"/>
      <c r="N121" s="142"/>
      <c r="O121" s="142"/>
    </row>
    <row r="122" spans="1:15" x14ac:dyDescent="0.3">
      <c r="A122" s="272"/>
      <c r="B122" s="160" t="s">
        <v>183</v>
      </c>
      <c r="C122" s="188" t="s">
        <v>149</v>
      </c>
      <c r="D122" s="159">
        <v>936260</v>
      </c>
      <c r="E122" s="185" t="str">
        <f>VLOOKUP($B122,ListsReq!$AC$3:$AF$150,2,FALSE)</f>
        <v>litres</v>
      </c>
      <c r="F122" s="186">
        <f>IF($C$115=2020, VLOOKUP($B122,ListsReq!$AC$3:$AF$150,3,FALSE), IF($C$115=2019, VLOOKUP($B122,ListsReq!$AC$153:$AF$300,3,FALSE),""))</f>
        <v>2.7582100000000001</v>
      </c>
      <c r="G122" s="185" t="str">
        <f>VLOOKUP($B122,ListsReq!$AC$3:$AF$150,4,FALSE)</f>
        <v>kg CO2e/litre</v>
      </c>
      <c r="H122" s="184">
        <f t="shared" si="0"/>
        <v>2582.4016946000002</v>
      </c>
      <c r="I122" s="158" t="s">
        <v>182</v>
      </c>
      <c r="J122" s="144"/>
      <c r="K122" s="144"/>
      <c r="L122" s="144"/>
      <c r="M122" s="271"/>
      <c r="N122" s="142"/>
      <c r="O122" s="142"/>
    </row>
    <row r="123" spans="1:15" x14ac:dyDescent="0.3">
      <c r="A123" s="272"/>
      <c r="B123" s="160" t="s">
        <v>184</v>
      </c>
      <c r="C123" s="188" t="s">
        <v>147</v>
      </c>
      <c r="D123" s="159">
        <v>51996</v>
      </c>
      <c r="E123" s="185" t="str">
        <f>VLOOKUP($B123,ListsReq!$AC$3:$AF$150,2,FALSE)</f>
        <v>litres</v>
      </c>
      <c r="F123" s="186">
        <f>IF($C$115=2020, VLOOKUP($B123,ListsReq!$AC$3:$AF$150,3,FALSE), IF($C$115=2019, VLOOKUP($B123,ListsReq!$AC$153:$AF$300,3,FALSE),""))</f>
        <v>2.5404200000000001</v>
      </c>
      <c r="G123" s="185" t="str">
        <f>VLOOKUP($B123,ListsReq!$AC$3:$AF$150,4,FALSE)</f>
        <v>kg CO2e/litre</v>
      </c>
      <c r="H123" s="184">
        <f t="shared" si="0"/>
        <v>132.09167832</v>
      </c>
      <c r="I123" s="158" t="s">
        <v>181</v>
      </c>
      <c r="J123" s="144"/>
      <c r="K123" s="144"/>
      <c r="L123" s="144"/>
      <c r="M123" s="271"/>
      <c r="N123" s="142"/>
      <c r="O123" s="142"/>
    </row>
    <row r="124" spans="1:15" x14ac:dyDescent="0.3">
      <c r="A124" s="272"/>
      <c r="B124" s="160" t="s">
        <v>185</v>
      </c>
      <c r="C124" s="188" t="s">
        <v>149</v>
      </c>
      <c r="D124" s="159">
        <v>6234</v>
      </c>
      <c r="E124" s="185" t="str">
        <f>VLOOKUP($B124,ListsReq!$AC$3:$AF$150,2,FALSE)</f>
        <v>litres</v>
      </c>
      <c r="F124" s="186">
        <f>IF($C$115=2020, VLOOKUP($B124,ListsReq!$AC$3:$AF$150,3,FALSE), IF($C$115=2019, VLOOKUP($B124,ListsReq!$AC$153:$AF$300,3,FALSE),""))</f>
        <v>2.6869700000000001</v>
      </c>
      <c r="G124" s="185" t="str">
        <f>VLOOKUP($B124,ListsReq!$AC$3:$AF$150,4,FALSE)</f>
        <v>kg CO2e/litre</v>
      </c>
      <c r="H124" s="184">
        <f t="shared" si="0"/>
        <v>16.750570979999999</v>
      </c>
      <c r="I124" s="158" t="s">
        <v>182</v>
      </c>
      <c r="J124" s="144"/>
      <c r="K124" s="144"/>
      <c r="L124" s="144"/>
      <c r="M124" s="271"/>
      <c r="N124" s="142"/>
      <c r="O124" s="142"/>
    </row>
    <row r="125" spans="1:15" x14ac:dyDescent="0.3">
      <c r="A125" s="272"/>
      <c r="B125" s="411" t="s">
        <v>186</v>
      </c>
      <c r="C125" s="412" t="s">
        <v>147</v>
      </c>
      <c r="D125" s="413">
        <v>61</v>
      </c>
      <c r="E125" s="414" t="str">
        <f>VLOOKUP($B125,ListsReq!$AC$3:$AF$150,2,FALSE)</f>
        <v>tonnes</v>
      </c>
      <c r="F125" s="415">
        <f>IF($C$115=2020, VLOOKUP($B125,ListsReq!$AC$3:$AF$150,3,FALSE), IF($C$115=2019, VLOOKUP($B125,ListsReq!$AC$153:$AF$300,3,FALSE),""))</f>
        <v>73.135230000000007</v>
      </c>
      <c r="G125" s="414" t="str">
        <f>VLOOKUP($B125,ListsReq!$AC$3:$AF$150,4,FALSE)</f>
        <v>kg CO2e/tonne</v>
      </c>
      <c r="H125" s="416">
        <f t="shared" si="0"/>
        <v>4.4612490300000012</v>
      </c>
      <c r="I125" s="158" t="s">
        <v>187</v>
      </c>
      <c r="J125" s="144"/>
      <c r="K125" s="144"/>
      <c r="L125" s="144"/>
      <c r="M125" s="271"/>
      <c r="N125" s="142"/>
      <c r="O125" s="142"/>
    </row>
    <row r="126" spans="1:15" x14ac:dyDescent="0.3">
      <c r="A126" s="272"/>
      <c r="B126" s="160" t="s">
        <v>188</v>
      </c>
      <c r="C126" s="401" t="s">
        <v>148</v>
      </c>
      <c r="D126" s="159">
        <v>448953705</v>
      </c>
      <c r="E126" s="185" t="str">
        <f>VLOOKUP($B126,ListsReq!$AC$3:$AF$150,2,FALSE)</f>
        <v>kWh</v>
      </c>
      <c r="F126" s="186">
        <f>IF($C$115=2020, VLOOKUP($B126,ListsReq!$AC$3:$AF$150,3,FALSE), IF($C$115=2019, VLOOKUP($B126,ListsReq!$AC$153:$AF$300,3,FALSE),""))</f>
        <v>0.25559999999999999</v>
      </c>
      <c r="G126" s="185" t="str">
        <f>VLOOKUP($B126,ListsReq!$AC$3:$AF$150,4,FALSE)</f>
        <v>kg CO2e/kWh</v>
      </c>
      <c r="H126" s="184">
        <f t="shared" si="0"/>
        <v>114752.56699799999</v>
      </c>
      <c r="I126" s="158"/>
      <c r="J126" s="144"/>
      <c r="K126" s="144"/>
      <c r="L126" s="144"/>
      <c r="M126" s="271"/>
      <c r="N126" s="142"/>
      <c r="O126" s="142"/>
    </row>
    <row r="127" spans="1:15" x14ac:dyDescent="0.3">
      <c r="A127" s="272"/>
      <c r="B127" s="160" t="s">
        <v>189</v>
      </c>
      <c r="C127" s="402" t="s">
        <v>149</v>
      </c>
      <c r="D127" s="159">
        <v>448953705</v>
      </c>
      <c r="E127" s="185" t="str">
        <f>VLOOKUP($B127,ListsReq!$AC$3:$AF$150,2,FALSE)</f>
        <v>kWh</v>
      </c>
      <c r="F127" s="186">
        <f>IF($C$115=2020, VLOOKUP($B127,ListsReq!$AC$3:$AF$150,3,FALSE), IF($C$115=2019, VLOOKUP($B127,ListsReq!$AC$153:$AF$300,3,FALSE),""))</f>
        <v>2.1700000000000001E-2</v>
      </c>
      <c r="G127" s="185" t="str">
        <f>VLOOKUP($B127,ListsReq!$AC$3:$AF$150,4,FALSE)</f>
        <v>kg CO2e/kWh</v>
      </c>
      <c r="H127" s="184">
        <f t="shared" si="0"/>
        <v>9742.2953985000004</v>
      </c>
      <c r="I127" s="158"/>
      <c r="J127" s="144"/>
      <c r="K127" s="144"/>
      <c r="L127" s="144"/>
      <c r="M127" s="271"/>
      <c r="N127" s="142"/>
      <c r="O127" s="142"/>
    </row>
    <row r="128" spans="1:15" x14ac:dyDescent="0.3">
      <c r="A128" s="272"/>
      <c r="B128" s="160" t="s">
        <v>188</v>
      </c>
      <c r="C128" s="402" t="s">
        <v>149</v>
      </c>
      <c r="D128" s="159">
        <v>126857003</v>
      </c>
      <c r="E128" s="185" t="str">
        <f>VLOOKUP($B128,ListsReq!$AC$3:$AF$150,2,FALSE)</f>
        <v>kWh</v>
      </c>
      <c r="F128" s="186">
        <f>IF($C$115=2020, VLOOKUP($B128,ListsReq!$AC$3:$AF$150,3,FALSE), IF($C$115=2019, VLOOKUP($B128,ListsReq!$AC$153:$AF$300,3,FALSE),""))</f>
        <v>0.25559999999999999</v>
      </c>
      <c r="G128" s="185" t="str">
        <f>VLOOKUP($B128,ListsReq!$AC$3:$AF$150,4,FALSE)</f>
        <v>kg CO2e/kWh</v>
      </c>
      <c r="H128" s="184">
        <f t="shared" si="0"/>
        <v>32424.6499668</v>
      </c>
      <c r="I128" s="158"/>
      <c r="J128" s="144"/>
      <c r="K128" s="144"/>
      <c r="L128" s="144"/>
      <c r="M128" s="271"/>
      <c r="N128" s="142"/>
      <c r="O128" s="142"/>
    </row>
    <row r="129" spans="1:15" x14ac:dyDescent="0.3">
      <c r="A129" s="272"/>
      <c r="B129" s="160" t="s">
        <v>189</v>
      </c>
      <c r="C129" s="402" t="s">
        <v>149</v>
      </c>
      <c r="D129" s="159">
        <v>126857003</v>
      </c>
      <c r="E129" s="185" t="str">
        <f>VLOOKUP($B129,ListsReq!$AC$3:$AF$150,2,FALSE)</f>
        <v>kWh</v>
      </c>
      <c r="F129" s="186">
        <f>IF($C$115=2020, VLOOKUP($B129,ListsReq!$AC$3:$AF$150,3,FALSE), IF($C$115=2019, VLOOKUP($B129,ListsReq!$AC$153:$AF$300,3,FALSE),""))</f>
        <v>2.1700000000000001E-2</v>
      </c>
      <c r="G129" s="185" t="str">
        <f>VLOOKUP($B129,ListsReq!$AC$3:$AF$150,4,FALSE)</f>
        <v>kg CO2e/kWh</v>
      </c>
      <c r="H129" s="184">
        <f t="shared" si="0"/>
        <v>2752.7969651000003</v>
      </c>
      <c r="I129" s="158"/>
      <c r="J129" s="144"/>
      <c r="K129" s="144"/>
      <c r="L129" s="144"/>
      <c r="M129" s="271"/>
      <c r="N129" s="142"/>
      <c r="O129" s="142"/>
    </row>
    <row r="130" spans="1:15" x14ac:dyDescent="0.3">
      <c r="A130" s="272"/>
      <c r="B130" s="160" t="s">
        <v>188</v>
      </c>
      <c r="C130" s="188" t="s">
        <v>148</v>
      </c>
      <c r="D130" s="159"/>
      <c r="E130" s="185"/>
      <c r="F130" s="186"/>
      <c r="G130" s="185"/>
      <c r="H130" s="184">
        <v>330</v>
      </c>
      <c r="I130" s="158" t="s">
        <v>190</v>
      </c>
      <c r="J130" s="144"/>
      <c r="K130" s="144"/>
      <c r="L130" s="144"/>
      <c r="M130" s="271"/>
      <c r="N130" s="142"/>
      <c r="O130" s="142"/>
    </row>
    <row r="131" spans="1:15" x14ac:dyDescent="0.3">
      <c r="A131" s="272"/>
      <c r="B131" s="160" t="s">
        <v>191</v>
      </c>
      <c r="C131" s="188" t="s">
        <v>147</v>
      </c>
      <c r="D131" s="159"/>
      <c r="E131" s="185" t="str">
        <f>VLOOKUP($B131,ListsReq!$AC$3:$AF$150,2,FALSE)</f>
        <v>m3</v>
      </c>
      <c r="F131" s="186">
        <f>IF($C$115=2020, VLOOKUP($B131,ListsReq!$AC$3:$AF$150,3,FALSE), IF($C$115=2019, VLOOKUP($B131,ListsReq!$AC$153:$AF$300,3,FALSE),""))</f>
        <v>0.70799999999999996</v>
      </c>
      <c r="G131" s="185" t="str">
        <f>VLOOKUP($B131,ListsReq!$AC$3:$AF$150,4,FALSE)</f>
        <v>kg CO2e/m3</v>
      </c>
      <c r="H131" s="184">
        <v>11405</v>
      </c>
      <c r="I131" s="158" t="s">
        <v>192</v>
      </c>
      <c r="J131" s="144"/>
      <c r="K131" s="144"/>
      <c r="L131" s="144"/>
      <c r="M131" s="271"/>
      <c r="N131" s="142"/>
      <c r="O131" s="142"/>
    </row>
    <row r="132" spans="1:15" x14ac:dyDescent="0.3">
      <c r="A132" s="272"/>
      <c r="B132" s="160" t="s">
        <v>191</v>
      </c>
      <c r="C132" s="188" t="s">
        <v>149</v>
      </c>
      <c r="D132" s="159"/>
      <c r="E132" s="185" t="str">
        <f>VLOOKUP($B132,ListsReq!$AC$3:$AF$150,2,FALSE)</f>
        <v>m3</v>
      </c>
      <c r="F132" s="186">
        <f>IF($C$115=2020, VLOOKUP($B132,ListsReq!$AC$3:$AF$150,3,FALSE), IF($C$115=2019, VLOOKUP($B132,ListsReq!$AC$153:$AF$300,3,FALSE),""))</f>
        <v>0.70799999999999996</v>
      </c>
      <c r="G132" s="185" t="str">
        <f>VLOOKUP($B132,ListsReq!$AC$3:$AF$150,4,FALSE)</f>
        <v>kg CO2e/m3</v>
      </c>
      <c r="H132" s="184">
        <v>15283</v>
      </c>
      <c r="I132" s="158" t="s">
        <v>192</v>
      </c>
      <c r="J132" s="144"/>
      <c r="K132" s="144"/>
      <c r="L132" s="144"/>
      <c r="M132" s="271"/>
      <c r="N132" s="142"/>
      <c r="O132" s="142"/>
    </row>
    <row r="133" spans="1:15" x14ac:dyDescent="0.3">
      <c r="A133" s="272"/>
      <c r="B133" s="160" t="s">
        <v>191</v>
      </c>
      <c r="C133" s="188" t="s">
        <v>147</v>
      </c>
      <c r="D133" s="159"/>
      <c r="E133" s="185" t="str">
        <f>VLOOKUP($B133,ListsReq!$AC$3:$AF$150,2,FALSE)</f>
        <v>m3</v>
      </c>
      <c r="F133" s="186">
        <f>IF($C$115=2020, VLOOKUP($B133,ListsReq!$AC$3:$AF$150,3,FALSE), IF($C$115=2019, VLOOKUP($B133,ListsReq!$AC$153:$AF$300,3,FALSE),""))</f>
        <v>0.70799999999999996</v>
      </c>
      <c r="G133" s="185" t="str">
        <f>VLOOKUP($B133,ListsReq!$AC$3:$AF$150,4,FALSE)</f>
        <v>kg CO2e/m3</v>
      </c>
      <c r="H133" s="184">
        <v>1289</v>
      </c>
      <c r="I133" s="158" t="s">
        <v>193</v>
      </c>
      <c r="J133" s="144"/>
      <c r="K133" s="144"/>
      <c r="L133" s="144"/>
      <c r="M133" s="271"/>
      <c r="N133" s="142"/>
      <c r="O133" s="142"/>
    </row>
    <row r="134" spans="1:15" x14ac:dyDescent="0.3">
      <c r="A134" s="272"/>
      <c r="B134" s="160" t="s">
        <v>191</v>
      </c>
      <c r="C134" s="188" t="s">
        <v>149</v>
      </c>
      <c r="D134" s="159"/>
      <c r="E134" s="185" t="str">
        <f>VLOOKUP($B134,ListsReq!$AC$3:$AF$150,2,FALSE)</f>
        <v>m3</v>
      </c>
      <c r="F134" s="186">
        <f>IF($C$115=2020, VLOOKUP($B134,ListsReq!$AC$3:$AF$150,3,FALSE), IF($C$115=2019, VLOOKUP($B134,ListsReq!$AC$153:$AF$300,3,FALSE),""))</f>
        <v>0.70799999999999996</v>
      </c>
      <c r="G134" s="185" t="str">
        <f>VLOOKUP($B134,ListsReq!$AC$3:$AF$150,4,FALSE)</f>
        <v>kg CO2e/m3</v>
      </c>
      <c r="H134" s="184">
        <v>14931</v>
      </c>
      <c r="I134" s="158" t="s">
        <v>194</v>
      </c>
      <c r="J134" s="144"/>
      <c r="K134" s="144"/>
      <c r="L134" s="144"/>
      <c r="M134" s="271"/>
      <c r="N134" s="142"/>
      <c r="O134" s="142"/>
    </row>
    <row r="135" spans="1:15" x14ac:dyDescent="0.3">
      <c r="A135" s="272"/>
      <c r="B135" s="160" t="s">
        <v>195</v>
      </c>
      <c r="C135" s="188" t="s">
        <v>147</v>
      </c>
      <c r="D135" s="159">
        <v>6.72</v>
      </c>
      <c r="E135" s="185" t="str">
        <f>VLOOKUP($B135,ListsReq!$AC$3:$AF$150,2,FALSE)</f>
        <v>kg</v>
      </c>
      <c r="F135" s="186">
        <f>IF($C$115=2020, VLOOKUP($B135,ListsReq!$AC$3:$AF$150,3,FALSE), IF($C$115=2019, VLOOKUP($B135,ListsReq!$AC$153:$AF$300,3,FALSE),""))</f>
        <v>1774</v>
      </c>
      <c r="G135" s="185" t="str">
        <f>VLOOKUP($B135,ListsReq!$AC$3:$AF$150,4,FALSE)</f>
        <v>kg CO2e</v>
      </c>
      <c r="H135" s="184">
        <f>(F135*D135)/1000</f>
        <v>11.921279999999999</v>
      </c>
      <c r="I135" s="158"/>
      <c r="J135" s="144"/>
      <c r="K135" s="144"/>
      <c r="L135" s="144"/>
      <c r="M135" s="271"/>
      <c r="N135" s="142"/>
      <c r="O135" s="142"/>
    </row>
    <row r="136" spans="1:15" x14ac:dyDescent="0.3">
      <c r="A136" s="272"/>
      <c r="B136" s="160" t="s">
        <v>195</v>
      </c>
      <c r="C136" s="188" t="s">
        <v>147</v>
      </c>
      <c r="D136" s="159"/>
      <c r="E136" s="185"/>
      <c r="F136" s="186"/>
      <c r="G136" s="185"/>
      <c r="H136" s="184">
        <v>1.46</v>
      </c>
      <c r="I136" s="158" t="s">
        <v>196</v>
      </c>
      <c r="J136" s="144"/>
      <c r="K136" s="144"/>
      <c r="L136" s="144"/>
      <c r="M136" s="271"/>
      <c r="N136" s="142"/>
      <c r="O136" s="142"/>
    </row>
    <row r="137" spans="1:15" x14ac:dyDescent="0.3">
      <c r="A137" s="272"/>
      <c r="B137" s="160" t="s">
        <v>197</v>
      </c>
      <c r="C137" s="188" t="s">
        <v>147</v>
      </c>
      <c r="D137" s="159">
        <v>83301</v>
      </c>
      <c r="E137" s="185" t="str">
        <f>VLOOKUP($B137,ListsReq!$AC$3:$AF$150,2,FALSE)</f>
        <v>miles</v>
      </c>
      <c r="F137" s="186">
        <f>IF($C$115=2020, VLOOKUP($B137,ListsReq!$AC$3:$AF$150,3,FALSE), IF($C$115=2019, VLOOKUP($B137,ListsReq!$AC$153:$AF$300,3,FALSE),""))</f>
        <v>0.24736</v>
      </c>
      <c r="G137" s="185" t="str">
        <f>VLOOKUP($B137,ListsReq!$AC$3:$AF$150,4,FALSE)</f>
        <v>kg CO2e/mile</v>
      </c>
      <c r="H137" s="184">
        <f t="shared" ref="H137:H152" si="1">(F137*D137)/1000</f>
        <v>20.605335360000002</v>
      </c>
      <c r="I137" s="158"/>
      <c r="J137" s="144"/>
      <c r="K137" s="144"/>
      <c r="L137" s="144"/>
      <c r="M137" s="271"/>
      <c r="N137" s="142"/>
      <c r="O137" s="142"/>
    </row>
    <row r="138" spans="1:15" x14ac:dyDescent="0.3">
      <c r="A138" s="272"/>
      <c r="B138" s="160" t="s">
        <v>197</v>
      </c>
      <c r="C138" s="188" t="s">
        <v>149</v>
      </c>
      <c r="D138" s="159">
        <v>873083</v>
      </c>
      <c r="E138" s="185" t="str">
        <f>VLOOKUP($B138,ListsReq!$AC$3:$AF$150,2,FALSE)</f>
        <v>miles</v>
      </c>
      <c r="F138" s="186">
        <f>IF($C$115=2020, VLOOKUP($B138,ListsReq!$AC$3:$AF$150,3,FALSE), IF($C$115=2019, VLOOKUP($B138,ListsReq!$AC$153:$AF$300,3,FALSE),""))</f>
        <v>0.24736</v>
      </c>
      <c r="G138" s="185" t="str">
        <f>VLOOKUP($B138,ListsReq!$AC$3:$AF$150,4,FALSE)</f>
        <v>kg CO2e/mile</v>
      </c>
      <c r="H138" s="184">
        <f t="shared" si="1"/>
        <v>215.96581087999999</v>
      </c>
      <c r="I138" s="158"/>
      <c r="J138" s="144"/>
      <c r="K138" s="144"/>
      <c r="L138" s="144"/>
      <c r="M138" s="271"/>
      <c r="N138" s="142"/>
      <c r="O138" s="142"/>
    </row>
    <row r="139" spans="1:15" x14ac:dyDescent="0.3">
      <c r="A139" s="272"/>
      <c r="B139" s="160" t="s">
        <v>198</v>
      </c>
      <c r="C139" s="188" t="s">
        <v>147</v>
      </c>
      <c r="D139" s="159">
        <v>27448</v>
      </c>
      <c r="E139" s="185" t="str">
        <f>VLOOKUP($B139,ListsReq!$AC$3:$AF$150,2,FALSE)</f>
        <v>miles</v>
      </c>
      <c r="F139" s="186">
        <f>IF($C$115=2020, VLOOKUP($B139,ListsReq!$AC$3:$AF$150,3,FALSE), IF($C$115=2019, VLOOKUP($B139,ListsReq!$AC$153:$AF$300,3,FALSE),""))</f>
        <v>0.30945</v>
      </c>
      <c r="G139" s="185" t="str">
        <f>VLOOKUP($B139,ListsReq!$AC$3:$AF$150,4,FALSE)</f>
        <v>kg CO2e/mile</v>
      </c>
      <c r="H139" s="184">
        <f t="shared" si="1"/>
        <v>8.4937836000000004</v>
      </c>
      <c r="I139" s="158"/>
      <c r="J139" s="144"/>
      <c r="K139" s="144"/>
      <c r="L139" s="144"/>
      <c r="M139" s="271"/>
      <c r="N139" s="142"/>
      <c r="O139" s="142"/>
    </row>
    <row r="140" spans="1:15" x14ac:dyDescent="0.3">
      <c r="A140" s="272"/>
      <c r="B140" s="160" t="s">
        <v>198</v>
      </c>
      <c r="C140" s="188" t="s">
        <v>149</v>
      </c>
      <c r="D140" s="159">
        <v>565550</v>
      </c>
      <c r="E140" s="185" t="str">
        <f>VLOOKUP($B140,ListsReq!$AC$3:$AF$150,2,FALSE)</f>
        <v>miles</v>
      </c>
      <c r="F140" s="186">
        <f>IF($C$115=2020, VLOOKUP($B140,ListsReq!$AC$3:$AF$150,3,FALSE), IF($C$115=2019, VLOOKUP($B140,ListsReq!$AC$153:$AF$300,3,FALSE),""))</f>
        <v>0.30945</v>
      </c>
      <c r="G140" s="185" t="str">
        <f>VLOOKUP($B140,ListsReq!$AC$3:$AF$150,4,FALSE)</f>
        <v>kg CO2e/mile</v>
      </c>
      <c r="H140" s="184">
        <f t="shared" si="1"/>
        <v>175.00944750000002</v>
      </c>
      <c r="I140" s="158"/>
      <c r="J140" s="144"/>
      <c r="K140" s="144"/>
      <c r="L140" s="144"/>
      <c r="M140" s="271"/>
      <c r="N140" s="142"/>
      <c r="O140" s="142"/>
    </row>
    <row r="141" spans="1:15" x14ac:dyDescent="0.3">
      <c r="A141" s="272"/>
      <c r="B141" s="160" t="s">
        <v>199</v>
      </c>
      <c r="C141" s="188" t="s">
        <v>147</v>
      </c>
      <c r="D141" s="159">
        <v>0</v>
      </c>
      <c r="E141" s="185" t="str">
        <f>VLOOKUP($B141,ListsReq!$AC$3:$AF$150,2,FALSE)</f>
        <v>miles</v>
      </c>
      <c r="F141" s="186">
        <f>IF($C$115=2020, VLOOKUP($B141,ListsReq!$AC$3:$AF$150,3,FALSE), IF($C$115=2019, VLOOKUP($B141,ListsReq!$AC$153:$AF$300,3,FALSE),""))</f>
        <v>0.45535999999999999</v>
      </c>
      <c r="G141" s="185" t="str">
        <f>VLOOKUP($B141,ListsReq!$AC$3:$AF$150,4,FALSE)</f>
        <v>kg CO2e/mile</v>
      </c>
      <c r="H141" s="184">
        <f t="shared" si="1"/>
        <v>0</v>
      </c>
      <c r="I141" s="158"/>
      <c r="J141" s="144"/>
      <c r="K141" s="144"/>
      <c r="L141" s="144"/>
      <c r="M141" s="271"/>
      <c r="N141" s="142"/>
      <c r="O141" s="142"/>
    </row>
    <row r="142" spans="1:15" x14ac:dyDescent="0.3">
      <c r="A142" s="272"/>
      <c r="B142" s="160" t="s">
        <v>199</v>
      </c>
      <c r="C142" s="188" t="s">
        <v>149</v>
      </c>
      <c r="D142" s="159">
        <v>48673</v>
      </c>
      <c r="E142" s="185" t="str">
        <f>VLOOKUP($B142,ListsReq!$AC$3:$AF$150,2,FALSE)</f>
        <v>miles</v>
      </c>
      <c r="F142" s="186">
        <f>IF($C$115=2020, VLOOKUP($B142,ListsReq!$AC$3:$AF$150,3,FALSE), IF($C$115=2019, VLOOKUP($B142,ListsReq!$AC$153:$AF$300,3,FALSE),""))</f>
        <v>0.45535999999999999</v>
      </c>
      <c r="G142" s="185" t="str">
        <f>VLOOKUP($B142,ListsReq!$AC$3:$AF$150,4,FALSE)</f>
        <v>kg CO2e/mile</v>
      </c>
      <c r="H142" s="184">
        <f t="shared" si="1"/>
        <v>22.163737279999996</v>
      </c>
      <c r="I142" s="158"/>
      <c r="J142" s="144"/>
      <c r="K142" s="144"/>
      <c r="L142" s="144"/>
      <c r="M142" s="271"/>
      <c r="N142" s="142"/>
      <c r="O142" s="142"/>
    </row>
    <row r="143" spans="1:15" x14ac:dyDescent="0.3">
      <c r="A143" s="272"/>
      <c r="B143" s="160" t="s">
        <v>200</v>
      </c>
      <c r="C143" s="188" t="s">
        <v>147</v>
      </c>
      <c r="D143" s="159">
        <v>1208062</v>
      </c>
      <c r="E143" s="185" t="str">
        <f>VLOOKUP($B143,ListsReq!$AC$3:$AF$150,2,FALSE)</f>
        <v>miles</v>
      </c>
      <c r="F143" s="186">
        <f>IF($C$115=2020, VLOOKUP($B143,ListsReq!$AC$3:$AF$150,3,FALSE), IF($C$115=2019, VLOOKUP($B143,ListsReq!$AC$153:$AF$300,3,FALSE),""))</f>
        <v>0.22868000000000002</v>
      </c>
      <c r="G143" s="185" t="str">
        <f>VLOOKUP($B143,ListsReq!$AC$3:$AF$150,4,FALSE)</f>
        <v>kg CO2e/mile</v>
      </c>
      <c r="H143" s="184">
        <f t="shared" si="1"/>
        <v>276.25961816</v>
      </c>
      <c r="I143" s="158"/>
      <c r="J143" s="144"/>
      <c r="K143" s="144"/>
      <c r="L143" s="144"/>
      <c r="M143" s="271"/>
      <c r="N143" s="142"/>
      <c r="O143" s="142"/>
    </row>
    <row r="144" spans="1:15" x14ac:dyDescent="0.3">
      <c r="A144" s="272"/>
      <c r="B144" s="160" t="s">
        <v>200</v>
      </c>
      <c r="C144" s="188" t="s">
        <v>149</v>
      </c>
      <c r="D144" s="159">
        <v>1087819</v>
      </c>
      <c r="E144" s="185" t="str">
        <f>VLOOKUP($B144,ListsReq!$AC$3:$AF$150,2,FALSE)</f>
        <v>miles</v>
      </c>
      <c r="F144" s="186">
        <f>IF($C$115=2020, VLOOKUP($B144,ListsReq!$AC$3:$AF$150,3,FALSE), IF($C$115=2019, VLOOKUP($B144,ListsReq!$AC$153:$AF$300,3,FALSE),""))</f>
        <v>0.22868000000000002</v>
      </c>
      <c r="G144" s="185" t="str">
        <f>VLOOKUP($B144,ListsReq!$AC$3:$AF$150,4,FALSE)</f>
        <v>kg CO2e/mile</v>
      </c>
      <c r="H144" s="184">
        <f t="shared" si="1"/>
        <v>248.76244892000003</v>
      </c>
      <c r="I144" s="158"/>
      <c r="J144" s="144"/>
      <c r="K144" s="144"/>
      <c r="L144" s="144"/>
      <c r="M144" s="271"/>
      <c r="N144" s="142"/>
      <c r="O144" s="142"/>
    </row>
    <row r="145" spans="1:15" x14ac:dyDescent="0.3">
      <c r="A145" s="272"/>
      <c r="B145" s="160" t="s">
        <v>201</v>
      </c>
      <c r="C145" s="188" t="s">
        <v>147</v>
      </c>
      <c r="D145" s="159">
        <v>401924</v>
      </c>
      <c r="E145" s="185" t="str">
        <f>VLOOKUP($B145,ListsReq!$AC$3:$AF$150,2,FALSE)</f>
        <v>miles</v>
      </c>
      <c r="F145" s="186">
        <f>IF($C$115=2020, VLOOKUP($B145,ListsReq!$AC$3:$AF$150,3,FALSE), IF($C$115=2019, VLOOKUP($B145,ListsReq!$AC$153:$AF$300,3,FALSE),""))</f>
        <v>0.27459</v>
      </c>
      <c r="G145" s="185" t="str">
        <f>VLOOKUP($B145,ListsReq!$AC$3:$AF$150,4,FALSE)</f>
        <v>kg CO2e/mile</v>
      </c>
      <c r="H145" s="184">
        <f t="shared" si="1"/>
        <v>110.36431116</v>
      </c>
      <c r="I145" s="158"/>
      <c r="J145" s="144"/>
      <c r="K145" s="144"/>
      <c r="L145" s="144"/>
      <c r="M145" s="271"/>
      <c r="N145" s="142"/>
      <c r="O145" s="142"/>
    </row>
    <row r="146" spans="1:15" x14ac:dyDescent="0.3">
      <c r="A146" s="272"/>
      <c r="B146" s="160" t="s">
        <v>201</v>
      </c>
      <c r="C146" s="188" t="s">
        <v>149</v>
      </c>
      <c r="D146" s="159">
        <v>994418</v>
      </c>
      <c r="E146" s="185" t="str">
        <f>VLOOKUP($B146,ListsReq!$AC$3:$AF$150,2,FALSE)</f>
        <v>miles</v>
      </c>
      <c r="F146" s="186">
        <f>IF($C$115=2020, VLOOKUP($B146,ListsReq!$AC$3:$AF$150,3,FALSE), IF($C$115=2019, VLOOKUP($B146,ListsReq!$AC$153:$AF$300,3,FALSE),""))</f>
        <v>0.27459</v>
      </c>
      <c r="G146" s="185" t="str">
        <f>VLOOKUP($B146,ListsReq!$AC$3:$AF$150,4,FALSE)</f>
        <v>kg CO2e/mile</v>
      </c>
      <c r="H146" s="184">
        <f t="shared" si="1"/>
        <v>273.05723862000002</v>
      </c>
      <c r="I146" s="158"/>
      <c r="J146" s="144"/>
      <c r="K146" s="144"/>
      <c r="L146" s="144"/>
      <c r="M146" s="271"/>
      <c r="N146" s="142"/>
      <c r="O146" s="142"/>
    </row>
    <row r="147" spans="1:15" x14ac:dyDescent="0.3">
      <c r="A147" s="272"/>
      <c r="B147" s="160" t="s">
        <v>202</v>
      </c>
      <c r="C147" s="188" t="s">
        <v>147</v>
      </c>
      <c r="D147" s="159">
        <v>12337</v>
      </c>
      <c r="E147" s="185" t="str">
        <f>VLOOKUP($B147,ListsReq!$AC$3:$AF$150,2,FALSE)</f>
        <v>miles</v>
      </c>
      <c r="F147" s="186">
        <f>IF($C$115=2020, VLOOKUP($B147,ListsReq!$AC$3:$AF$150,3,FALSE), IF($C$115=2019, VLOOKUP($B147,ListsReq!$AC$153:$AF$300,3,FALSE),""))</f>
        <v>0.33712999999999999</v>
      </c>
      <c r="G147" s="185" t="str">
        <f>VLOOKUP($B147,ListsReq!$AC$3:$AF$150,4,FALSE)</f>
        <v>kg CO2e/mile</v>
      </c>
      <c r="H147" s="184">
        <f t="shared" si="1"/>
        <v>4.1591728100000003</v>
      </c>
      <c r="I147" s="158"/>
      <c r="J147" s="144"/>
      <c r="K147" s="144"/>
      <c r="L147" s="144"/>
      <c r="M147" s="271"/>
      <c r="N147" s="142"/>
      <c r="O147" s="142"/>
    </row>
    <row r="148" spans="1:15" x14ac:dyDescent="0.3">
      <c r="A148" s="272"/>
      <c r="B148" s="160" t="s">
        <v>202</v>
      </c>
      <c r="C148" s="188" t="s">
        <v>149</v>
      </c>
      <c r="D148" s="159">
        <v>361387</v>
      </c>
      <c r="E148" s="185" t="str">
        <f>VLOOKUP($B148,ListsReq!$AC$3:$AF$150,2,FALSE)</f>
        <v>miles</v>
      </c>
      <c r="F148" s="186">
        <f>IF($C$115=2020, VLOOKUP($B148,ListsReq!$AC$3:$AF$150,3,FALSE), IF($C$115=2019, VLOOKUP($B148,ListsReq!$AC$153:$AF$300,3,FALSE),""))</f>
        <v>0.33712999999999999</v>
      </c>
      <c r="G148" s="185" t="str">
        <f>VLOOKUP($B148,ListsReq!$AC$3:$AF$150,4,FALSE)</f>
        <v>kg CO2e/mile</v>
      </c>
      <c r="H148" s="184">
        <f t="shared" si="1"/>
        <v>121.83439930999999</v>
      </c>
      <c r="I148" s="158"/>
      <c r="J148" s="144"/>
      <c r="K148" s="144"/>
      <c r="L148" s="144"/>
      <c r="M148" s="271"/>
      <c r="N148" s="142"/>
      <c r="O148" s="142"/>
    </row>
    <row r="149" spans="1:15" x14ac:dyDescent="0.3">
      <c r="A149" s="272"/>
      <c r="B149" s="160" t="s">
        <v>203</v>
      </c>
      <c r="C149" s="188" t="s">
        <v>147</v>
      </c>
      <c r="D149" s="159">
        <v>60123</v>
      </c>
      <c r="E149" s="185" t="str">
        <f>VLOOKUP($B149,ListsReq!$AC$3:$AF$150,2,FALSE)</f>
        <v>miles</v>
      </c>
      <c r="F149" s="186">
        <f>IF($C$115=2020, VLOOKUP($B149,ListsReq!$AC$3:$AF$150,3,FALSE), IF($C$115=2019, VLOOKUP($B149,ListsReq!$AC$153:$AF$300,3,FALSE),""))</f>
        <v>0.18464000000000003</v>
      </c>
      <c r="G149" s="185" t="str">
        <f>VLOOKUP($B149,ListsReq!$AC$3:$AF$150,4,FALSE)</f>
        <v>kg CO2e/ mile</v>
      </c>
      <c r="H149" s="184">
        <f t="shared" si="1"/>
        <v>11.101110720000003</v>
      </c>
      <c r="I149" s="158"/>
      <c r="J149" s="144"/>
      <c r="K149" s="144"/>
      <c r="L149" s="144"/>
      <c r="M149" s="271"/>
      <c r="N149" s="142"/>
      <c r="O149" s="142"/>
    </row>
    <row r="150" spans="1:15" x14ac:dyDescent="0.3">
      <c r="A150" s="272"/>
      <c r="B150" s="160" t="s">
        <v>204</v>
      </c>
      <c r="C150" s="188" t="s">
        <v>149</v>
      </c>
      <c r="D150" s="159">
        <v>1161</v>
      </c>
      <c r="E150" s="185" t="str">
        <f>VLOOKUP($B150,ListsReq!$AC$3:$AF$150,2,FALSE)</f>
        <v>miles</v>
      </c>
      <c r="F150" s="186">
        <f>IF($C$115=2020, VLOOKUP($B150,ListsReq!$AC$3:$AF$150,3,FALSE), IF($C$115=2019, VLOOKUP($B150,ListsReq!$AC$153:$AF$300,3,FALSE),""))</f>
        <v>0.18589</v>
      </c>
      <c r="G150" s="185" t="str">
        <f>VLOOKUP($B150,ListsReq!$AC$3:$AF$150,4,FALSE)</f>
        <v>kg CO2e/ mile</v>
      </c>
      <c r="H150" s="184">
        <f t="shared" si="1"/>
        <v>0.21581829</v>
      </c>
      <c r="I150" s="158"/>
      <c r="J150" s="144"/>
      <c r="K150" s="144"/>
      <c r="L150" s="144"/>
      <c r="M150" s="271"/>
      <c r="N150" s="142"/>
      <c r="O150" s="142"/>
    </row>
    <row r="151" spans="1:15" x14ac:dyDescent="0.3">
      <c r="A151" s="272"/>
      <c r="B151" s="160" t="s">
        <v>205</v>
      </c>
      <c r="C151" s="188" t="s">
        <v>149</v>
      </c>
      <c r="D151" s="159">
        <v>6776</v>
      </c>
      <c r="E151" s="185" t="str">
        <f>VLOOKUP($B151,ListsReq!$AC$3:$AF$150,2,FALSE)</f>
        <v>passenger km</v>
      </c>
      <c r="F151" s="186">
        <f>IF($C$115=2020, VLOOKUP($B151,ListsReq!$AC$3:$AF$150,3,FALSE), IF($C$115=2019, VLOOKUP($B151,ListsReq!$AC$153:$AF$300,3,FALSE),""))</f>
        <v>0.15018000000000001</v>
      </c>
      <c r="G151" s="185" t="str">
        <f>VLOOKUP($B151,ListsReq!$AC$3:$AF$150,4,FALSE)</f>
        <v>kg CO2e/passenger km</v>
      </c>
      <c r="H151" s="184">
        <f t="shared" si="1"/>
        <v>1.0176196799999999</v>
      </c>
      <c r="I151" s="158"/>
      <c r="J151" s="144"/>
      <c r="K151" s="144"/>
      <c r="L151" s="144"/>
      <c r="M151" s="271"/>
      <c r="N151" s="142"/>
      <c r="O151" s="142"/>
    </row>
    <row r="152" spans="1:15" x14ac:dyDescent="0.3">
      <c r="A152" s="272"/>
      <c r="B152" s="160" t="s">
        <v>206</v>
      </c>
      <c r="C152" s="188" t="s">
        <v>149</v>
      </c>
      <c r="D152" s="159">
        <v>35556</v>
      </c>
      <c r="E152" s="185" t="str">
        <f>VLOOKUP($B152,ListsReq!$AC$3:$AF$150,2,FALSE)</f>
        <v>passenger km</v>
      </c>
      <c r="F152" s="186">
        <f>IF($C$115=2020, VLOOKUP($B152,ListsReq!$AC$3:$AF$150,3,FALSE), IF($C$115=2019, VLOOKUP($B152,ListsReq!$AC$153:$AF$300,3,FALSE),""))</f>
        <v>0.12076000000000001</v>
      </c>
      <c r="G152" s="185" t="str">
        <f>VLOOKUP($B152,ListsReq!$AC$3:$AF$150,4,FALSE)</f>
        <v>kg CO2e/passenger km</v>
      </c>
      <c r="H152" s="184">
        <f t="shared" si="1"/>
        <v>4.293742560000001</v>
      </c>
      <c r="I152" s="158"/>
      <c r="J152" s="144"/>
      <c r="K152" s="144"/>
      <c r="L152" s="144"/>
      <c r="M152" s="271"/>
      <c r="N152" s="142"/>
      <c r="O152" s="142"/>
    </row>
    <row r="153" spans="1:15" x14ac:dyDescent="0.3">
      <c r="A153" s="272"/>
      <c r="B153" s="160" t="s">
        <v>207</v>
      </c>
      <c r="C153" s="188" t="s">
        <v>149</v>
      </c>
      <c r="D153" s="159">
        <v>1474785</v>
      </c>
      <c r="E153" s="185" t="str">
        <f>VLOOKUP($B153,ListsReq!$AC$3:$AF$150,2,FALSE)</f>
        <v>passenger km</v>
      </c>
      <c r="F153" s="186">
        <f>IF($C$115=2020, VLOOKUP($B153,ListsReq!$AC$3:$AF$150,3,FALSE), IF($C$115=2019, VLOOKUP($B153,ListsReq!$AC$153:$AF$300,3,FALSE),""))</f>
        <v>4.1149999999999999E-2</v>
      </c>
      <c r="G153" s="185" t="str">
        <f>VLOOKUP($B153,ListsReq!$AC$3:$AF$150,4,FALSE)</f>
        <v>kg CO2e/passenger km</v>
      </c>
      <c r="H153" s="184">
        <f t="shared" ref="H153:H165" si="2">(F153*D153)/1000</f>
        <v>60.687402750000004</v>
      </c>
      <c r="I153" s="158"/>
      <c r="J153" s="144"/>
      <c r="K153" s="144"/>
      <c r="L153" s="144"/>
      <c r="M153" s="271"/>
      <c r="N153" s="142"/>
      <c r="O153" s="142"/>
    </row>
    <row r="154" spans="1:15" x14ac:dyDescent="0.3">
      <c r="A154" s="272"/>
      <c r="B154" s="160" t="s">
        <v>208</v>
      </c>
      <c r="C154" s="188" t="s">
        <v>149</v>
      </c>
      <c r="D154" s="159">
        <v>189</v>
      </c>
      <c r="E154" s="185" t="str">
        <f>VLOOKUP($B154,ListsReq!$AC$3:$AF$150,2,FALSE)</f>
        <v>passenger km</v>
      </c>
      <c r="F154" s="186">
        <f>IF($C$115=2020, VLOOKUP($B154,ListsReq!$AC$3:$AF$150,3,FALSE), IF($C$115=2019, VLOOKUP($B154,ListsReq!$AC$153:$AF$300,3,FALSE),""))</f>
        <v>3.508E-2</v>
      </c>
      <c r="G154" s="185" t="str">
        <f>VLOOKUP($B154,ListsReq!$AC$3:$AF$150,4,FALSE)</f>
        <v>kg CO2e/passenger km</v>
      </c>
      <c r="H154" s="184">
        <f t="shared" si="2"/>
        <v>6.6301199999999998E-3</v>
      </c>
      <c r="I154" s="158"/>
      <c r="J154" s="144"/>
      <c r="K154" s="144"/>
      <c r="L154" s="144"/>
      <c r="M154" s="271"/>
      <c r="N154" s="142"/>
      <c r="O154" s="142"/>
    </row>
    <row r="155" spans="1:15" x14ac:dyDescent="0.3">
      <c r="A155" s="272"/>
      <c r="B155" s="160" t="s">
        <v>209</v>
      </c>
      <c r="C155" s="188" t="s">
        <v>149</v>
      </c>
      <c r="D155" s="159">
        <v>83948</v>
      </c>
      <c r="E155" s="185" t="str">
        <f>VLOOKUP($B155,ListsReq!$AC$3:$AF$150,2,FALSE)</f>
        <v>passenger km</v>
      </c>
      <c r="F155" s="186">
        <f>IF($C$115=2020, VLOOKUP($B155,ListsReq!$AC$3:$AF$150,3,FALSE), IF($C$115=2019, VLOOKUP($B155,ListsReq!$AC$153:$AF$300,3,FALSE),""))</f>
        <v>0.112863</v>
      </c>
      <c r="G155" s="185" t="str">
        <f>VLOOKUP($B155,ListsReq!$AC$3:$AF$150,4,FALSE)</f>
        <v>kg CO2e/passenger km</v>
      </c>
      <c r="H155" s="184">
        <f t="shared" si="2"/>
        <v>9.474623123999999</v>
      </c>
      <c r="I155" s="158"/>
      <c r="J155" s="144"/>
      <c r="K155" s="144"/>
      <c r="L155" s="144"/>
      <c r="M155" s="271"/>
      <c r="N155" s="142"/>
      <c r="O155" s="142"/>
    </row>
    <row r="156" spans="1:15" x14ac:dyDescent="0.3">
      <c r="A156" s="272"/>
      <c r="B156" s="160" t="s">
        <v>210</v>
      </c>
      <c r="C156" s="188" t="s">
        <v>149</v>
      </c>
      <c r="D156" s="159">
        <v>953188</v>
      </c>
      <c r="E156" s="185" t="str">
        <f>VLOOKUP($B156,ListsReq!$AC$3:$AF$150,2,FALSE)</f>
        <v>passenger km</v>
      </c>
      <c r="F156" s="186">
        <f>IF($C$115=2020, VLOOKUP($B156,ListsReq!$AC$3:$AF$150,3,FALSE), IF($C$115=2019, VLOOKUP($B156,ListsReq!$AC$153:$AF$300,3,FALSE),""))</f>
        <v>0.25492999999999999</v>
      </c>
      <c r="G156" s="185" t="str">
        <f>VLOOKUP($B156,ListsReq!$AC$3:$AF$150,4,FALSE)</f>
        <v>kg CO2e/passenger km</v>
      </c>
      <c r="H156" s="184">
        <f t="shared" si="2"/>
        <v>242.99621683999999</v>
      </c>
      <c r="I156" s="158"/>
      <c r="J156" s="144"/>
      <c r="K156" s="144"/>
      <c r="L156" s="144"/>
      <c r="M156" s="271"/>
      <c r="N156" s="142"/>
      <c r="O156" s="142"/>
    </row>
    <row r="157" spans="1:15" x14ac:dyDescent="0.3">
      <c r="A157" s="272"/>
      <c r="B157" s="160" t="s">
        <v>211</v>
      </c>
      <c r="C157" s="188" t="s">
        <v>149</v>
      </c>
      <c r="D157" s="159">
        <v>158736</v>
      </c>
      <c r="E157" s="185" t="str">
        <f>VLOOKUP($B157,ListsReq!$AC$3:$AF$150,2,FALSE)</f>
        <v>passenger km</v>
      </c>
      <c r="F157" s="186">
        <f>IF($C$115=2020, VLOOKUP($B157,ListsReq!$AC$3:$AF$150,3,FALSE), IF($C$115=2019, VLOOKUP($B157,ListsReq!$AC$153:$AF$300,3,FALSE),""))</f>
        <v>0.15573000000000001</v>
      </c>
      <c r="G157" s="185" t="str">
        <f>VLOOKUP($B157,ListsReq!$AC$3:$AF$150,4,FALSE)</f>
        <v>kg CO2e/passenger km</v>
      </c>
      <c r="H157" s="184">
        <f t="shared" si="2"/>
        <v>24.719957280000003</v>
      </c>
      <c r="I157" s="158"/>
      <c r="J157" s="144"/>
      <c r="K157" s="144"/>
      <c r="L157" s="144"/>
      <c r="M157" s="271"/>
      <c r="N157" s="142"/>
      <c r="O157" s="142"/>
    </row>
    <row r="158" spans="1:15" x14ac:dyDescent="0.3">
      <c r="A158" s="272"/>
      <c r="B158" s="160" t="s">
        <v>212</v>
      </c>
      <c r="C158" s="188" t="s">
        <v>149</v>
      </c>
      <c r="D158" s="159">
        <v>105361</v>
      </c>
      <c r="E158" s="185" t="str">
        <f>VLOOKUP($B158,ListsReq!$AC$3:$AF$150,2,FALSE)</f>
        <v>passenger km</v>
      </c>
      <c r="F158" s="186">
        <f>IF($C$115=2020, VLOOKUP($B158,ListsReq!$AC$3:$AF$150,3,FALSE), IF($C$115=2019, VLOOKUP($B158,ListsReq!$AC$153:$AF$300,3,FALSE),""))</f>
        <v>0.14981</v>
      </c>
      <c r="G158" s="185" t="str">
        <f>VLOOKUP($B158,ListsReq!$AC$3:$AF$150,4,FALSE)</f>
        <v>kg CO2e/passenger km</v>
      </c>
      <c r="H158" s="184">
        <f t="shared" si="2"/>
        <v>15.784131410000001</v>
      </c>
      <c r="I158" s="158"/>
      <c r="J158" s="144"/>
      <c r="K158" s="144"/>
      <c r="L158" s="144"/>
      <c r="M158" s="271"/>
      <c r="N158" s="142"/>
      <c r="O158" s="142"/>
    </row>
    <row r="159" spans="1:15" x14ac:dyDescent="0.3">
      <c r="A159" s="272"/>
      <c r="B159" s="160" t="s">
        <v>213</v>
      </c>
      <c r="C159" s="188" t="s">
        <v>149</v>
      </c>
      <c r="D159" s="159">
        <v>7627</v>
      </c>
      <c r="E159" s="185" t="str">
        <f>VLOOKUP($B159,ListsReq!$AC$3:$AF$150,2,FALSE)</f>
        <v>passenger km</v>
      </c>
      <c r="F159" s="186">
        <f>IF($C$115=2020, VLOOKUP($B159,ListsReq!$AC$3:$AF$150,3,FALSE), IF($C$115=2019, VLOOKUP($B159,ListsReq!$AC$153:$AF$300,3,FALSE),""))</f>
        <v>0.2397</v>
      </c>
      <c r="G159" s="185" t="str">
        <f>VLOOKUP($B159,ListsReq!$AC$3:$AF$150,4,FALSE)</f>
        <v>kg CO2e/passenger km</v>
      </c>
      <c r="H159" s="184">
        <f t="shared" si="2"/>
        <v>1.8281919</v>
      </c>
      <c r="I159" s="158"/>
      <c r="J159" s="144"/>
      <c r="K159" s="144"/>
      <c r="L159" s="144"/>
      <c r="M159" s="271"/>
      <c r="N159" s="142"/>
      <c r="O159" s="142"/>
    </row>
    <row r="160" spans="1:15" x14ac:dyDescent="0.3">
      <c r="A160" s="272"/>
      <c r="B160" s="160" t="s">
        <v>214</v>
      </c>
      <c r="C160" s="188" t="s">
        <v>149</v>
      </c>
      <c r="D160" s="159">
        <v>106266</v>
      </c>
      <c r="E160" s="185" t="str">
        <f>VLOOKUP($B160,ListsReq!$AC$3:$AF$150,2,FALSE)</f>
        <v>passenger km</v>
      </c>
      <c r="F160" s="186">
        <f>IF($C$115=2020, VLOOKUP($B160,ListsReq!$AC$3:$AF$150,3,FALSE), IF($C$115=2019, VLOOKUP($B160,ListsReq!$AC$153:$AF$300,3,FALSE),""))</f>
        <v>0.43446000000000001</v>
      </c>
      <c r="G160" s="185" t="str">
        <f>VLOOKUP($B160,ListsReq!$AC$3:$AF$150,4,FALSE)</f>
        <v>kg CO2e/passenger km</v>
      </c>
      <c r="H160" s="184">
        <f t="shared" si="2"/>
        <v>46.168326360000002</v>
      </c>
      <c r="I160" s="158"/>
      <c r="J160" s="144"/>
      <c r="K160" s="144"/>
      <c r="L160" s="144"/>
      <c r="M160" s="271"/>
      <c r="N160" s="142"/>
      <c r="O160" s="142"/>
    </row>
    <row r="161" spans="1:15" x14ac:dyDescent="0.3">
      <c r="A161" s="272"/>
      <c r="B161" s="160" t="s">
        <v>215</v>
      </c>
      <c r="C161" s="188" t="s">
        <v>149</v>
      </c>
      <c r="D161" s="159">
        <v>7423</v>
      </c>
      <c r="E161" s="185" t="str">
        <f>VLOOKUP($B161,ListsReq!$AC$3:$AF$150,2,FALSE)</f>
        <v>passenger km</v>
      </c>
      <c r="F161" s="186">
        <f>IF($C$115=2020, VLOOKUP($B161,ListsReq!$AC$3:$AF$150,3,FALSE), IF($C$115=2019, VLOOKUP($B161,ListsReq!$AC$153:$AF$300,3,FALSE),""))</f>
        <v>0.59925000000000006</v>
      </c>
      <c r="G161" s="185" t="str">
        <f>VLOOKUP($B161,ListsReq!$AC$3:$AF$150,4,FALSE)</f>
        <v>kg CO2e/passenger km</v>
      </c>
      <c r="H161" s="184">
        <f t="shared" si="2"/>
        <v>4.4482327499999998</v>
      </c>
      <c r="I161" s="158"/>
      <c r="J161" s="144"/>
      <c r="K161" s="144"/>
      <c r="L161" s="144"/>
      <c r="M161" s="271"/>
      <c r="N161" s="142"/>
      <c r="O161" s="142"/>
    </row>
    <row r="162" spans="1:15" x14ac:dyDescent="0.3">
      <c r="A162" s="272"/>
      <c r="B162" s="160" t="s">
        <v>216</v>
      </c>
      <c r="C162" s="188" t="s">
        <v>147</v>
      </c>
      <c r="D162" s="159">
        <v>20881</v>
      </c>
      <c r="E162" s="185" t="str">
        <f>VLOOKUP($B162,ListsReq!$AC$3:$AF$150,2,FALSE)</f>
        <v>litres</v>
      </c>
      <c r="F162" s="186">
        <f>IF($C$115=2020, VLOOKUP($B162,ListsReq!$AC$3:$AF$150,3,FALSE), IF($C$115=2019, VLOOKUP($B162,ListsReq!$AC$153:$AF$300,3,FALSE),""))</f>
        <v>2.2090399999999999</v>
      </c>
      <c r="G162" s="185" t="str">
        <f>VLOOKUP($B162,ListsReq!$AC$3:$AF$150,4,FALSE)</f>
        <v>kg CO2e/litre</v>
      </c>
      <c r="H162" s="184">
        <f t="shared" si="2"/>
        <v>46.12696424</v>
      </c>
      <c r="I162" s="158"/>
      <c r="J162" s="144"/>
      <c r="K162" s="144"/>
      <c r="L162" s="144"/>
      <c r="M162" s="271"/>
      <c r="N162" s="142"/>
      <c r="O162" s="142"/>
    </row>
    <row r="163" spans="1:15" x14ac:dyDescent="0.3">
      <c r="A163" s="272"/>
      <c r="B163" s="160" t="s">
        <v>217</v>
      </c>
      <c r="C163" s="188" t="s">
        <v>147</v>
      </c>
      <c r="D163" s="159">
        <v>4871427</v>
      </c>
      <c r="E163" s="185" t="str">
        <f>VLOOKUP($B163,ListsReq!$AC$3:$AF$150,2,FALSE)</f>
        <v>litres</v>
      </c>
      <c r="F163" s="186">
        <f>IF($C$115=2020, VLOOKUP($B163,ListsReq!$AC$3:$AF$150,3,FALSE), IF($C$115=2019, VLOOKUP($B163,ListsReq!$AC$153:$AF$300,3,FALSE),""))</f>
        <v>2.5941100000000001</v>
      </c>
      <c r="G163" s="185" t="str">
        <f>VLOOKUP($B163,ListsReq!$AC$3:$AF$150,4,FALSE)</f>
        <v>kg CO2e/litre</v>
      </c>
      <c r="H163" s="184">
        <f t="shared" si="2"/>
        <v>12637.017494970001</v>
      </c>
      <c r="I163" s="158"/>
      <c r="J163" s="144"/>
      <c r="K163" s="144"/>
      <c r="L163" s="144"/>
      <c r="M163" s="271"/>
      <c r="N163" s="142"/>
      <c r="O163" s="142"/>
    </row>
    <row r="164" spans="1:15" x14ac:dyDescent="0.3">
      <c r="A164" s="272"/>
      <c r="B164" s="160" t="s">
        <v>218</v>
      </c>
      <c r="C164" s="188" t="s">
        <v>147</v>
      </c>
      <c r="D164" s="159">
        <f>857+42872</f>
        <v>43729</v>
      </c>
      <c r="E164" s="185" t="str">
        <f>VLOOKUP($B164,ListsReq!$AC$3:$AF$150,2,FALSE)</f>
        <v>litres</v>
      </c>
      <c r="F164" s="186">
        <f>IF($C$115=2020, VLOOKUP($B164,ListsReq!$AC$3:$AF$150,3,FALSE), IF($C$115=2019, VLOOKUP($B164,ListsReq!$AC$153:$AF$300,3,FALSE),""))</f>
        <v>1.5226</v>
      </c>
      <c r="G164" s="185" t="str">
        <f>VLOOKUP($B164,ListsReq!$AC$3:$AF$150,4,FALSE)</f>
        <v>kg CO2e/litre</v>
      </c>
      <c r="H164" s="184">
        <f t="shared" si="2"/>
        <v>66.581775399999998</v>
      </c>
      <c r="I164" s="158"/>
      <c r="J164" s="144"/>
      <c r="K164" s="144"/>
      <c r="L164" s="144"/>
      <c r="M164" s="271"/>
      <c r="N164" s="142"/>
      <c r="O164" s="142"/>
    </row>
    <row r="165" spans="1:15" x14ac:dyDescent="0.3">
      <c r="A165" s="272"/>
      <c r="B165" s="160" t="s">
        <v>219</v>
      </c>
      <c r="C165" s="188" t="s">
        <v>149</v>
      </c>
      <c r="D165" s="159">
        <v>2020533</v>
      </c>
      <c r="E165" s="185" t="str">
        <f>VLOOKUP($B165,ListsReq!$AC$3:$AF$150,2,FALSE)</f>
        <v>km</v>
      </c>
      <c r="F165" s="186">
        <f>IF($C$115=2020, VLOOKUP($B165,ListsReq!$AC$3:$AF$150,3,FALSE), IF($C$115=2019, VLOOKUP($B165,ListsReq!$AC$153:$AF$300,3,FALSE),""))</f>
        <v>0.83823999999999999</v>
      </c>
      <c r="G165" s="185" t="str">
        <f>VLOOKUP($B165,ListsReq!$AC$3:$AF$150,4,FALSE)</f>
        <v>kgCO2e/km</v>
      </c>
      <c r="H165" s="184">
        <f t="shared" si="2"/>
        <v>1693.6915819200001</v>
      </c>
      <c r="I165" s="158"/>
      <c r="J165" s="144"/>
      <c r="K165" s="144"/>
      <c r="L165" s="144"/>
      <c r="M165" s="271"/>
      <c r="N165" s="142"/>
      <c r="O165" s="142"/>
    </row>
    <row r="166" spans="1:15" x14ac:dyDescent="0.3">
      <c r="A166" s="272"/>
      <c r="B166" s="157" t="s">
        <v>191</v>
      </c>
      <c r="C166" s="187" t="s">
        <v>147</v>
      </c>
      <c r="D166" s="156"/>
      <c r="E166" s="417"/>
      <c r="F166" s="418"/>
      <c r="G166" s="417"/>
      <c r="H166" s="419">
        <v>140</v>
      </c>
      <c r="I166" s="420" t="s">
        <v>220</v>
      </c>
      <c r="J166" s="144"/>
      <c r="K166" s="144"/>
      <c r="L166" s="144"/>
      <c r="M166" s="271"/>
      <c r="N166" s="142"/>
      <c r="O166" s="142"/>
    </row>
    <row r="167" spans="1:15" x14ac:dyDescent="0.3">
      <c r="A167" s="272"/>
      <c r="B167" s="157" t="s">
        <v>191</v>
      </c>
      <c r="C167" s="187" t="s">
        <v>147</v>
      </c>
      <c r="D167" s="156"/>
      <c r="E167" s="417"/>
      <c r="F167" s="418"/>
      <c r="G167" s="417"/>
      <c r="H167" s="419">
        <v>944</v>
      </c>
      <c r="I167" s="420" t="s">
        <v>221</v>
      </c>
      <c r="J167" s="144"/>
      <c r="K167" s="144"/>
      <c r="L167" s="144"/>
      <c r="M167" s="271"/>
      <c r="N167" s="142"/>
      <c r="O167" s="142"/>
    </row>
    <row r="168" spans="1:15" x14ac:dyDescent="0.3">
      <c r="A168" s="272"/>
      <c r="B168" s="160" t="s">
        <v>222</v>
      </c>
      <c r="C168" s="188" t="s">
        <v>147</v>
      </c>
      <c r="D168" s="159"/>
      <c r="E168" s="185"/>
      <c r="F168" s="186"/>
      <c r="G168" s="185"/>
      <c r="H168" s="184">
        <v>186</v>
      </c>
      <c r="I168" s="158" t="s">
        <v>223</v>
      </c>
      <c r="J168" s="144"/>
      <c r="K168" s="144"/>
      <c r="L168" s="144"/>
      <c r="M168" s="271"/>
      <c r="N168" s="142"/>
      <c r="O168" s="142"/>
    </row>
    <row r="169" spans="1:15" x14ac:dyDescent="0.3">
      <c r="A169" s="272"/>
      <c r="B169" s="160" t="s">
        <v>222</v>
      </c>
      <c r="C169" s="188" t="s">
        <v>149</v>
      </c>
      <c r="D169" s="159"/>
      <c r="E169" s="185"/>
      <c r="F169" s="186"/>
      <c r="G169" s="185"/>
      <c r="H169" s="184">
        <v>610</v>
      </c>
      <c r="I169" s="158" t="s">
        <v>223</v>
      </c>
      <c r="J169" s="144"/>
      <c r="K169" s="144"/>
      <c r="L169" s="144"/>
      <c r="M169" s="271"/>
      <c r="N169" s="142"/>
      <c r="O169" s="142"/>
    </row>
    <row r="170" spans="1:15" x14ac:dyDescent="0.3">
      <c r="A170" s="273" t="s">
        <v>224</v>
      </c>
      <c r="B170" s="469" t="s">
        <v>225</v>
      </c>
      <c r="C170" s="144"/>
      <c r="D170" s="144"/>
      <c r="E170" s="144"/>
      <c r="F170" s="144"/>
      <c r="G170" s="144"/>
      <c r="H170" s="144"/>
      <c r="I170" s="144"/>
      <c r="J170" s="144"/>
      <c r="K170" s="144"/>
      <c r="L170" s="144"/>
      <c r="M170" s="271"/>
      <c r="N170" s="142"/>
    </row>
    <row r="171" spans="1:15" ht="26.25" customHeight="1" thickBot="1" x14ac:dyDescent="0.35">
      <c r="A171" s="273"/>
      <c r="B171" s="183" t="s">
        <v>226</v>
      </c>
      <c r="C171" s="144"/>
      <c r="D171" s="144"/>
      <c r="E171" s="144"/>
      <c r="F171" s="144"/>
      <c r="G171" s="144"/>
      <c r="H171" s="144"/>
      <c r="I171" s="144"/>
      <c r="J171" s="144"/>
      <c r="K171" s="144"/>
      <c r="L171" s="144"/>
      <c r="M171" s="271"/>
      <c r="N171" s="142"/>
    </row>
    <row r="172" spans="1:15" ht="21.75" customHeight="1" thickBot="1" x14ac:dyDescent="0.35">
      <c r="A172" s="273"/>
      <c r="B172" s="319"/>
      <c r="C172" s="532" t="s">
        <v>227</v>
      </c>
      <c r="D172" s="533"/>
      <c r="E172" s="532" t="s">
        <v>228</v>
      </c>
      <c r="F172" s="533"/>
      <c r="G172" s="318"/>
      <c r="H172" s="144"/>
      <c r="I172" s="144"/>
      <c r="J172" s="144"/>
      <c r="K172" s="144"/>
      <c r="L172" s="144"/>
      <c r="M172" s="271"/>
      <c r="N172" s="142"/>
    </row>
    <row r="173" spans="1:15" ht="35.25" customHeight="1" x14ac:dyDescent="0.3">
      <c r="A173" s="273"/>
      <c r="B173" s="152" t="s">
        <v>229</v>
      </c>
      <c r="C173" s="151" t="s">
        <v>230</v>
      </c>
      <c r="D173" s="182" t="s">
        <v>231</v>
      </c>
      <c r="E173" s="151" t="s">
        <v>230</v>
      </c>
      <c r="F173" s="182" t="s">
        <v>231</v>
      </c>
      <c r="G173" s="182" t="s">
        <v>20</v>
      </c>
      <c r="H173" s="144"/>
      <c r="I173" s="144"/>
      <c r="J173" s="144"/>
      <c r="K173" s="144"/>
      <c r="L173" s="144"/>
      <c r="M173" s="271"/>
      <c r="N173" s="142"/>
    </row>
    <row r="174" spans="1:15" ht="15" customHeight="1" x14ac:dyDescent="0.3">
      <c r="A174" s="273"/>
      <c r="B174" s="157" t="s">
        <v>232</v>
      </c>
      <c r="C174" s="156">
        <v>1401471</v>
      </c>
      <c r="D174" s="156">
        <v>75500</v>
      </c>
      <c r="E174" s="156">
        <v>0</v>
      </c>
      <c r="F174" s="316">
        <v>0</v>
      </c>
      <c r="G174" s="155" t="s">
        <v>233</v>
      </c>
      <c r="H174" s="144"/>
      <c r="I174" s="144"/>
      <c r="J174" s="144"/>
      <c r="K174" s="144"/>
      <c r="L174" s="144"/>
      <c r="M174" s="271"/>
      <c r="N174" s="142"/>
    </row>
    <row r="175" spans="1:15" ht="15" customHeight="1" x14ac:dyDescent="0.3">
      <c r="A175" s="273"/>
      <c r="B175" s="157" t="s">
        <v>234</v>
      </c>
      <c r="C175" s="156">
        <v>734010</v>
      </c>
      <c r="D175" s="156">
        <v>2854</v>
      </c>
      <c r="E175" s="156">
        <v>0</v>
      </c>
      <c r="F175" s="316">
        <v>0</v>
      </c>
      <c r="G175" s="155" t="s">
        <v>233</v>
      </c>
      <c r="H175" s="144"/>
      <c r="I175" s="144"/>
      <c r="J175" s="144"/>
      <c r="K175" s="144"/>
      <c r="L175" s="144"/>
      <c r="M175" s="271"/>
      <c r="N175" s="142"/>
    </row>
    <row r="176" spans="1:15" ht="15" customHeight="1" x14ac:dyDescent="0.3">
      <c r="A176" s="273"/>
      <c r="B176" s="157" t="s">
        <v>235</v>
      </c>
      <c r="C176" s="156">
        <v>9008048</v>
      </c>
      <c r="D176" s="156">
        <v>21606862</v>
      </c>
      <c r="E176" s="156">
        <v>0</v>
      </c>
      <c r="F176" s="316">
        <v>0</v>
      </c>
      <c r="G176" s="155" t="s">
        <v>233</v>
      </c>
      <c r="H176" s="144"/>
      <c r="I176" s="144"/>
      <c r="J176" s="144"/>
      <c r="K176" s="144"/>
      <c r="L176" s="144"/>
      <c r="M176" s="271"/>
      <c r="N176" s="142"/>
    </row>
    <row r="177" spans="1:14" x14ac:dyDescent="0.3">
      <c r="A177" s="273"/>
      <c r="B177" s="157" t="s">
        <v>236</v>
      </c>
      <c r="C177" s="156">
        <v>28062742</v>
      </c>
      <c r="D177" s="156">
        <v>331484</v>
      </c>
      <c r="E177" s="156">
        <v>10497882</v>
      </c>
      <c r="F177" s="156">
        <v>0</v>
      </c>
      <c r="G177" s="155"/>
      <c r="H177" s="144"/>
      <c r="I177" s="144"/>
      <c r="J177" s="144"/>
      <c r="K177" s="144"/>
      <c r="L177" s="144"/>
      <c r="M177" s="271"/>
      <c r="N177" s="142"/>
    </row>
    <row r="178" spans="1:14" ht="15" thickBot="1" x14ac:dyDescent="0.35">
      <c r="A178" s="273"/>
      <c r="B178" s="149"/>
      <c r="C178" s="148"/>
      <c r="D178" s="148"/>
      <c r="E178" s="148"/>
      <c r="F178" s="317"/>
      <c r="G178" s="147"/>
      <c r="H178" s="144"/>
      <c r="I178" s="144"/>
      <c r="J178" s="144"/>
      <c r="K178" s="144"/>
      <c r="L178" s="144"/>
      <c r="M178" s="271"/>
      <c r="N178" s="142"/>
    </row>
    <row r="179" spans="1:14" x14ac:dyDescent="0.3">
      <c r="A179" s="273"/>
      <c r="B179" s="144"/>
      <c r="C179" s="144"/>
      <c r="D179" s="144"/>
      <c r="E179" s="144"/>
      <c r="F179" s="144"/>
      <c r="G179" s="144"/>
      <c r="H179" s="144"/>
      <c r="I179" s="144"/>
      <c r="J179" s="144"/>
      <c r="K179" s="144"/>
      <c r="L179" s="144"/>
      <c r="M179" s="271"/>
      <c r="N179" s="142"/>
    </row>
    <row r="180" spans="1:14" ht="22.65" customHeight="1" x14ac:dyDescent="0.3">
      <c r="A180" s="268"/>
      <c r="B180" s="146" t="s">
        <v>237</v>
      </c>
      <c r="C180" s="146"/>
      <c r="D180" s="146"/>
      <c r="E180" s="146"/>
      <c r="F180" s="146"/>
      <c r="G180" s="146"/>
      <c r="H180" s="146"/>
      <c r="I180" s="146"/>
      <c r="J180" s="146"/>
      <c r="K180" s="146"/>
      <c r="L180" s="146"/>
      <c r="M180" s="269"/>
      <c r="N180" s="142"/>
    </row>
    <row r="181" spans="1:14" ht="18.899999999999999" customHeight="1" x14ac:dyDescent="0.3">
      <c r="A181" s="270" t="s">
        <v>238</v>
      </c>
      <c r="B181" s="181" t="s">
        <v>239</v>
      </c>
      <c r="C181" s="167"/>
      <c r="D181" s="144"/>
      <c r="E181" s="144"/>
      <c r="F181" s="144"/>
      <c r="G181" s="144"/>
      <c r="H181" s="144"/>
      <c r="I181" s="144"/>
      <c r="J181" s="144"/>
      <c r="K181" s="144"/>
      <c r="L181" s="144"/>
      <c r="M181" s="271"/>
      <c r="N181" s="142"/>
    </row>
    <row r="182" spans="1:14" ht="51" customHeight="1" thickBot="1" x14ac:dyDescent="0.35">
      <c r="A182" s="272"/>
      <c r="B182" s="509" t="s">
        <v>240</v>
      </c>
      <c r="C182" s="509"/>
      <c r="D182" s="509"/>
      <c r="E182" s="509"/>
      <c r="F182" s="144"/>
      <c r="G182" s="144"/>
      <c r="H182" s="144"/>
      <c r="I182" s="144"/>
      <c r="J182" s="144"/>
      <c r="K182" s="144"/>
      <c r="L182" s="144"/>
      <c r="M182" s="271"/>
      <c r="N182" s="142"/>
    </row>
    <row r="183" spans="1:14" ht="29.4" thickBot="1" x14ac:dyDescent="0.35">
      <c r="A183" s="272"/>
      <c r="B183" s="180" t="s">
        <v>241</v>
      </c>
      <c r="C183" s="179" t="s">
        <v>242</v>
      </c>
      <c r="D183" s="179" t="s">
        <v>243</v>
      </c>
      <c r="E183" s="179" t="s">
        <v>18</v>
      </c>
      <c r="F183" s="179" t="s">
        <v>244</v>
      </c>
      <c r="G183" s="179" t="s">
        <v>245</v>
      </c>
      <c r="H183" s="179" t="s">
        <v>246</v>
      </c>
      <c r="I183" s="179" t="s">
        <v>247</v>
      </c>
      <c r="J183" s="179" t="s">
        <v>248</v>
      </c>
      <c r="K183" s="320" t="s">
        <v>249</v>
      </c>
      <c r="L183" s="321" t="s">
        <v>20</v>
      </c>
      <c r="M183" s="271"/>
      <c r="N183" s="142"/>
    </row>
    <row r="184" spans="1:14" x14ac:dyDescent="0.3">
      <c r="A184" s="272"/>
      <c r="B184" s="178" t="s">
        <v>250</v>
      </c>
      <c r="C184" s="176" t="s">
        <v>251</v>
      </c>
      <c r="D184" s="177">
        <v>60</v>
      </c>
      <c r="E184" s="176" t="s">
        <v>252</v>
      </c>
      <c r="F184" s="176" t="s">
        <v>253</v>
      </c>
      <c r="G184" s="176">
        <v>2006</v>
      </c>
      <c r="H184" s="177">
        <v>462000</v>
      </c>
      <c r="I184" s="176" t="s">
        <v>153</v>
      </c>
      <c r="J184" s="176">
        <v>2025</v>
      </c>
      <c r="K184" s="322" t="s">
        <v>254</v>
      </c>
      <c r="L184" s="175" t="s">
        <v>255</v>
      </c>
      <c r="M184" s="271"/>
      <c r="N184" s="142"/>
    </row>
    <row r="185" spans="1:14" x14ac:dyDescent="0.3">
      <c r="A185" s="272"/>
      <c r="B185" s="174" t="s">
        <v>256</v>
      </c>
      <c r="C185" s="172" t="s">
        <v>251</v>
      </c>
      <c r="D185" s="159">
        <v>75</v>
      </c>
      <c r="E185" s="172" t="s">
        <v>252</v>
      </c>
      <c r="F185" s="172" t="s">
        <v>253</v>
      </c>
      <c r="G185" s="172">
        <v>2006</v>
      </c>
      <c r="H185" s="177">
        <v>462000</v>
      </c>
      <c r="I185" s="176" t="s">
        <v>153</v>
      </c>
      <c r="J185" s="176">
        <v>2025</v>
      </c>
      <c r="K185" s="322" t="s">
        <v>254</v>
      </c>
      <c r="L185" s="175" t="s">
        <v>255</v>
      </c>
      <c r="M185" s="271"/>
      <c r="N185" s="142"/>
    </row>
    <row r="186" spans="1:14" x14ac:dyDescent="0.3">
      <c r="A186" s="272"/>
      <c r="B186" s="174" t="s">
        <v>257</v>
      </c>
      <c r="C186" s="172" t="s">
        <v>258</v>
      </c>
      <c r="D186" s="159"/>
      <c r="E186" s="172" t="s">
        <v>252</v>
      </c>
      <c r="F186" s="172" t="s">
        <v>253</v>
      </c>
      <c r="G186" s="172" t="s">
        <v>259</v>
      </c>
      <c r="H186" s="159"/>
      <c r="I186" s="172"/>
      <c r="J186" s="172">
        <v>2040</v>
      </c>
      <c r="K186" s="323" t="s">
        <v>260</v>
      </c>
      <c r="L186" s="158" t="s">
        <v>261</v>
      </c>
      <c r="M186" s="271"/>
      <c r="N186" s="142"/>
    </row>
    <row r="187" spans="1:14" x14ac:dyDescent="0.3">
      <c r="A187" s="272"/>
      <c r="B187" s="174"/>
      <c r="C187" s="172"/>
      <c r="D187" s="159"/>
      <c r="E187" s="172"/>
      <c r="F187" s="172"/>
      <c r="G187" s="172"/>
      <c r="H187" s="159"/>
      <c r="I187" s="172"/>
      <c r="J187" s="172"/>
      <c r="K187" s="323"/>
      <c r="L187" s="158"/>
      <c r="M187" s="271"/>
      <c r="N187" s="142"/>
    </row>
    <row r="188" spans="1:14" x14ac:dyDescent="0.3">
      <c r="A188" s="272"/>
      <c r="B188" s="174"/>
      <c r="C188" s="172"/>
      <c r="D188" s="159"/>
      <c r="E188" s="172"/>
      <c r="F188" s="172"/>
      <c r="G188" s="172"/>
      <c r="H188" s="159"/>
      <c r="I188" s="172"/>
      <c r="J188" s="172"/>
      <c r="K188" s="323"/>
      <c r="L188" s="158"/>
      <c r="M188" s="271"/>
      <c r="N188" s="142"/>
    </row>
    <row r="189" spans="1:14" x14ac:dyDescent="0.3">
      <c r="A189" s="272"/>
      <c r="B189" s="174"/>
      <c r="C189" s="172"/>
      <c r="D189" s="159"/>
      <c r="E189" s="172"/>
      <c r="F189" s="172"/>
      <c r="G189" s="172"/>
      <c r="H189" s="159"/>
      <c r="I189" s="172"/>
      <c r="J189" s="172"/>
      <c r="K189" s="323"/>
      <c r="L189" s="158"/>
      <c r="M189" s="271"/>
      <c r="N189" s="142"/>
    </row>
    <row r="190" spans="1:14" x14ac:dyDescent="0.3">
      <c r="A190" s="272"/>
      <c r="B190" s="174"/>
      <c r="C190" s="172"/>
      <c r="D190" s="159"/>
      <c r="E190" s="172"/>
      <c r="F190" s="172"/>
      <c r="G190" s="172"/>
      <c r="H190" s="159"/>
      <c r="I190" s="172"/>
      <c r="J190" s="172"/>
      <c r="K190" s="323"/>
      <c r="L190" s="158"/>
      <c r="M190" s="271"/>
      <c r="N190" s="142"/>
    </row>
    <row r="191" spans="1:14" x14ac:dyDescent="0.3">
      <c r="A191" s="272"/>
      <c r="B191" s="174"/>
      <c r="C191" s="172"/>
      <c r="D191" s="159"/>
      <c r="E191" s="172"/>
      <c r="F191" s="172"/>
      <c r="G191" s="172"/>
      <c r="H191" s="159"/>
      <c r="I191" s="172"/>
      <c r="J191" s="172"/>
      <c r="K191" s="323"/>
      <c r="L191" s="158"/>
      <c r="M191" s="271"/>
      <c r="N191" s="142"/>
    </row>
    <row r="192" spans="1:14" ht="15" thickBot="1" x14ac:dyDescent="0.35">
      <c r="A192" s="272"/>
      <c r="B192" s="173"/>
      <c r="C192" s="169"/>
      <c r="D192" s="148"/>
      <c r="E192" s="169"/>
      <c r="F192" s="169"/>
      <c r="G192" s="169"/>
      <c r="H192" s="148"/>
      <c r="I192" s="169"/>
      <c r="J192" s="169"/>
      <c r="K192" s="324"/>
      <c r="L192" s="147"/>
      <c r="M192" s="271"/>
      <c r="N192" s="142"/>
    </row>
    <row r="193" spans="1:14" x14ac:dyDescent="0.3">
      <c r="A193" s="273"/>
      <c r="B193" s="144"/>
      <c r="C193" s="144"/>
      <c r="D193" s="144"/>
      <c r="E193" s="144"/>
      <c r="F193" s="144"/>
      <c r="G193" s="144"/>
      <c r="H193" s="144"/>
      <c r="I193" s="144"/>
      <c r="J193" s="144"/>
      <c r="K193" s="144"/>
      <c r="L193" s="144"/>
      <c r="M193" s="271"/>
      <c r="N193" s="142"/>
    </row>
    <row r="194" spans="1:14" ht="18" x14ac:dyDescent="0.3">
      <c r="A194" s="268"/>
      <c r="B194" s="146" t="s">
        <v>262</v>
      </c>
      <c r="C194" s="146"/>
      <c r="D194" s="146"/>
      <c r="E194" s="146"/>
      <c r="F194" s="146"/>
      <c r="G194" s="146"/>
      <c r="H194" s="146"/>
      <c r="I194" s="146"/>
      <c r="J194" s="146"/>
      <c r="K194" s="146"/>
      <c r="L194" s="146"/>
      <c r="M194" s="269"/>
      <c r="N194" s="142"/>
    </row>
    <row r="195" spans="1:14" ht="19.5" customHeight="1" x14ac:dyDescent="0.3">
      <c r="A195" s="270" t="s">
        <v>263</v>
      </c>
      <c r="B195" s="536" t="s">
        <v>264</v>
      </c>
      <c r="C195" s="537"/>
      <c r="D195" s="537"/>
      <c r="E195" s="537"/>
      <c r="F195" s="144"/>
      <c r="G195" s="144"/>
      <c r="H195" s="144"/>
      <c r="I195" s="144"/>
      <c r="J195" s="144"/>
      <c r="K195" s="144"/>
      <c r="L195" s="144"/>
      <c r="M195" s="271"/>
      <c r="N195" s="142"/>
    </row>
    <row r="196" spans="1:14" ht="56.25" customHeight="1" thickBot="1" x14ac:dyDescent="0.35">
      <c r="A196" s="273"/>
      <c r="B196" s="509" t="s">
        <v>265</v>
      </c>
      <c r="C196" s="509"/>
      <c r="D196" s="509"/>
      <c r="E196" s="509"/>
      <c r="F196" s="144"/>
      <c r="G196" s="144"/>
      <c r="H196" s="144"/>
      <c r="I196" s="144"/>
      <c r="J196" s="144"/>
      <c r="K196" s="144"/>
      <c r="L196" s="144"/>
      <c r="M196" s="271"/>
      <c r="N196" s="142"/>
    </row>
    <row r="197" spans="1:14" ht="30" x14ac:dyDescent="0.3">
      <c r="A197" s="273"/>
      <c r="B197" s="152" t="s">
        <v>266</v>
      </c>
      <c r="C197" s="151" t="s">
        <v>267</v>
      </c>
      <c r="D197" s="150" t="s">
        <v>20</v>
      </c>
      <c r="E197" s="468"/>
      <c r="F197" s="144"/>
      <c r="G197" s="144"/>
      <c r="H197" s="144"/>
      <c r="I197" s="144"/>
      <c r="J197" s="144"/>
      <c r="K197" s="144"/>
      <c r="L197" s="144"/>
      <c r="M197" s="271"/>
      <c r="N197" s="142"/>
    </row>
    <row r="198" spans="1:14" x14ac:dyDescent="0.3">
      <c r="A198" s="273"/>
      <c r="B198" s="160" t="s">
        <v>268</v>
      </c>
      <c r="C198" s="159">
        <v>958</v>
      </c>
      <c r="D198" s="158" t="s">
        <v>269</v>
      </c>
      <c r="E198" s="468"/>
      <c r="F198" s="144"/>
      <c r="G198" s="144"/>
      <c r="H198" s="144"/>
      <c r="I198" s="144"/>
      <c r="J198" s="144"/>
      <c r="K198" s="144"/>
      <c r="L198" s="144"/>
      <c r="M198" s="271"/>
      <c r="N198" s="142"/>
    </row>
    <row r="199" spans="1:14" x14ac:dyDescent="0.3">
      <c r="A199" s="273"/>
      <c r="B199" s="160" t="s">
        <v>270</v>
      </c>
      <c r="C199" s="159"/>
      <c r="D199" s="158"/>
      <c r="E199" s="468"/>
      <c r="F199" s="144"/>
      <c r="G199" s="144"/>
      <c r="H199" s="144"/>
      <c r="I199" s="144"/>
      <c r="J199" s="144"/>
      <c r="K199" s="144"/>
      <c r="L199" s="144"/>
      <c r="M199" s="271"/>
      <c r="N199" s="142"/>
    </row>
    <row r="200" spans="1:14" x14ac:dyDescent="0.3">
      <c r="A200" s="273"/>
      <c r="B200" s="160" t="s">
        <v>271</v>
      </c>
      <c r="C200" s="159"/>
      <c r="D200" s="158"/>
      <c r="E200" s="468"/>
      <c r="F200" s="144"/>
      <c r="G200" s="144"/>
      <c r="H200" s="144"/>
      <c r="I200" s="144"/>
      <c r="J200" s="144"/>
      <c r="K200" s="144"/>
      <c r="L200" s="144"/>
      <c r="M200" s="271"/>
      <c r="N200" s="142"/>
    </row>
    <row r="201" spans="1:14" x14ac:dyDescent="0.3">
      <c r="A201" s="273"/>
      <c r="B201" s="160" t="s">
        <v>272</v>
      </c>
      <c r="C201" s="159"/>
      <c r="D201" s="158"/>
      <c r="E201" s="468"/>
      <c r="F201" s="144"/>
      <c r="G201" s="144"/>
      <c r="H201" s="144"/>
      <c r="I201" s="144"/>
      <c r="J201" s="144"/>
      <c r="K201" s="144"/>
      <c r="L201" s="144"/>
      <c r="M201" s="271"/>
      <c r="N201" s="142"/>
    </row>
    <row r="202" spans="1:14" x14ac:dyDescent="0.3">
      <c r="A202" s="273"/>
      <c r="B202" s="160" t="s">
        <v>113</v>
      </c>
      <c r="C202" s="159">
        <v>547</v>
      </c>
      <c r="D202" s="158" t="s">
        <v>273</v>
      </c>
      <c r="E202" s="468"/>
      <c r="F202" s="144"/>
      <c r="G202" s="144"/>
      <c r="H202" s="144"/>
      <c r="I202" s="144"/>
      <c r="J202" s="144"/>
      <c r="K202" s="144"/>
      <c r="L202" s="144"/>
      <c r="M202" s="271"/>
      <c r="N202" s="142"/>
    </row>
    <row r="203" spans="1:14" x14ac:dyDescent="0.3">
      <c r="A203" s="273"/>
      <c r="B203" s="160" t="s">
        <v>274</v>
      </c>
      <c r="C203" s="159"/>
      <c r="D203" s="158"/>
      <c r="E203" s="468"/>
      <c r="F203" s="144"/>
      <c r="G203" s="144"/>
      <c r="H203" s="144"/>
      <c r="I203" s="144"/>
      <c r="J203" s="144"/>
      <c r="K203" s="144"/>
      <c r="L203" s="144"/>
      <c r="M203" s="271"/>
      <c r="N203" s="142"/>
    </row>
    <row r="204" spans="1:14" x14ac:dyDescent="0.3">
      <c r="A204" s="273"/>
      <c r="B204" s="160" t="s">
        <v>103</v>
      </c>
      <c r="C204" s="159"/>
      <c r="D204" s="158"/>
      <c r="E204" s="468"/>
      <c r="F204" s="144"/>
      <c r="G204" s="144"/>
      <c r="H204" s="144"/>
      <c r="I204" s="144"/>
      <c r="J204" s="144"/>
      <c r="K204" s="144"/>
      <c r="L204" s="144"/>
      <c r="M204" s="271"/>
      <c r="N204" s="142"/>
    </row>
    <row r="205" spans="1:14" x14ac:dyDescent="0.3">
      <c r="A205" s="273"/>
      <c r="B205" s="160" t="s">
        <v>275</v>
      </c>
      <c r="C205" s="159"/>
      <c r="D205" s="158"/>
      <c r="E205" s="468"/>
      <c r="F205" s="144"/>
      <c r="G205" s="144"/>
      <c r="H205" s="144"/>
      <c r="I205" s="144"/>
      <c r="J205" s="144"/>
      <c r="K205" s="144"/>
      <c r="L205" s="144"/>
      <c r="M205" s="271"/>
      <c r="N205" s="142"/>
    </row>
    <row r="206" spans="1:14" x14ac:dyDescent="0.3">
      <c r="A206" s="273"/>
      <c r="B206" s="157" t="s">
        <v>276</v>
      </c>
      <c r="C206" s="156"/>
      <c r="D206" s="158"/>
      <c r="E206" s="468"/>
      <c r="F206" s="144"/>
      <c r="G206" s="144"/>
      <c r="H206" s="144"/>
      <c r="I206" s="144"/>
      <c r="J206" s="144"/>
      <c r="K206" s="144"/>
      <c r="L206" s="144"/>
      <c r="M206" s="271"/>
      <c r="N206" s="142"/>
    </row>
    <row r="207" spans="1:14" x14ac:dyDescent="0.3">
      <c r="A207" s="273"/>
      <c r="B207" s="157" t="s">
        <v>277</v>
      </c>
      <c r="C207" s="156"/>
      <c r="D207" s="158"/>
      <c r="E207" s="468"/>
      <c r="F207" s="144"/>
      <c r="G207" s="144"/>
      <c r="H207" s="144"/>
      <c r="I207" s="144"/>
      <c r="J207" s="144"/>
      <c r="K207" s="144"/>
      <c r="L207" s="144"/>
      <c r="M207" s="271"/>
      <c r="N207" s="142"/>
    </row>
    <row r="208" spans="1:14" ht="15" thickBot="1" x14ac:dyDescent="0.35">
      <c r="A208" s="273"/>
      <c r="B208" s="83" t="s">
        <v>150</v>
      </c>
      <c r="C208" s="154">
        <f>SUM(C198:C207)</f>
        <v>1505</v>
      </c>
      <c r="D208" s="153"/>
      <c r="E208" s="468"/>
      <c r="F208" s="144"/>
      <c r="G208" s="144"/>
      <c r="H208" s="144"/>
      <c r="I208" s="144"/>
      <c r="J208" s="144"/>
      <c r="K208" s="144"/>
      <c r="L208" s="144"/>
      <c r="M208" s="271"/>
      <c r="N208" s="142"/>
    </row>
    <row r="209" spans="1:14" x14ac:dyDescent="0.3">
      <c r="A209" s="273"/>
      <c r="B209" s="144"/>
      <c r="C209" s="144"/>
      <c r="D209" s="144"/>
      <c r="E209" s="144"/>
      <c r="F209" s="144"/>
      <c r="G209" s="144"/>
      <c r="H209" s="144"/>
      <c r="I209" s="144"/>
      <c r="J209" s="144"/>
      <c r="K209" s="144"/>
      <c r="L209" s="144"/>
      <c r="M209" s="271"/>
      <c r="N209" s="142"/>
    </row>
    <row r="210" spans="1:14" ht="16.5" customHeight="1" x14ac:dyDescent="0.3">
      <c r="A210" s="274" t="s">
        <v>278</v>
      </c>
      <c r="B210" s="530" t="s">
        <v>279</v>
      </c>
      <c r="C210" s="531"/>
      <c r="D210" s="531"/>
      <c r="E210" s="531"/>
      <c r="F210" s="144"/>
      <c r="G210" s="144"/>
      <c r="H210" s="144"/>
      <c r="I210" s="144"/>
      <c r="J210" s="144"/>
      <c r="K210" s="144"/>
      <c r="L210" s="144"/>
      <c r="M210" s="271"/>
      <c r="N210" s="142"/>
    </row>
    <row r="211" spans="1:14" ht="24" customHeight="1" thickBot="1" x14ac:dyDescent="0.35">
      <c r="A211" s="270"/>
      <c r="B211" s="534" t="s">
        <v>280</v>
      </c>
      <c r="C211" s="535"/>
      <c r="D211" s="535"/>
      <c r="E211" s="535"/>
      <c r="F211" s="144"/>
      <c r="G211" s="144"/>
      <c r="H211" s="144"/>
      <c r="I211" s="144"/>
      <c r="J211" s="144"/>
      <c r="K211" s="144"/>
      <c r="L211" s="144"/>
      <c r="M211" s="271"/>
      <c r="N211" s="142"/>
    </row>
    <row r="212" spans="1:14" ht="93" customHeight="1" x14ac:dyDescent="0.3">
      <c r="A212" s="272"/>
      <c r="B212" s="432" t="s">
        <v>281</v>
      </c>
      <c r="C212" s="179" t="s">
        <v>282</v>
      </c>
      <c r="D212" s="179" t="s">
        <v>283</v>
      </c>
      <c r="E212" s="320" t="s">
        <v>284</v>
      </c>
      <c r="F212" s="179" t="s">
        <v>285</v>
      </c>
      <c r="G212" s="179" t="s">
        <v>286</v>
      </c>
      <c r="H212" s="179" t="s">
        <v>287</v>
      </c>
      <c r="I212" s="179" t="s">
        <v>288</v>
      </c>
      <c r="J212" s="179" t="s">
        <v>289</v>
      </c>
      <c r="K212" s="179" t="s">
        <v>290</v>
      </c>
      <c r="L212" s="179" t="s">
        <v>291</v>
      </c>
      <c r="M212" s="433" t="s">
        <v>20</v>
      </c>
      <c r="N212" s="142"/>
    </row>
    <row r="213" spans="1:14" ht="28.8" x14ac:dyDescent="0.3">
      <c r="A213" s="272"/>
      <c r="B213" s="408" t="s">
        <v>292</v>
      </c>
      <c r="C213" s="408" t="s">
        <v>293</v>
      </c>
      <c r="D213" s="408" t="s">
        <v>294</v>
      </c>
      <c r="E213" s="408" t="s">
        <v>295</v>
      </c>
      <c r="F213" s="428"/>
      <c r="G213" s="429"/>
      <c r="H213" s="408"/>
      <c r="I213" s="408" t="s">
        <v>188</v>
      </c>
      <c r="J213" s="449">
        <v>137.19999999999999</v>
      </c>
      <c r="K213" s="448">
        <v>52000</v>
      </c>
      <c r="L213" s="430"/>
      <c r="M213" s="431" t="s">
        <v>296</v>
      </c>
      <c r="N213" s="142"/>
    </row>
    <row r="214" spans="1:14" ht="28.8" x14ac:dyDescent="0.3">
      <c r="A214" s="272"/>
      <c r="B214" s="442" t="s">
        <v>297</v>
      </c>
      <c r="C214" s="442" t="s">
        <v>293</v>
      </c>
      <c r="D214" s="442" t="s">
        <v>294</v>
      </c>
      <c r="E214" s="442" t="s">
        <v>295</v>
      </c>
      <c r="F214" s="443"/>
      <c r="G214" s="444"/>
      <c r="H214" s="442"/>
      <c r="I214" s="442" t="s">
        <v>188</v>
      </c>
      <c r="J214" s="450">
        <v>116.3</v>
      </c>
      <c r="K214" s="448">
        <v>45000</v>
      </c>
      <c r="L214" s="445"/>
      <c r="M214" s="446" t="s">
        <v>296</v>
      </c>
      <c r="N214" s="142"/>
    </row>
    <row r="215" spans="1:14" ht="28.8" x14ac:dyDescent="0.3">
      <c r="A215" s="272"/>
      <c r="B215" s="408" t="s">
        <v>298</v>
      </c>
      <c r="C215" s="408" t="s">
        <v>293</v>
      </c>
      <c r="D215" s="408" t="s">
        <v>299</v>
      </c>
      <c r="E215" s="408" t="s">
        <v>295</v>
      </c>
      <c r="F215" s="428"/>
      <c r="G215" s="429"/>
      <c r="H215" s="408"/>
      <c r="I215" s="408" t="s">
        <v>188</v>
      </c>
      <c r="J215" s="449">
        <v>97.1</v>
      </c>
      <c r="K215" s="448">
        <v>40000</v>
      </c>
      <c r="L215" s="430"/>
      <c r="M215" s="431" t="s">
        <v>296</v>
      </c>
      <c r="N215" s="142"/>
    </row>
    <row r="216" spans="1:14" ht="28.8" x14ac:dyDescent="0.3">
      <c r="A216" s="272"/>
      <c r="B216" s="408" t="s">
        <v>300</v>
      </c>
      <c r="C216" s="408" t="s">
        <v>293</v>
      </c>
      <c r="D216" s="408" t="s">
        <v>301</v>
      </c>
      <c r="E216" s="408" t="s">
        <v>295</v>
      </c>
      <c r="F216" s="428"/>
      <c r="G216" s="429"/>
      <c r="H216" s="408"/>
      <c r="I216" s="408" t="s">
        <v>188</v>
      </c>
      <c r="J216" s="447">
        <v>83.2</v>
      </c>
      <c r="K216" s="448">
        <v>28040</v>
      </c>
      <c r="L216" s="408"/>
      <c r="M216" s="431" t="s">
        <v>296</v>
      </c>
      <c r="N216" s="142"/>
    </row>
    <row r="217" spans="1:14" ht="28.8" x14ac:dyDescent="0.3">
      <c r="A217" s="272"/>
      <c r="B217" s="408" t="s">
        <v>302</v>
      </c>
      <c r="C217" s="408" t="s">
        <v>293</v>
      </c>
      <c r="D217" s="408" t="s">
        <v>303</v>
      </c>
      <c r="E217" s="408" t="s">
        <v>295</v>
      </c>
      <c r="F217" s="428"/>
      <c r="G217" s="429"/>
      <c r="H217" s="408"/>
      <c r="I217" s="408" t="s">
        <v>188</v>
      </c>
      <c r="J217" s="447">
        <v>63.8</v>
      </c>
      <c r="K217" s="448">
        <v>25000</v>
      </c>
      <c r="L217" s="408"/>
      <c r="M217" s="431" t="s">
        <v>296</v>
      </c>
      <c r="N217" s="142"/>
    </row>
    <row r="218" spans="1:14" ht="43.5" customHeight="1" x14ac:dyDescent="0.3">
      <c r="A218" s="272"/>
      <c r="B218" s="403" t="s">
        <v>304</v>
      </c>
      <c r="C218" s="404" t="s">
        <v>305</v>
      </c>
      <c r="D218" s="172" t="s">
        <v>294</v>
      </c>
      <c r="E218" s="171" t="s">
        <v>295</v>
      </c>
      <c r="F218" s="406">
        <v>311000</v>
      </c>
      <c r="G218" s="407">
        <v>2266</v>
      </c>
      <c r="H218" s="407">
        <v>25</v>
      </c>
      <c r="I218" s="172" t="s">
        <v>188</v>
      </c>
      <c r="J218" s="410">
        <v>49.914000000000001</v>
      </c>
      <c r="K218" s="407">
        <v>3100</v>
      </c>
      <c r="L218" s="405"/>
      <c r="M218" s="170" t="s">
        <v>306</v>
      </c>
      <c r="N218" s="142"/>
    </row>
    <row r="219" spans="1:14" ht="43.5" customHeight="1" x14ac:dyDescent="0.3">
      <c r="A219" s="272"/>
      <c r="B219" s="403" t="s">
        <v>307</v>
      </c>
      <c r="C219" s="404" t="s">
        <v>305</v>
      </c>
      <c r="D219" s="367" t="s">
        <v>294</v>
      </c>
      <c r="E219" s="434" t="s">
        <v>295</v>
      </c>
      <c r="F219" s="406">
        <v>250000</v>
      </c>
      <c r="G219" s="407">
        <v>2505</v>
      </c>
      <c r="H219" s="407">
        <v>25</v>
      </c>
      <c r="I219" s="367" t="s">
        <v>188</v>
      </c>
      <c r="J219" s="435">
        <v>47.140999999999998</v>
      </c>
      <c r="K219" s="407">
        <v>1400</v>
      </c>
      <c r="L219" s="436"/>
      <c r="M219" s="437" t="s">
        <v>306</v>
      </c>
      <c r="N219" s="142"/>
    </row>
    <row r="220" spans="1:14" ht="28.8" x14ac:dyDescent="0.3">
      <c r="A220" s="272"/>
      <c r="B220" s="408" t="s">
        <v>308</v>
      </c>
      <c r="C220" s="408" t="s">
        <v>293</v>
      </c>
      <c r="D220" s="408" t="s">
        <v>309</v>
      </c>
      <c r="E220" s="408" t="s">
        <v>295</v>
      </c>
      <c r="F220" s="428"/>
      <c r="G220" s="429"/>
      <c r="H220" s="408"/>
      <c r="I220" s="408" t="s">
        <v>188</v>
      </c>
      <c r="J220" s="408">
        <v>44.8</v>
      </c>
      <c r="K220" s="448">
        <v>16802</v>
      </c>
      <c r="L220" s="408"/>
      <c r="M220" s="431" t="s">
        <v>296</v>
      </c>
      <c r="N220" s="142"/>
    </row>
    <row r="221" spans="1:14" ht="43.5" customHeight="1" x14ac:dyDescent="0.3">
      <c r="A221" s="272"/>
      <c r="B221" s="438" t="s">
        <v>310</v>
      </c>
      <c r="C221" s="439" t="s">
        <v>305</v>
      </c>
      <c r="D221" s="408" t="s">
        <v>294</v>
      </c>
      <c r="E221" s="408" t="s">
        <v>295</v>
      </c>
      <c r="F221" s="409">
        <v>208000</v>
      </c>
      <c r="G221" s="409">
        <v>2694</v>
      </c>
      <c r="H221" s="409">
        <v>25</v>
      </c>
      <c r="I221" s="408" t="s">
        <v>188</v>
      </c>
      <c r="J221" s="440">
        <v>38.821999999999996</v>
      </c>
      <c r="K221" s="409">
        <v>2400</v>
      </c>
      <c r="L221" s="441"/>
      <c r="M221" s="431" t="s">
        <v>306</v>
      </c>
      <c r="N221" s="142"/>
    </row>
    <row r="222" spans="1:14" ht="43.5" customHeight="1" x14ac:dyDescent="0.3">
      <c r="A222" s="272"/>
      <c r="B222" s="438" t="s">
        <v>311</v>
      </c>
      <c r="C222" s="439" t="s">
        <v>305</v>
      </c>
      <c r="D222" s="408" t="s">
        <v>312</v>
      </c>
      <c r="E222" s="408" t="s">
        <v>295</v>
      </c>
      <c r="F222" s="409">
        <v>119000</v>
      </c>
      <c r="G222" s="409">
        <v>1395</v>
      </c>
      <c r="H222" s="409">
        <v>25</v>
      </c>
      <c r="I222" s="408" t="s">
        <v>188</v>
      </c>
      <c r="J222" s="440">
        <v>22.183999999999997</v>
      </c>
      <c r="K222" s="409">
        <v>900</v>
      </c>
      <c r="L222" s="441"/>
      <c r="M222" s="431" t="s">
        <v>306</v>
      </c>
      <c r="N222" s="142"/>
    </row>
    <row r="223" spans="1:14" hidden="1" x14ac:dyDescent="0.3"/>
    <row r="224" spans="1:14" hidden="1" x14ac:dyDescent="0.3"/>
    <row r="225" spans="1:15" hidden="1" x14ac:dyDescent="0.3"/>
    <row r="226" spans="1:15" x14ac:dyDescent="0.3">
      <c r="A226" s="270"/>
      <c r="B226" s="168"/>
      <c r="C226" s="167"/>
      <c r="D226" s="144"/>
      <c r="E226" s="144"/>
      <c r="F226" s="144"/>
      <c r="G226" s="144"/>
      <c r="H226" s="144"/>
      <c r="I226" s="144"/>
      <c r="J226" s="144"/>
      <c r="K226" s="144"/>
      <c r="L226" s="144"/>
      <c r="M226" s="271"/>
      <c r="N226" s="142"/>
    </row>
    <row r="227" spans="1:15" x14ac:dyDescent="0.3">
      <c r="A227" s="270" t="s">
        <v>313</v>
      </c>
      <c r="B227" s="522" t="s">
        <v>314</v>
      </c>
      <c r="C227" s="523"/>
      <c r="D227" s="523"/>
      <c r="E227" s="523"/>
      <c r="F227" s="144"/>
      <c r="G227" s="144"/>
      <c r="H227" s="144"/>
      <c r="I227" s="144"/>
      <c r="J227" s="144"/>
      <c r="K227" s="144"/>
      <c r="L227" s="144"/>
      <c r="M227" s="271"/>
      <c r="N227" s="142"/>
    </row>
    <row r="228" spans="1:15" ht="33.75" customHeight="1" thickBot="1" x14ac:dyDescent="0.35">
      <c r="A228" s="273"/>
      <c r="B228" s="529" t="s">
        <v>315</v>
      </c>
      <c r="C228" s="529"/>
      <c r="D228" s="529"/>
      <c r="E228" s="529"/>
      <c r="F228" s="144"/>
      <c r="G228" s="144"/>
      <c r="H228" s="144"/>
      <c r="I228" s="144"/>
      <c r="J228" s="144"/>
      <c r="K228" s="144"/>
      <c r="L228" s="144"/>
      <c r="M228" s="271"/>
      <c r="N228" s="166"/>
    </row>
    <row r="229" spans="1:15" ht="30" x14ac:dyDescent="0.3">
      <c r="A229" s="273"/>
      <c r="B229" s="152" t="s">
        <v>266</v>
      </c>
      <c r="C229" s="151" t="s">
        <v>316</v>
      </c>
      <c r="D229" s="151" t="s">
        <v>317</v>
      </c>
      <c r="E229" s="150" t="s">
        <v>20</v>
      </c>
      <c r="F229" s="468"/>
      <c r="G229" s="144"/>
      <c r="H229" s="144"/>
      <c r="I229" s="144"/>
      <c r="J229" s="144"/>
      <c r="K229" s="144"/>
      <c r="L229" s="144"/>
      <c r="M229" s="271"/>
      <c r="N229" s="165"/>
      <c r="O229" s="142"/>
    </row>
    <row r="230" spans="1:15" x14ac:dyDescent="0.3">
      <c r="A230" s="273"/>
      <c r="B230" s="160" t="s">
        <v>318</v>
      </c>
      <c r="C230" s="159"/>
      <c r="D230" s="159"/>
      <c r="E230" s="158"/>
      <c r="F230" s="468"/>
      <c r="G230" s="144"/>
      <c r="H230" s="144"/>
      <c r="I230" s="144"/>
      <c r="J230" s="144"/>
      <c r="K230" s="144"/>
      <c r="L230" s="144"/>
      <c r="M230" s="271"/>
      <c r="N230" s="165"/>
      <c r="O230" s="142"/>
    </row>
    <row r="231" spans="1:15" x14ac:dyDescent="0.3">
      <c r="A231" s="273"/>
      <c r="B231" s="160" t="s">
        <v>319</v>
      </c>
      <c r="C231" s="159"/>
      <c r="D231" s="159"/>
      <c r="E231" s="158"/>
      <c r="F231" s="468"/>
      <c r="G231" s="144"/>
      <c r="H231" s="144"/>
      <c r="I231" s="144"/>
      <c r="J231" s="144"/>
      <c r="K231" s="144"/>
      <c r="L231" s="144"/>
      <c r="M231" s="271"/>
      <c r="N231" s="165"/>
      <c r="O231" s="142"/>
    </row>
    <row r="232" spans="1:15" x14ac:dyDescent="0.3">
      <c r="A232" s="273"/>
      <c r="B232" s="160" t="s">
        <v>320</v>
      </c>
      <c r="C232" s="159"/>
      <c r="D232" s="159"/>
      <c r="E232" s="158"/>
      <c r="F232" s="468"/>
      <c r="G232" s="144"/>
      <c r="H232" s="144"/>
      <c r="I232" s="144"/>
      <c r="J232" s="144"/>
      <c r="K232" s="144"/>
      <c r="L232" s="144"/>
      <c r="M232" s="271"/>
      <c r="N232" s="165"/>
      <c r="O232" s="142"/>
    </row>
    <row r="233" spans="1:15" x14ac:dyDescent="0.3">
      <c r="A233" s="273"/>
      <c r="B233" s="160" t="s">
        <v>275</v>
      </c>
      <c r="C233" s="159">
        <v>17217</v>
      </c>
      <c r="D233" s="159" t="s">
        <v>321</v>
      </c>
      <c r="E233" s="158" t="s">
        <v>322</v>
      </c>
      <c r="F233" s="468"/>
      <c r="G233" s="144"/>
      <c r="H233" s="144"/>
      <c r="I233" s="144"/>
      <c r="J233" s="144"/>
      <c r="K233" s="144"/>
      <c r="L233" s="144"/>
      <c r="M233" s="271"/>
      <c r="N233" s="165"/>
      <c r="O233" s="142"/>
    </row>
    <row r="234" spans="1:15" x14ac:dyDescent="0.3">
      <c r="A234" s="273"/>
      <c r="B234" s="157" t="s">
        <v>276</v>
      </c>
      <c r="C234" s="156">
        <v>646</v>
      </c>
      <c r="D234" s="156" t="s">
        <v>323</v>
      </c>
      <c r="E234" s="155" t="s">
        <v>324</v>
      </c>
      <c r="F234" s="468"/>
      <c r="G234" s="144"/>
      <c r="H234" s="144"/>
      <c r="I234" s="144"/>
      <c r="J234" s="144"/>
      <c r="K234" s="144"/>
      <c r="L234" s="144"/>
      <c r="M234" s="271"/>
      <c r="N234" s="165"/>
      <c r="O234" s="142"/>
    </row>
    <row r="235" spans="1:15" x14ac:dyDescent="0.3">
      <c r="A235" s="273"/>
      <c r="B235" s="157" t="s">
        <v>277</v>
      </c>
      <c r="C235" s="156"/>
      <c r="D235" s="156"/>
      <c r="E235" s="155"/>
      <c r="F235" s="468"/>
      <c r="G235" s="144"/>
      <c r="H235" s="144"/>
      <c r="I235" s="144"/>
      <c r="J235" s="144"/>
      <c r="K235" s="144"/>
      <c r="L235" s="144"/>
      <c r="M235" s="271"/>
      <c r="N235" s="165"/>
      <c r="O235" s="142"/>
    </row>
    <row r="236" spans="1:15" ht="15" thickBot="1" x14ac:dyDescent="0.35">
      <c r="A236" s="273"/>
      <c r="B236" s="83" t="s">
        <v>150</v>
      </c>
      <c r="C236" s="154"/>
      <c r="D236" s="154">
        <f>(SUMIF(D230:D235,"Increase",C230:C235))-(SUMIF(D230:D235,"Decrease",C230:C235))</f>
        <v>-16571</v>
      </c>
      <c r="E236" s="153"/>
      <c r="F236" s="468"/>
      <c r="G236" s="144"/>
      <c r="H236" s="144"/>
      <c r="I236" s="144"/>
      <c r="J236" s="144"/>
      <c r="K236" s="144"/>
      <c r="L236" s="144"/>
      <c r="M236" s="271"/>
      <c r="N236" s="165"/>
      <c r="O236" s="142"/>
    </row>
    <row r="237" spans="1:15" x14ac:dyDescent="0.3">
      <c r="A237" s="273"/>
      <c r="B237" s="468"/>
      <c r="C237" s="468"/>
      <c r="D237" s="468"/>
      <c r="E237" s="468"/>
      <c r="F237" s="144"/>
      <c r="G237" s="144"/>
      <c r="H237" s="144"/>
      <c r="I237" s="144"/>
      <c r="J237" s="144"/>
      <c r="K237" s="144"/>
      <c r="L237" s="144"/>
      <c r="M237" s="271"/>
      <c r="N237" s="164"/>
    </row>
    <row r="238" spans="1:15" x14ac:dyDescent="0.3">
      <c r="A238" s="273" t="s">
        <v>325</v>
      </c>
      <c r="B238" s="468" t="s">
        <v>326</v>
      </c>
      <c r="C238" s="468"/>
      <c r="D238" s="468"/>
      <c r="E238" s="468"/>
      <c r="F238" s="144"/>
      <c r="G238" s="144"/>
      <c r="H238" s="144"/>
      <c r="I238" s="144"/>
      <c r="J238" s="144"/>
      <c r="K238" s="144"/>
      <c r="L238" s="144"/>
      <c r="M238" s="271"/>
      <c r="N238" s="142"/>
    </row>
    <row r="239" spans="1:15" ht="57.75" customHeight="1" thickBot="1" x14ac:dyDescent="0.35">
      <c r="A239" s="273"/>
      <c r="B239" s="509" t="s">
        <v>327</v>
      </c>
      <c r="C239" s="509"/>
      <c r="D239" s="509"/>
      <c r="E239" s="509"/>
      <c r="F239" s="144"/>
      <c r="G239" s="144"/>
      <c r="H239" s="144"/>
      <c r="I239" s="144"/>
      <c r="J239" s="144"/>
      <c r="K239" s="144"/>
      <c r="L239" s="144"/>
      <c r="M239" s="271"/>
      <c r="N239" s="142"/>
    </row>
    <row r="240" spans="1:15" ht="30" x14ac:dyDescent="0.3">
      <c r="A240" s="273"/>
      <c r="B240" s="152" t="s">
        <v>266</v>
      </c>
      <c r="C240" s="151" t="s">
        <v>267</v>
      </c>
      <c r="D240" s="150" t="s">
        <v>20</v>
      </c>
      <c r="E240" s="468"/>
      <c r="F240" s="144"/>
      <c r="G240" s="144"/>
      <c r="H240" s="144"/>
      <c r="I240" s="144"/>
      <c r="J240" s="144"/>
      <c r="K240" s="144"/>
      <c r="L240" s="144"/>
      <c r="M240" s="271"/>
      <c r="N240" s="142"/>
    </row>
    <row r="241" spans="1:15" s="161" customFormat="1" x14ac:dyDescent="0.3">
      <c r="A241" s="275"/>
      <c r="B241" s="160" t="s">
        <v>268</v>
      </c>
      <c r="C241" s="159">
        <v>540</v>
      </c>
      <c r="D241" s="158" t="s">
        <v>328</v>
      </c>
      <c r="E241" s="163"/>
      <c r="F241" s="162"/>
      <c r="G241" s="162"/>
      <c r="H241" s="162"/>
      <c r="I241" s="162"/>
      <c r="J241" s="162"/>
      <c r="K241" s="162"/>
      <c r="L241" s="162"/>
      <c r="M241" s="276"/>
      <c r="N241" s="142"/>
    </row>
    <row r="242" spans="1:15" s="161" customFormat="1" x14ac:dyDescent="0.3">
      <c r="A242" s="275"/>
      <c r="B242" s="160" t="s">
        <v>270</v>
      </c>
      <c r="C242" s="159"/>
      <c r="D242" s="158"/>
      <c r="E242" s="163"/>
      <c r="F242" s="162"/>
      <c r="G242" s="162"/>
      <c r="H242" s="162"/>
      <c r="I242" s="162"/>
      <c r="J242" s="162"/>
      <c r="K242" s="162"/>
      <c r="L242" s="162"/>
      <c r="M242" s="276"/>
      <c r="N242" s="142"/>
    </row>
    <row r="243" spans="1:15" s="161" customFormat="1" x14ac:dyDescent="0.3">
      <c r="A243" s="275"/>
      <c r="B243" s="160" t="s">
        <v>271</v>
      </c>
      <c r="C243" s="159"/>
      <c r="D243" s="158"/>
      <c r="E243" s="163"/>
      <c r="F243" s="162"/>
      <c r="G243" s="162"/>
      <c r="H243" s="162"/>
      <c r="I243" s="162"/>
      <c r="J243" s="162"/>
      <c r="K243" s="162"/>
      <c r="L243" s="162"/>
      <c r="M243" s="276"/>
      <c r="N243" s="142"/>
    </row>
    <row r="244" spans="1:15" s="161" customFormat="1" x14ac:dyDescent="0.3">
      <c r="A244" s="275"/>
      <c r="B244" s="160" t="s">
        <v>272</v>
      </c>
      <c r="C244" s="159"/>
      <c r="D244" s="158"/>
      <c r="E244" s="163"/>
      <c r="F244" s="162"/>
      <c r="G244" s="162"/>
      <c r="H244" s="162"/>
      <c r="I244" s="162"/>
      <c r="J244" s="162"/>
      <c r="K244" s="162"/>
      <c r="L244" s="162"/>
      <c r="M244" s="276"/>
      <c r="N244" s="142"/>
    </row>
    <row r="245" spans="1:15" s="161" customFormat="1" x14ac:dyDescent="0.3">
      <c r="A245" s="275"/>
      <c r="B245" s="160" t="s">
        <v>113</v>
      </c>
      <c r="C245" s="159"/>
      <c r="D245" s="158" t="s">
        <v>329</v>
      </c>
      <c r="E245" s="163"/>
      <c r="F245" s="162"/>
      <c r="G245" s="162"/>
      <c r="H245" s="162"/>
      <c r="I245" s="162"/>
      <c r="J245" s="162"/>
      <c r="K245" s="162"/>
      <c r="L245" s="162"/>
      <c r="M245" s="276"/>
      <c r="N245" s="142"/>
    </row>
    <row r="246" spans="1:15" s="161" customFormat="1" x14ac:dyDescent="0.3">
      <c r="A246" s="275"/>
      <c r="B246" s="160" t="s">
        <v>274</v>
      </c>
      <c r="C246" s="159"/>
      <c r="D246" s="158"/>
      <c r="E246" s="163"/>
      <c r="F246" s="162"/>
      <c r="G246" s="162"/>
      <c r="H246" s="162"/>
      <c r="I246" s="162"/>
      <c r="J246" s="162"/>
      <c r="K246" s="162"/>
      <c r="L246" s="162"/>
      <c r="M246" s="276"/>
      <c r="N246" s="142"/>
    </row>
    <row r="247" spans="1:15" s="161" customFormat="1" x14ac:dyDescent="0.3">
      <c r="A247" s="275"/>
      <c r="B247" s="160" t="s">
        <v>330</v>
      </c>
      <c r="C247" s="159">
        <v>12</v>
      </c>
      <c r="D247" s="158" t="s">
        <v>331</v>
      </c>
      <c r="E247" s="163"/>
      <c r="F247" s="162"/>
      <c r="G247" s="162"/>
      <c r="H247" s="162"/>
      <c r="I247" s="162"/>
      <c r="J247" s="162"/>
      <c r="K247" s="162"/>
      <c r="L247" s="162"/>
      <c r="M247" s="276"/>
      <c r="N247" s="142"/>
    </row>
    <row r="248" spans="1:15" s="161" customFormat="1" x14ac:dyDescent="0.3">
      <c r="A248" s="275"/>
      <c r="B248" s="160" t="s">
        <v>275</v>
      </c>
      <c r="C248" s="159"/>
      <c r="D248" s="158"/>
      <c r="E248" s="163"/>
      <c r="F248" s="162"/>
      <c r="G248" s="162"/>
      <c r="H248" s="162"/>
      <c r="I248" s="162"/>
      <c r="J248" s="162"/>
      <c r="K248" s="162"/>
      <c r="L248" s="162"/>
      <c r="M248" s="276"/>
      <c r="N248" s="142"/>
    </row>
    <row r="249" spans="1:15" s="161" customFormat="1" x14ac:dyDescent="0.3">
      <c r="A249" s="275"/>
      <c r="B249" s="157" t="s">
        <v>276</v>
      </c>
      <c r="C249" s="156"/>
      <c r="D249" s="155"/>
      <c r="E249" s="163"/>
      <c r="F249" s="162"/>
      <c r="G249" s="162"/>
      <c r="H249" s="162"/>
      <c r="I249" s="162"/>
      <c r="J249" s="162"/>
      <c r="K249" s="162"/>
      <c r="L249" s="162"/>
      <c r="M249" s="276"/>
      <c r="N249" s="142"/>
    </row>
    <row r="250" spans="1:15" s="161" customFormat="1" x14ac:dyDescent="0.3">
      <c r="A250" s="275"/>
      <c r="B250" s="157" t="s">
        <v>277</v>
      </c>
      <c r="C250" s="156"/>
      <c r="D250" s="155"/>
      <c r="E250" s="163"/>
      <c r="F250" s="162"/>
      <c r="G250" s="162"/>
      <c r="H250" s="162"/>
      <c r="I250" s="162"/>
      <c r="J250" s="162"/>
      <c r="K250" s="162"/>
      <c r="L250" s="162"/>
      <c r="M250" s="276"/>
      <c r="N250" s="142"/>
    </row>
    <row r="251" spans="1:15" ht="15" thickBot="1" x14ac:dyDescent="0.35">
      <c r="A251" s="273"/>
      <c r="B251" s="83" t="s">
        <v>150</v>
      </c>
      <c r="C251" s="154">
        <f>SUM(C241:C250)</f>
        <v>552</v>
      </c>
      <c r="D251" s="153"/>
      <c r="E251" s="468"/>
      <c r="F251" s="144"/>
      <c r="G251" s="144"/>
      <c r="H251" s="144"/>
      <c r="I251" s="144"/>
      <c r="J251" s="144"/>
      <c r="K251" s="144"/>
      <c r="L251" s="144"/>
      <c r="M251" s="271"/>
      <c r="N251" s="142"/>
    </row>
    <row r="252" spans="1:15" ht="14.25" customHeight="1" x14ac:dyDescent="0.3">
      <c r="A252" s="273"/>
      <c r="B252" s="468"/>
      <c r="C252" s="468"/>
      <c r="D252" s="468"/>
      <c r="E252" s="468"/>
      <c r="F252" s="144"/>
      <c r="G252" s="144"/>
      <c r="H252" s="144"/>
      <c r="I252" s="144"/>
      <c r="J252" s="144"/>
      <c r="K252" s="144"/>
      <c r="L252" s="144"/>
      <c r="M252" s="271"/>
      <c r="N252" s="142"/>
    </row>
    <row r="253" spans="1:15" x14ac:dyDescent="0.3">
      <c r="A253" s="270" t="s">
        <v>332</v>
      </c>
      <c r="B253" s="522" t="s">
        <v>333</v>
      </c>
      <c r="C253" s="523"/>
      <c r="D253" s="523"/>
      <c r="E253" s="523"/>
      <c r="F253" s="144"/>
      <c r="G253" s="144"/>
      <c r="H253" s="144"/>
      <c r="I253" s="144"/>
      <c r="J253" s="144"/>
      <c r="K253" s="144"/>
      <c r="L253" s="144"/>
      <c r="M253" s="271"/>
      <c r="N253" s="142"/>
    </row>
    <row r="254" spans="1:15" ht="35.25" customHeight="1" thickBot="1" x14ac:dyDescent="0.35">
      <c r="A254" s="273"/>
      <c r="B254" s="509" t="s">
        <v>334</v>
      </c>
      <c r="C254" s="509"/>
      <c r="D254" s="509"/>
      <c r="E254" s="509"/>
      <c r="F254" s="144"/>
      <c r="G254" s="144"/>
      <c r="H254" s="144"/>
      <c r="I254" s="144"/>
      <c r="J254" s="144"/>
      <c r="K254" s="144"/>
      <c r="L254" s="144"/>
      <c r="M254" s="271"/>
      <c r="N254" s="142"/>
    </row>
    <row r="255" spans="1:15" ht="30" x14ac:dyDescent="0.3">
      <c r="A255" s="273"/>
      <c r="B255" s="152" t="s">
        <v>266</v>
      </c>
      <c r="C255" s="151" t="s">
        <v>316</v>
      </c>
      <c r="D255" s="151" t="s">
        <v>317</v>
      </c>
      <c r="E255" s="150" t="s">
        <v>20</v>
      </c>
      <c r="F255" s="468"/>
      <c r="G255" s="144"/>
      <c r="H255" s="144"/>
      <c r="I255" s="144"/>
      <c r="J255" s="144"/>
      <c r="K255" s="144"/>
      <c r="L255" s="144"/>
      <c r="M255" s="271"/>
      <c r="N255" s="142"/>
      <c r="O255" s="142"/>
    </row>
    <row r="256" spans="1:15" x14ac:dyDescent="0.3">
      <c r="A256" s="273"/>
      <c r="B256" s="160" t="s">
        <v>318</v>
      </c>
      <c r="C256" s="159"/>
      <c r="D256" s="159"/>
      <c r="E256" s="158"/>
      <c r="F256" s="468"/>
      <c r="G256" s="144"/>
      <c r="H256" s="144"/>
      <c r="I256" s="144"/>
      <c r="J256" s="144"/>
      <c r="K256" s="144"/>
      <c r="L256" s="144"/>
      <c r="M256" s="271"/>
      <c r="N256" s="142"/>
      <c r="O256" s="142"/>
    </row>
    <row r="257" spans="1:15" x14ac:dyDescent="0.3">
      <c r="A257" s="273"/>
      <c r="B257" s="160" t="s">
        <v>319</v>
      </c>
      <c r="C257" s="159"/>
      <c r="D257" s="159"/>
      <c r="E257" s="158"/>
      <c r="F257" s="468"/>
      <c r="G257" s="144"/>
      <c r="H257" s="144"/>
      <c r="I257" s="144"/>
      <c r="J257" s="144"/>
      <c r="K257" s="144"/>
      <c r="L257" s="144"/>
      <c r="M257" s="271"/>
      <c r="N257" s="142"/>
      <c r="O257" s="142"/>
    </row>
    <row r="258" spans="1:15" x14ac:dyDescent="0.3">
      <c r="A258" s="273"/>
      <c r="B258" s="160" t="s">
        <v>320</v>
      </c>
      <c r="C258" s="159"/>
      <c r="D258" s="159"/>
      <c r="E258" s="158"/>
      <c r="F258" s="468"/>
      <c r="G258" s="144"/>
      <c r="H258" s="144"/>
      <c r="I258" s="144"/>
      <c r="J258" s="144"/>
      <c r="K258" s="144"/>
      <c r="L258" s="144"/>
      <c r="M258" s="271"/>
      <c r="N258" s="142"/>
      <c r="O258" s="142"/>
    </row>
    <row r="259" spans="1:15" x14ac:dyDescent="0.3">
      <c r="A259" s="273"/>
      <c r="B259" s="160" t="s">
        <v>275</v>
      </c>
      <c r="C259" s="159">
        <v>13883</v>
      </c>
      <c r="D259" s="159" t="s">
        <v>321</v>
      </c>
      <c r="E259" s="158" t="s">
        <v>335</v>
      </c>
      <c r="F259" s="468"/>
      <c r="G259" s="144"/>
      <c r="H259" s="144"/>
      <c r="I259" s="144"/>
      <c r="J259" s="144"/>
      <c r="K259" s="144"/>
      <c r="L259" s="144"/>
      <c r="M259" s="271"/>
      <c r="N259" s="142"/>
      <c r="O259" s="142"/>
    </row>
    <row r="260" spans="1:15" x14ac:dyDescent="0.3">
      <c r="A260" s="273"/>
      <c r="B260" s="157" t="s">
        <v>276</v>
      </c>
      <c r="C260" s="156">
        <v>521</v>
      </c>
      <c r="D260" s="156" t="s">
        <v>323</v>
      </c>
      <c r="E260" s="155" t="s">
        <v>324</v>
      </c>
      <c r="F260" s="468"/>
      <c r="G260" s="144"/>
      <c r="H260" s="144"/>
      <c r="I260" s="144"/>
      <c r="J260" s="144"/>
      <c r="K260" s="144"/>
      <c r="L260" s="144"/>
      <c r="M260" s="271"/>
      <c r="N260" s="142"/>
      <c r="O260" s="142"/>
    </row>
    <row r="261" spans="1:15" x14ac:dyDescent="0.3">
      <c r="A261" s="273"/>
      <c r="B261" s="157" t="s">
        <v>277</v>
      </c>
      <c r="C261" s="156"/>
      <c r="D261" s="156"/>
      <c r="E261" s="155"/>
      <c r="F261" s="468"/>
      <c r="G261" s="144"/>
      <c r="H261" s="144"/>
      <c r="I261" s="144"/>
      <c r="J261" s="144"/>
      <c r="K261" s="144"/>
      <c r="L261" s="144"/>
      <c r="M261" s="271"/>
      <c r="N261" s="142"/>
      <c r="O261" s="142"/>
    </row>
    <row r="262" spans="1:15" ht="15" thickBot="1" x14ac:dyDescent="0.35">
      <c r="A262" s="273"/>
      <c r="B262" s="83" t="s">
        <v>150</v>
      </c>
      <c r="C262" s="154"/>
      <c r="D262" s="154">
        <f>(SUMIF(D256:D261,"Increase",C256:C261))-(SUMIF(D256:D261,"Decrease",C256:C261))</f>
        <v>-13362</v>
      </c>
      <c r="E262" s="153"/>
      <c r="F262" s="468"/>
      <c r="G262" s="144"/>
      <c r="H262" s="144"/>
      <c r="I262" s="144"/>
      <c r="J262" s="144"/>
      <c r="K262" s="144"/>
      <c r="L262" s="144"/>
      <c r="M262" s="271"/>
      <c r="N262" s="142"/>
      <c r="O262" s="142"/>
    </row>
    <row r="263" spans="1:15" x14ac:dyDescent="0.3">
      <c r="A263" s="273"/>
      <c r="B263" s="144"/>
      <c r="C263" s="144"/>
      <c r="D263" s="144"/>
      <c r="E263" s="144"/>
      <c r="F263" s="144"/>
      <c r="G263" s="144"/>
      <c r="H263" s="144"/>
      <c r="I263" s="144"/>
      <c r="J263" s="144"/>
      <c r="K263" s="144"/>
      <c r="L263" s="144"/>
      <c r="M263" s="271"/>
      <c r="N263" s="142"/>
      <c r="O263" s="142"/>
    </row>
    <row r="264" spans="1:15" x14ac:dyDescent="0.3">
      <c r="A264" s="270" t="s">
        <v>336</v>
      </c>
      <c r="B264" s="522" t="s">
        <v>337</v>
      </c>
      <c r="C264" s="523"/>
      <c r="D264" s="523"/>
      <c r="E264" s="523"/>
      <c r="F264" s="144"/>
      <c r="G264" s="144"/>
      <c r="H264" s="144"/>
      <c r="I264" s="144"/>
      <c r="J264" s="144"/>
      <c r="K264" s="144"/>
      <c r="L264" s="144"/>
      <c r="M264" s="271"/>
      <c r="N264" s="142"/>
    </row>
    <row r="265" spans="1:15" ht="32.25" customHeight="1" thickBot="1" x14ac:dyDescent="0.35">
      <c r="A265" s="273"/>
      <c r="B265" s="509" t="s">
        <v>338</v>
      </c>
      <c r="C265" s="509"/>
      <c r="D265" s="509"/>
      <c r="E265" s="509"/>
      <c r="F265" s="144"/>
      <c r="G265" s="144"/>
      <c r="H265" s="144"/>
      <c r="I265" s="144"/>
      <c r="J265" s="144"/>
      <c r="K265" s="144"/>
      <c r="L265" s="144"/>
      <c r="M265" s="271"/>
      <c r="N265" s="142"/>
    </row>
    <row r="266" spans="1:15" ht="30" x14ac:dyDescent="0.3">
      <c r="A266" s="273"/>
      <c r="B266" s="152" t="s">
        <v>339</v>
      </c>
      <c r="C266" s="151" t="s">
        <v>340</v>
      </c>
      <c r="D266" s="150" t="s">
        <v>20</v>
      </c>
      <c r="E266" s="468"/>
      <c r="F266" s="144"/>
      <c r="G266" s="144"/>
      <c r="H266" s="144"/>
      <c r="I266" s="144"/>
      <c r="J266" s="144"/>
      <c r="K266" s="144"/>
      <c r="L266" s="144"/>
      <c r="M266" s="271"/>
      <c r="N266" s="142"/>
    </row>
    <row r="267" spans="1:15" ht="120" customHeight="1" x14ac:dyDescent="0.3">
      <c r="A267" s="273"/>
      <c r="B267" s="149" t="s">
        <v>341</v>
      </c>
      <c r="C267" s="148">
        <v>687470</v>
      </c>
      <c r="D267" s="194" t="s">
        <v>342</v>
      </c>
      <c r="E267" s="468"/>
      <c r="F267" s="144"/>
      <c r="G267" s="144"/>
      <c r="H267" s="144"/>
      <c r="I267" s="144"/>
      <c r="J267" s="144"/>
      <c r="K267" s="144"/>
      <c r="L267" s="144"/>
      <c r="M267" s="271"/>
      <c r="N267" s="142"/>
    </row>
    <row r="268" spans="1:15" ht="17.25" customHeight="1" x14ac:dyDescent="0.3">
      <c r="A268" s="273"/>
      <c r="B268" s="468"/>
      <c r="C268" s="468"/>
      <c r="D268" s="468"/>
      <c r="E268" s="468"/>
      <c r="F268" s="144"/>
      <c r="G268" s="144"/>
      <c r="H268" s="144"/>
      <c r="I268" s="144"/>
      <c r="J268" s="144"/>
      <c r="K268" s="144"/>
      <c r="L268" s="144"/>
      <c r="M268" s="271"/>
      <c r="N268" s="142"/>
    </row>
    <row r="269" spans="1:15" ht="18" x14ac:dyDescent="0.3">
      <c r="A269" s="268"/>
      <c r="B269" s="146" t="s">
        <v>131</v>
      </c>
      <c r="C269" s="146"/>
      <c r="D269" s="146"/>
      <c r="E269" s="146"/>
      <c r="F269" s="146"/>
      <c r="G269" s="146"/>
      <c r="H269" s="146"/>
      <c r="I269" s="146"/>
      <c r="J269" s="146"/>
      <c r="K269" s="146"/>
      <c r="L269" s="146"/>
      <c r="M269" s="269"/>
      <c r="N269" s="142"/>
    </row>
    <row r="270" spans="1:15" x14ac:dyDescent="0.3">
      <c r="A270" s="270" t="s">
        <v>343</v>
      </c>
      <c r="B270" s="522" t="s">
        <v>133</v>
      </c>
      <c r="C270" s="523"/>
      <c r="D270" s="523"/>
      <c r="E270" s="523"/>
      <c r="F270" s="144"/>
      <c r="G270" s="144"/>
      <c r="H270" s="144"/>
      <c r="I270" s="144"/>
      <c r="J270" s="144"/>
      <c r="K270" s="144"/>
      <c r="L270" s="144"/>
      <c r="M270" s="271"/>
      <c r="N270" s="142"/>
    </row>
    <row r="271" spans="1:15" ht="30.75" customHeight="1" thickBot="1" x14ac:dyDescent="0.35">
      <c r="A271" s="273"/>
      <c r="B271" s="509" t="s">
        <v>344</v>
      </c>
      <c r="C271" s="509"/>
      <c r="D271" s="509"/>
      <c r="E271" s="509"/>
      <c r="F271" s="144"/>
      <c r="G271" s="144"/>
      <c r="H271" s="144"/>
      <c r="I271" s="144"/>
      <c r="J271" s="144"/>
      <c r="K271" s="144"/>
      <c r="L271" s="144"/>
      <c r="M271" s="271"/>
      <c r="N271" s="142"/>
    </row>
    <row r="272" spans="1:15" ht="159" customHeight="1" thickBot="1" x14ac:dyDescent="0.35">
      <c r="A272" s="273"/>
      <c r="B272" s="497" t="s">
        <v>345</v>
      </c>
      <c r="C272" s="526"/>
      <c r="D272" s="526"/>
      <c r="E272" s="527"/>
      <c r="F272" s="144"/>
      <c r="G272" s="144"/>
      <c r="H272" s="144"/>
      <c r="I272" s="144"/>
      <c r="J272" s="144"/>
      <c r="K272" s="144"/>
      <c r="L272" s="144"/>
      <c r="M272" s="271"/>
      <c r="N272" s="142"/>
    </row>
    <row r="273" spans="1:14" ht="17.25" customHeight="1" x14ac:dyDescent="0.3">
      <c r="A273" s="273"/>
      <c r="B273" s="468"/>
      <c r="C273" s="468"/>
      <c r="D273" s="468"/>
      <c r="E273" s="468"/>
      <c r="F273" s="144"/>
      <c r="G273" s="144"/>
      <c r="H273" s="144"/>
      <c r="I273" s="144"/>
      <c r="J273" s="144"/>
      <c r="K273" s="144"/>
      <c r="L273" s="144"/>
      <c r="M273" s="271"/>
      <c r="N273" s="142"/>
    </row>
    <row r="274" spans="1:14" ht="18" x14ac:dyDescent="0.3">
      <c r="A274" s="277" t="s">
        <v>346</v>
      </c>
      <c r="B274" s="143" t="s">
        <v>88</v>
      </c>
      <c r="C274" s="143"/>
      <c r="D274" s="143"/>
      <c r="E274" s="143"/>
      <c r="F274" s="143"/>
      <c r="G274" s="143"/>
      <c r="H274" s="143"/>
      <c r="I274" s="143"/>
      <c r="J274" s="143"/>
      <c r="K274" s="143"/>
      <c r="L274" s="143"/>
      <c r="M274" s="278"/>
      <c r="N274" s="142"/>
    </row>
    <row r="275" spans="1:14" ht="18" x14ac:dyDescent="0.3">
      <c r="A275" s="279"/>
      <c r="B275" s="112" t="s">
        <v>347</v>
      </c>
      <c r="C275" s="112"/>
      <c r="D275" s="112"/>
      <c r="E275" s="112"/>
      <c r="F275" s="112"/>
      <c r="G275" s="112"/>
      <c r="H275" s="112"/>
      <c r="I275" s="112"/>
      <c r="J275" s="112"/>
      <c r="K275" s="112"/>
      <c r="L275" s="112"/>
      <c r="M275" s="280"/>
      <c r="N275" s="142"/>
    </row>
    <row r="276" spans="1:14" ht="21.75" customHeight="1" x14ac:dyDescent="0.3">
      <c r="A276" s="281" t="s">
        <v>348</v>
      </c>
      <c r="B276" s="141" t="s">
        <v>349</v>
      </c>
      <c r="C276" s="140"/>
      <c r="D276" s="140"/>
      <c r="E276" s="140"/>
      <c r="F276" s="110"/>
      <c r="G276" s="110"/>
      <c r="H276" s="110"/>
      <c r="I276" s="110"/>
      <c r="J276" s="110"/>
      <c r="K276" s="110"/>
      <c r="L276" s="110"/>
      <c r="M276" s="282"/>
      <c r="N276" s="142"/>
    </row>
    <row r="277" spans="1:14" ht="23.25" customHeight="1" thickBot="1" x14ac:dyDescent="0.35">
      <c r="A277" s="283"/>
      <c r="B277" s="495" t="s">
        <v>350</v>
      </c>
      <c r="C277" s="496"/>
      <c r="D277" s="496"/>
      <c r="E277" s="496"/>
      <c r="F277" s="110"/>
      <c r="G277" s="110"/>
      <c r="H277" s="110"/>
      <c r="I277" s="110"/>
      <c r="J277" s="110"/>
      <c r="K277" s="110"/>
      <c r="L277" s="110"/>
      <c r="M277" s="282"/>
      <c r="N277" s="142"/>
    </row>
    <row r="278" spans="1:14" ht="167.25" customHeight="1" thickBot="1" x14ac:dyDescent="0.35">
      <c r="A278" s="283"/>
      <c r="B278" s="497" t="s">
        <v>351</v>
      </c>
      <c r="C278" s="498"/>
      <c r="D278" s="498"/>
      <c r="E278" s="499"/>
      <c r="F278" s="110"/>
      <c r="G278" s="110"/>
      <c r="H278" s="110"/>
      <c r="I278" s="110"/>
      <c r="J278" s="110"/>
      <c r="K278" s="110"/>
      <c r="L278" s="110"/>
      <c r="M278" s="282"/>
      <c r="N278" s="142"/>
    </row>
    <row r="279" spans="1:14" ht="22.65" customHeight="1" x14ac:dyDescent="0.3">
      <c r="A279" s="283" t="s">
        <v>352</v>
      </c>
      <c r="B279" s="524" t="s">
        <v>353</v>
      </c>
      <c r="C279" s="525"/>
      <c r="D279" s="525"/>
      <c r="E279" s="525"/>
      <c r="F279" s="110"/>
      <c r="G279" s="110"/>
      <c r="H279" s="110"/>
      <c r="I279" s="110"/>
      <c r="J279" s="110"/>
      <c r="K279" s="110"/>
      <c r="L279" s="110"/>
      <c r="M279" s="282"/>
      <c r="N279" s="142"/>
    </row>
    <row r="280" spans="1:14" ht="36.9" customHeight="1" thickBot="1" x14ac:dyDescent="0.35">
      <c r="A280" s="283"/>
      <c r="B280" s="528" t="s">
        <v>354</v>
      </c>
      <c r="C280" s="521"/>
      <c r="D280" s="521"/>
      <c r="E280" s="521"/>
      <c r="F280" s="110"/>
      <c r="G280" s="110"/>
      <c r="H280" s="110"/>
      <c r="I280" s="110"/>
      <c r="J280" s="110"/>
      <c r="K280" s="110"/>
      <c r="L280" s="110"/>
      <c r="M280" s="282"/>
      <c r="N280" s="142"/>
    </row>
    <row r="281" spans="1:14" ht="192" customHeight="1" x14ac:dyDescent="0.3">
      <c r="A281" s="283"/>
      <c r="B281" s="497" t="s">
        <v>355</v>
      </c>
      <c r="C281" s="498"/>
      <c r="D281" s="498"/>
      <c r="E281" s="499"/>
      <c r="F281" s="110"/>
      <c r="G281" s="110"/>
      <c r="H281" s="110"/>
      <c r="I281" s="110"/>
      <c r="J281" s="110"/>
      <c r="K281" s="110"/>
      <c r="L281" s="110"/>
      <c r="M281" s="282"/>
      <c r="N281" s="142"/>
    </row>
    <row r="282" spans="1:14" x14ac:dyDescent="0.3">
      <c r="A282" s="284"/>
      <c r="B282" s="139"/>
      <c r="C282" s="110"/>
      <c r="D282" s="110"/>
      <c r="E282" s="110"/>
      <c r="F282" s="110"/>
      <c r="G282" s="110"/>
      <c r="H282" s="110"/>
      <c r="I282" s="110"/>
      <c r="J282" s="110"/>
      <c r="K282" s="110"/>
      <c r="L282" s="110"/>
      <c r="M282" s="282"/>
      <c r="N282" s="142"/>
    </row>
    <row r="283" spans="1:14" ht="18" x14ac:dyDescent="0.3">
      <c r="A283" s="279"/>
      <c r="B283" s="112" t="s">
        <v>356</v>
      </c>
      <c r="C283" s="112"/>
      <c r="D283" s="112"/>
      <c r="E283" s="112"/>
      <c r="F283" s="112"/>
      <c r="G283" s="112"/>
      <c r="H283" s="112"/>
      <c r="I283" s="112"/>
      <c r="J283" s="112"/>
      <c r="K283" s="112"/>
      <c r="L283" s="112"/>
      <c r="M283" s="285"/>
      <c r="N283" s="142"/>
    </row>
    <row r="284" spans="1:14" ht="22.65" customHeight="1" x14ac:dyDescent="0.3">
      <c r="A284" s="283" t="s">
        <v>357</v>
      </c>
      <c r="B284" s="138" t="s">
        <v>358</v>
      </c>
      <c r="C284" s="110"/>
      <c r="D284" s="110"/>
      <c r="E284" s="110"/>
      <c r="F284" s="110"/>
      <c r="G284" s="110"/>
      <c r="H284" s="110"/>
      <c r="I284" s="110"/>
      <c r="J284" s="110"/>
      <c r="K284" s="110"/>
      <c r="L284" s="110"/>
      <c r="M284" s="282"/>
      <c r="N284" s="142"/>
    </row>
    <row r="285" spans="1:14" ht="33.75" customHeight="1" thickBot="1" x14ac:dyDescent="0.35">
      <c r="A285" s="286"/>
      <c r="B285" s="495" t="s">
        <v>359</v>
      </c>
      <c r="C285" s="496"/>
      <c r="D285" s="496"/>
      <c r="E285" s="496"/>
      <c r="F285" s="110"/>
      <c r="G285" s="110"/>
      <c r="H285" s="110"/>
      <c r="I285" s="110"/>
      <c r="J285" s="110"/>
      <c r="K285" s="110"/>
      <c r="L285" s="110"/>
      <c r="M285" s="282"/>
      <c r="N285" s="142"/>
    </row>
    <row r="286" spans="1:14" ht="83.25" customHeight="1" x14ac:dyDescent="0.3">
      <c r="A286" s="286"/>
      <c r="B286" s="514" t="s">
        <v>360</v>
      </c>
      <c r="C286" s="515"/>
      <c r="D286" s="515"/>
      <c r="E286" s="516"/>
      <c r="F286" s="110"/>
      <c r="G286" s="110"/>
      <c r="H286" s="110"/>
      <c r="I286" s="110"/>
      <c r="J286" s="110"/>
      <c r="K286" s="110"/>
      <c r="L286" s="110"/>
      <c r="M286" s="282"/>
      <c r="N286" s="142"/>
    </row>
    <row r="287" spans="1:14" ht="42.75" customHeight="1" x14ac:dyDescent="0.3">
      <c r="A287" s="287" t="s">
        <v>361</v>
      </c>
      <c r="B287" s="512" t="s">
        <v>362</v>
      </c>
      <c r="C287" s="513"/>
      <c r="D287" s="513"/>
      <c r="E287" s="513"/>
      <c r="F287" s="110"/>
      <c r="G287" s="110"/>
      <c r="H287" s="110"/>
      <c r="I287" s="110"/>
      <c r="J287" s="110"/>
      <c r="K287" s="110"/>
      <c r="L287" s="110"/>
      <c r="M287" s="282"/>
      <c r="N287" s="142"/>
    </row>
    <row r="288" spans="1:14" ht="73.5" customHeight="1" x14ac:dyDescent="0.3">
      <c r="A288" s="288"/>
      <c r="B288" s="521" t="s">
        <v>363</v>
      </c>
      <c r="C288" s="521"/>
      <c r="D288" s="521"/>
      <c r="E288" s="521"/>
      <c r="F288" s="110"/>
      <c r="G288" s="110"/>
      <c r="H288" s="110"/>
      <c r="I288" s="110"/>
      <c r="J288" s="110"/>
      <c r="K288" s="110"/>
      <c r="L288" s="110"/>
      <c r="M288" s="282"/>
      <c r="N288" s="142"/>
    </row>
    <row r="289" spans="1:14" ht="48.75" customHeight="1" thickBot="1" x14ac:dyDescent="0.35">
      <c r="A289" s="289"/>
      <c r="B289" s="496" t="s">
        <v>364</v>
      </c>
      <c r="C289" s="496"/>
      <c r="D289" s="496"/>
      <c r="E289" s="496"/>
      <c r="F289" s="110"/>
      <c r="G289" s="110"/>
      <c r="H289" s="110"/>
      <c r="I289" s="110"/>
      <c r="J289" s="110"/>
      <c r="K289" s="110"/>
      <c r="L289" s="110"/>
      <c r="M289" s="282"/>
      <c r="N289" s="142"/>
    </row>
    <row r="290" spans="1:14" ht="32.25" customHeight="1" x14ac:dyDescent="0.3">
      <c r="A290" s="289"/>
      <c r="B290" s="137" t="s">
        <v>365</v>
      </c>
      <c r="C290" s="135" t="s">
        <v>366</v>
      </c>
      <c r="D290" s="135" t="s">
        <v>367</v>
      </c>
      <c r="E290" s="136" t="s">
        <v>368</v>
      </c>
      <c r="F290" s="135" t="s">
        <v>369</v>
      </c>
      <c r="G290" s="134" t="s">
        <v>20</v>
      </c>
      <c r="H290" s="110"/>
      <c r="I290" s="110"/>
      <c r="J290" s="110"/>
      <c r="K290" s="110"/>
      <c r="L290" s="110"/>
      <c r="M290" s="282"/>
      <c r="N290" s="142"/>
    </row>
    <row r="291" spans="1:14" ht="149.25" customHeight="1" x14ac:dyDescent="0.3">
      <c r="A291" s="289"/>
      <c r="B291" s="132" t="s">
        <v>370</v>
      </c>
      <c r="C291" s="131" t="s">
        <v>371</v>
      </c>
      <c r="D291" s="126" t="s">
        <v>372</v>
      </c>
      <c r="E291" s="131" t="s">
        <v>373</v>
      </c>
      <c r="F291" s="461" t="s">
        <v>374</v>
      </c>
      <c r="G291" s="133"/>
      <c r="H291" s="110"/>
      <c r="I291" s="110"/>
      <c r="J291" s="110"/>
      <c r="K291" s="110"/>
      <c r="L291" s="110"/>
      <c r="M291" s="282"/>
      <c r="N291" s="142"/>
    </row>
    <row r="292" spans="1:14" ht="302.25" customHeight="1" x14ac:dyDescent="0.3">
      <c r="A292" s="289"/>
      <c r="B292" s="132" t="s">
        <v>370</v>
      </c>
      <c r="C292" s="131" t="s">
        <v>371</v>
      </c>
      <c r="D292" s="126" t="s">
        <v>372</v>
      </c>
      <c r="E292" s="131" t="s">
        <v>375</v>
      </c>
      <c r="F292" s="461" t="s">
        <v>376</v>
      </c>
      <c r="G292" s="133"/>
      <c r="H292" s="110"/>
      <c r="I292" s="110"/>
      <c r="J292" s="110"/>
      <c r="K292" s="110"/>
      <c r="L292" s="110"/>
      <c r="M292" s="282"/>
      <c r="N292" s="142"/>
    </row>
    <row r="293" spans="1:14" ht="50.25" hidden="1" customHeight="1" x14ac:dyDescent="0.3">
      <c r="A293" s="289"/>
      <c r="B293" s="132" t="s">
        <v>370</v>
      </c>
      <c r="C293" s="131" t="s">
        <v>371</v>
      </c>
      <c r="D293" s="126" t="s">
        <v>372</v>
      </c>
      <c r="E293" s="131"/>
      <c r="F293" s="460"/>
      <c r="G293" s="133"/>
      <c r="H293" s="110"/>
      <c r="I293" s="110"/>
      <c r="J293" s="110"/>
      <c r="K293" s="110"/>
      <c r="L293" s="110"/>
      <c r="M293" s="282"/>
      <c r="N293" s="142"/>
    </row>
    <row r="294" spans="1:14" ht="50.25" hidden="1" customHeight="1" x14ac:dyDescent="0.3">
      <c r="A294" s="289"/>
      <c r="B294" s="132" t="s">
        <v>370</v>
      </c>
      <c r="C294" s="131" t="s">
        <v>371</v>
      </c>
      <c r="D294" s="126" t="s">
        <v>372</v>
      </c>
      <c r="E294" s="131"/>
      <c r="F294" s="460"/>
      <c r="G294" s="133"/>
      <c r="H294" s="110"/>
      <c r="I294" s="110"/>
      <c r="J294" s="110"/>
      <c r="K294" s="110"/>
      <c r="L294" s="110"/>
      <c r="M294" s="282"/>
      <c r="N294" s="142"/>
    </row>
    <row r="295" spans="1:14" ht="50.25" hidden="1" customHeight="1" x14ac:dyDescent="0.3">
      <c r="A295" s="289"/>
      <c r="B295" s="132" t="s">
        <v>370</v>
      </c>
      <c r="C295" s="131" t="s">
        <v>371</v>
      </c>
      <c r="D295" s="126" t="s">
        <v>372</v>
      </c>
      <c r="E295" s="131"/>
      <c r="F295" s="460"/>
      <c r="G295" s="133"/>
      <c r="H295" s="110"/>
      <c r="I295" s="110"/>
      <c r="J295" s="110"/>
      <c r="K295" s="110"/>
      <c r="L295" s="110"/>
      <c r="M295" s="282"/>
      <c r="N295" s="142"/>
    </row>
    <row r="296" spans="1:14" ht="36" hidden="1" customHeight="1" x14ac:dyDescent="0.3">
      <c r="A296" s="289"/>
      <c r="B296" s="132" t="s">
        <v>377</v>
      </c>
      <c r="C296" s="131" t="s">
        <v>378</v>
      </c>
      <c r="D296" s="126" t="s">
        <v>372</v>
      </c>
      <c r="E296" s="131"/>
      <c r="F296" s="460"/>
      <c r="G296" s="133"/>
      <c r="H296" s="110"/>
      <c r="I296" s="110"/>
      <c r="J296" s="110"/>
      <c r="K296" s="110"/>
      <c r="L296" s="110"/>
      <c r="M296" s="282"/>
      <c r="N296" s="142"/>
    </row>
    <row r="297" spans="1:14" ht="36" hidden="1" customHeight="1" x14ac:dyDescent="0.3">
      <c r="A297" s="289"/>
      <c r="B297" s="132" t="s">
        <v>377</v>
      </c>
      <c r="C297" s="131" t="s">
        <v>378</v>
      </c>
      <c r="D297" s="126" t="s">
        <v>372</v>
      </c>
      <c r="E297" s="131"/>
      <c r="F297" s="460"/>
      <c r="G297" s="133"/>
      <c r="H297" s="110"/>
      <c r="I297" s="110"/>
      <c r="J297" s="110"/>
      <c r="K297" s="110"/>
      <c r="L297" s="110"/>
      <c r="M297" s="282"/>
      <c r="N297" s="142"/>
    </row>
    <row r="298" spans="1:14" ht="36" hidden="1" customHeight="1" x14ac:dyDescent="0.3">
      <c r="A298" s="289"/>
      <c r="B298" s="132" t="s">
        <v>377</v>
      </c>
      <c r="C298" s="131" t="s">
        <v>378</v>
      </c>
      <c r="D298" s="126" t="s">
        <v>372</v>
      </c>
      <c r="E298" s="131"/>
      <c r="F298" s="460"/>
      <c r="G298" s="133"/>
      <c r="H298" s="110"/>
      <c r="I298" s="110"/>
      <c r="J298" s="110"/>
      <c r="K298" s="110"/>
      <c r="L298" s="110"/>
      <c r="M298" s="282"/>
      <c r="N298" s="142"/>
    </row>
    <row r="299" spans="1:14" ht="36" hidden="1" customHeight="1" x14ac:dyDescent="0.3">
      <c r="A299" s="289"/>
      <c r="B299" s="132" t="s">
        <v>377</v>
      </c>
      <c r="C299" s="131" t="s">
        <v>378</v>
      </c>
      <c r="D299" s="126" t="s">
        <v>372</v>
      </c>
      <c r="E299" s="131"/>
      <c r="F299" s="460"/>
      <c r="G299" s="133"/>
      <c r="H299" s="110"/>
      <c r="I299" s="110"/>
      <c r="J299" s="110"/>
      <c r="K299" s="110"/>
      <c r="L299" s="110"/>
      <c r="M299" s="282"/>
      <c r="N299" s="142"/>
    </row>
    <row r="300" spans="1:14" ht="36" hidden="1" customHeight="1" x14ac:dyDescent="0.3">
      <c r="A300" s="289"/>
      <c r="B300" s="132" t="s">
        <v>377</v>
      </c>
      <c r="C300" s="131" t="s">
        <v>378</v>
      </c>
      <c r="D300" s="126" t="s">
        <v>372</v>
      </c>
      <c r="E300" s="131"/>
      <c r="F300" s="460"/>
      <c r="G300" s="133"/>
      <c r="H300" s="110"/>
      <c r="I300" s="110"/>
      <c r="J300" s="110"/>
      <c r="K300" s="110"/>
      <c r="L300" s="110"/>
      <c r="M300" s="282"/>
      <c r="N300" s="142"/>
    </row>
    <row r="301" spans="1:14" ht="36" hidden="1" customHeight="1" x14ac:dyDescent="0.3">
      <c r="A301" s="289"/>
      <c r="B301" s="132" t="s">
        <v>377</v>
      </c>
      <c r="C301" s="131" t="s">
        <v>378</v>
      </c>
      <c r="D301" s="126" t="s">
        <v>372</v>
      </c>
      <c r="E301" s="131"/>
      <c r="F301" s="460"/>
      <c r="G301" s="133"/>
      <c r="H301" s="110"/>
      <c r="I301" s="110"/>
      <c r="J301" s="110"/>
      <c r="K301" s="110"/>
      <c r="L301" s="110"/>
      <c r="M301" s="282"/>
      <c r="N301" s="142"/>
    </row>
    <row r="302" spans="1:14" ht="36" hidden="1" customHeight="1" x14ac:dyDescent="0.3">
      <c r="A302" s="289"/>
      <c r="B302" s="132" t="s">
        <v>377</v>
      </c>
      <c r="C302" s="131" t="s">
        <v>378</v>
      </c>
      <c r="D302" s="126" t="s">
        <v>372</v>
      </c>
      <c r="E302" s="131"/>
      <c r="F302" s="460"/>
      <c r="G302" s="133"/>
      <c r="H302" s="110"/>
      <c r="I302" s="110"/>
      <c r="J302" s="110"/>
      <c r="K302" s="110"/>
      <c r="L302" s="110"/>
      <c r="M302" s="282"/>
      <c r="N302" s="142"/>
    </row>
    <row r="303" spans="1:14" ht="36" hidden="1" customHeight="1" x14ac:dyDescent="0.3">
      <c r="A303" s="289"/>
      <c r="B303" s="132" t="s">
        <v>377</v>
      </c>
      <c r="C303" s="131" t="s">
        <v>378</v>
      </c>
      <c r="D303" s="126" t="s">
        <v>372</v>
      </c>
      <c r="E303" s="131"/>
      <c r="F303" s="460"/>
      <c r="G303" s="133"/>
      <c r="H303" s="110"/>
      <c r="I303" s="110"/>
      <c r="J303" s="110"/>
      <c r="K303" s="110"/>
      <c r="L303" s="110"/>
      <c r="M303" s="282"/>
      <c r="N303" s="142"/>
    </row>
    <row r="304" spans="1:14" ht="36" hidden="1" customHeight="1" x14ac:dyDescent="0.3">
      <c r="A304" s="289"/>
      <c r="B304" s="132" t="s">
        <v>377</v>
      </c>
      <c r="C304" s="131" t="s">
        <v>378</v>
      </c>
      <c r="D304" s="126" t="s">
        <v>372</v>
      </c>
      <c r="E304" s="131"/>
      <c r="F304" s="460"/>
      <c r="G304" s="133"/>
      <c r="H304" s="110"/>
      <c r="I304" s="110"/>
      <c r="J304" s="110"/>
      <c r="K304" s="110"/>
      <c r="L304" s="110"/>
      <c r="M304" s="282"/>
      <c r="N304" s="142"/>
    </row>
    <row r="305" spans="1:14" ht="36" hidden="1" customHeight="1" x14ac:dyDescent="0.3">
      <c r="A305" s="289"/>
      <c r="B305" s="132" t="s">
        <v>377</v>
      </c>
      <c r="C305" s="131" t="s">
        <v>378</v>
      </c>
      <c r="D305" s="126" t="s">
        <v>372</v>
      </c>
      <c r="E305" s="131"/>
      <c r="F305" s="460"/>
      <c r="G305" s="133"/>
      <c r="H305" s="110"/>
      <c r="I305" s="110"/>
      <c r="J305" s="110"/>
      <c r="K305" s="110"/>
      <c r="L305" s="110"/>
      <c r="M305" s="282"/>
      <c r="N305" s="142"/>
    </row>
    <row r="306" spans="1:14" ht="36" hidden="1" customHeight="1" x14ac:dyDescent="0.3">
      <c r="A306" s="289"/>
      <c r="B306" s="132" t="s">
        <v>377</v>
      </c>
      <c r="C306" s="131" t="s">
        <v>378</v>
      </c>
      <c r="D306" s="126" t="s">
        <v>372</v>
      </c>
      <c r="E306" s="131"/>
      <c r="F306" s="460"/>
      <c r="G306" s="133"/>
      <c r="H306" s="110"/>
      <c r="I306" s="110"/>
      <c r="J306" s="110"/>
      <c r="K306" s="110"/>
      <c r="L306" s="110"/>
      <c r="M306" s="282"/>
      <c r="N306" s="142"/>
    </row>
    <row r="307" spans="1:14" ht="36" hidden="1" customHeight="1" x14ac:dyDescent="0.3">
      <c r="A307" s="289"/>
      <c r="B307" s="132" t="s">
        <v>377</v>
      </c>
      <c r="C307" s="131" t="s">
        <v>378</v>
      </c>
      <c r="D307" s="126" t="s">
        <v>372</v>
      </c>
      <c r="E307" s="131"/>
      <c r="F307" s="460"/>
      <c r="G307" s="133"/>
      <c r="H307" s="110"/>
      <c r="I307" s="110"/>
      <c r="J307" s="110"/>
      <c r="K307" s="110"/>
      <c r="L307" s="110"/>
      <c r="M307" s="282"/>
      <c r="N307" s="142"/>
    </row>
    <row r="308" spans="1:14" ht="36" hidden="1" customHeight="1" x14ac:dyDescent="0.3">
      <c r="A308" s="289"/>
      <c r="B308" s="132" t="s">
        <v>377</v>
      </c>
      <c r="C308" s="131" t="s">
        <v>378</v>
      </c>
      <c r="D308" s="126" t="s">
        <v>372</v>
      </c>
      <c r="E308" s="131"/>
      <c r="F308" s="460"/>
      <c r="G308" s="133"/>
      <c r="H308" s="110"/>
      <c r="I308" s="110"/>
      <c r="J308" s="110"/>
      <c r="K308" s="110"/>
      <c r="L308" s="110"/>
      <c r="M308" s="282"/>
      <c r="N308" s="142"/>
    </row>
    <row r="309" spans="1:14" ht="36" hidden="1" customHeight="1" x14ac:dyDescent="0.3">
      <c r="A309" s="289"/>
      <c r="B309" s="132" t="s">
        <v>377</v>
      </c>
      <c r="C309" s="131" t="s">
        <v>378</v>
      </c>
      <c r="D309" s="126" t="s">
        <v>372</v>
      </c>
      <c r="E309" s="131"/>
      <c r="F309" s="460"/>
      <c r="G309" s="133"/>
      <c r="H309" s="110"/>
      <c r="I309" s="110"/>
      <c r="J309" s="110"/>
      <c r="K309" s="110"/>
      <c r="L309" s="110"/>
      <c r="M309" s="282"/>
      <c r="N309" s="142"/>
    </row>
    <row r="310" spans="1:14" ht="36" hidden="1" customHeight="1" x14ac:dyDescent="0.3">
      <c r="A310" s="289"/>
      <c r="B310" s="132" t="s">
        <v>377</v>
      </c>
      <c r="C310" s="131" t="s">
        <v>378</v>
      </c>
      <c r="D310" s="126" t="s">
        <v>372</v>
      </c>
      <c r="E310" s="131"/>
      <c r="F310" s="460"/>
      <c r="G310" s="133"/>
      <c r="H310" s="110"/>
      <c r="I310" s="110"/>
      <c r="J310" s="110"/>
      <c r="K310" s="110"/>
      <c r="L310" s="110"/>
      <c r="M310" s="282"/>
      <c r="N310" s="142"/>
    </row>
    <row r="311" spans="1:14" ht="28.8" hidden="1" x14ac:dyDescent="0.3">
      <c r="A311" s="289"/>
      <c r="B311" s="132" t="s">
        <v>379</v>
      </c>
      <c r="C311" s="131" t="s">
        <v>380</v>
      </c>
      <c r="D311" s="126" t="s">
        <v>372</v>
      </c>
      <c r="E311" s="131"/>
      <c r="F311" s="460"/>
      <c r="G311" s="133"/>
      <c r="H311" s="110"/>
      <c r="I311" s="110"/>
      <c r="J311" s="110"/>
      <c r="K311" s="110"/>
      <c r="L311" s="110"/>
      <c r="M311" s="282"/>
      <c r="N311" s="142"/>
    </row>
    <row r="312" spans="1:14" ht="28.8" hidden="1" x14ac:dyDescent="0.3">
      <c r="A312" s="289"/>
      <c r="B312" s="132" t="s">
        <v>379</v>
      </c>
      <c r="C312" s="131" t="s">
        <v>380</v>
      </c>
      <c r="D312" s="126" t="s">
        <v>372</v>
      </c>
      <c r="E312" s="131"/>
      <c r="F312" s="460"/>
      <c r="G312" s="133"/>
      <c r="H312" s="110"/>
      <c r="I312" s="110"/>
      <c r="J312" s="110"/>
      <c r="K312" s="110"/>
      <c r="L312" s="110"/>
      <c r="M312" s="282"/>
      <c r="N312" s="142"/>
    </row>
    <row r="313" spans="1:14" ht="28.8" hidden="1" x14ac:dyDescent="0.3">
      <c r="A313" s="289"/>
      <c r="B313" s="132" t="s">
        <v>379</v>
      </c>
      <c r="C313" s="131" t="s">
        <v>380</v>
      </c>
      <c r="D313" s="126" t="s">
        <v>372</v>
      </c>
      <c r="E313" s="131"/>
      <c r="F313" s="460"/>
      <c r="G313" s="133"/>
      <c r="H313" s="110"/>
      <c r="I313" s="110"/>
      <c r="J313" s="110"/>
      <c r="K313" s="110"/>
      <c r="L313" s="110"/>
      <c r="M313" s="282"/>
      <c r="N313" s="142"/>
    </row>
    <row r="314" spans="1:14" ht="28.8" hidden="1" x14ac:dyDescent="0.3">
      <c r="A314" s="289"/>
      <c r="B314" s="132" t="s">
        <v>379</v>
      </c>
      <c r="C314" s="131" t="s">
        <v>380</v>
      </c>
      <c r="D314" s="126" t="s">
        <v>372</v>
      </c>
      <c r="E314" s="131"/>
      <c r="F314" s="460"/>
      <c r="G314" s="133"/>
      <c r="H314" s="110"/>
      <c r="I314" s="110"/>
      <c r="J314" s="110"/>
      <c r="K314" s="110"/>
      <c r="L314" s="110"/>
      <c r="M314" s="282"/>
      <c r="N314" s="142"/>
    </row>
    <row r="315" spans="1:14" ht="28.8" hidden="1" x14ac:dyDescent="0.3">
      <c r="A315" s="289"/>
      <c r="B315" s="132" t="s">
        <v>379</v>
      </c>
      <c r="C315" s="131" t="s">
        <v>380</v>
      </c>
      <c r="D315" s="126" t="s">
        <v>372</v>
      </c>
      <c r="E315" s="131"/>
      <c r="F315" s="460"/>
      <c r="G315" s="133"/>
      <c r="H315" s="110"/>
      <c r="I315" s="110"/>
      <c r="J315" s="110"/>
      <c r="K315" s="110"/>
      <c r="L315" s="110"/>
      <c r="M315" s="282"/>
      <c r="N315" s="142"/>
    </row>
    <row r="316" spans="1:14" ht="196.5" customHeight="1" x14ac:dyDescent="0.3">
      <c r="A316" s="289"/>
      <c r="B316" s="132" t="s">
        <v>381</v>
      </c>
      <c r="C316" s="131" t="s">
        <v>382</v>
      </c>
      <c r="D316" s="126" t="s">
        <v>383</v>
      </c>
      <c r="E316" s="131" t="s">
        <v>384</v>
      </c>
      <c r="F316" s="461" t="s">
        <v>385</v>
      </c>
      <c r="G316" s="133"/>
      <c r="H316" s="110"/>
      <c r="I316" s="110"/>
      <c r="J316" s="110"/>
      <c r="K316" s="110"/>
      <c r="L316" s="110"/>
      <c r="M316" s="282"/>
      <c r="N316" s="142"/>
    </row>
    <row r="317" spans="1:14" ht="59.25" customHeight="1" x14ac:dyDescent="0.3">
      <c r="A317" s="289"/>
      <c r="B317" s="132" t="s">
        <v>381</v>
      </c>
      <c r="C317" s="131" t="s">
        <v>382</v>
      </c>
      <c r="D317" s="126" t="s">
        <v>383</v>
      </c>
      <c r="E317" s="131" t="s">
        <v>386</v>
      </c>
      <c r="F317" s="461" t="s">
        <v>387</v>
      </c>
      <c r="G317" s="133"/>
      <c r="H317" s="110"/>
      <c r="I317" s="110"/>
      <c r="J317" s="110"/>
      <c r="K317" s="110"/>
      <c r="L317" s="110"/>
      <c r="M317" s="282"/>
      <c r="N317" s="142"/>
    </row>
    <row r="318" spans="1:14" ht="43.2" x14ac:dyDescent="0.3">
      <c r="A318" s="289"/>
      <c r="B318" s="132" t="s">
        <v>381</v>
      </c>
      <c r="C318" s="131" t="s">
        <v>382</v>
      </c>
      <c r="D318" s="126" t="s">
        <v>383</v>
      </c>
      <c r="E318" s="131" t="s">
        <v>388</v>
      </c>
      <c r="F318" s="460"/>
      <c r="G318" s="133"/>
      <c r="H318" s="110"/>
      <c r="I318" s="110"/>
      <c r="J318" s="110"/>
      <c r="K318" s="110"/>
      <c r="L318" s="110"/>
      <c r="M318" s="282"/>
      <c r="N318" s="142"/>
    </row>
    <row r="319" spans="1:14" ht="43.2" hidden="1" x14ac:dyDescent="0.3">
      <c r="A319" s="289"/>
      <c r="B319" s="132" t="s">
        <v>381</v>
      </c>
      <c r="C319" s="131" t="s">
        <v>382</v>
      </c>
      <c r="D319" s="126" t="s">
        <v>383</v>
      </c>
      <c r="E319" s="131"/>
      <c r="F319" s="460"/>
      <c r="G319" s="133"/>
      <c r="H319" s="110"/>
      <c r="I319" s="110"/>
      <c r="J319" s="110"/>
      <c r="K319" s="110"/>
      <c r="L319" s="110"/>
      <c r="M319" s="282"/>
      <c r="N319" s="142"/>
    </row>
    <row r="320" spans="1:14" ht="43.2" hidden="1" x14ac:dyDescent="0.3">
      <c r="A320" s="289"/>
      <c r="B320" s="132" t="s">
        <v>381</v>
      </c>
      <c r="C320" s="131" t="s">
        <v>382</v>
      </c>
      <c r="D320" s="126" t="s">
        <v>383</v>
      </c>
      <c r="E320" s="131"/>
      <c r="F320" s="460"/>
      <c r="G320" s="133"/>
      <c r="H320" s="110"/>
      <c r="I320" s="110"/>
      <c r="J320" s="110"/>
      <c r="K320" s="110"/>
      <c r="L320" s="110"/>
      <c r="M320" s="282"/>
      <c r="N320" s="142"/>
    </row>
    <row r="321" spans="1:14" ht="43.2" hidden="1" x14ac:dyDescent="0.3">
      <c r="A321" s="289"/>
      <c r="B321" s="132" t="s">
        <v>381</v>
      </c>
      <c r="C321" s="131" t="s">
        <v>382</v>
      </c>
      <c r="D321" s="126" t="s">
        <v>383</v>
      </c>
      <c r="E321" s="131"/>
      <c r="F321" s="460"/>
      <c r="G321" s="133"/>
      <c r="H321" s="110"/>
      <c r="I321" s="110"/>
      <c r="J321" s="110"/>
      <c r="K321" s="110"/>
      <c r="L321" s="110"/>
      <c r="M321" s="282"/>
      <c r="N321" s="142"/>
    </row>
    <row r="322" spans="1:14" ht="43.2" hidden="1" x14ac:dyDescent="0.3">
      <c r="A322" s="289"/>
      <c r="B322" s="132" t="s">
        <v>381</v>
      </c>
      <c r="C322" s="131" t="s">
        <v>382</v>
      </c>
      <c r="D322" s="126" t="s">
        <v>383</v>
      </c>
      <c r="E322" s="131"/>
      <c r="F322" s="460"/>
      <c r="G322" s="133"/>
      <c r="H322" s="110"/>
      <c r="I322" s="110"/>
      <c r="J322" s="110"/>
      <c r="K322" s="110"/>
      <c r="L322" s="110"/>
      <c r="M322" s="282"/>
      <c r="N322" s="142"/>
    </row>
    <row r="323" spans="1:14" ht="43.2" hidden="1" x14ac:dyDescent="0.3">
      <c r="A323" s="289"/>
      <c r="B323" s="132" t="s">
        <v>381</v>
      </c>
      <c r="C323" s="131" t="s">
        <v>382</v>
      </c>
      <c r="D323" s="126" t="s">
        <v>383</v>
      </c>
      <c r="E323" s="131"/>
      <c r="F323" s="460"/>
      <c r="G323" s="133"/>
      <c r="H323" s="110"/>
      <c r="I323" s="110"/>
      <c r="J323" s="110"/>
      <c r="K323" s="110"/>
      <c r="L323" s="110"/>
      <c r="M323" s="282"/>
      <c r="N323" s="142"/>
    </row>
    <row r="324" spans="1:14" ht="43.2" hidden="1" x14ac:dyDescent="0.3">
      <c r="A324" s="289"/>
      <c r="B324" s="132" t="s">
        <v>381</v>
      </c>
      <c r="C324" s="131" t="s">
        <v>382</v>
      </c>
      <c r="D324" s="126" t="s">
        <v>383</v>
      </c>
      <c r="E324" s="131"/>
      <c r="F324" s="460"/>
      <c r="G324" s="133"/>
      <c r="H324" s="110"/>
      <c r="I324" s="110"/>
      <c r="J324" s="110"/>
      <c r="K324" s="110"/>
      <c r="L324" s="110"/>
      <c r="M324" s="282"/>
      <c r="N324" s="142"/>
    </row>
    <row r="325" spans="1:14" ht="231" customHeight="1" x14ac:dyDescent="0.3">
      <c r="A325" s="289"/>
      <c r="B325" s="132" t="s">
        <v>389</v>
      </c>
      <c r="C325" s="131" t="s">
        <v>390</v>
      </c>
      <c r="D325" s="126" t="s">
        <v>383</v>
      </c>
      <c r="E325" s="131" t="s">
        <v>391</v>
      </c>
      <c r="F325" s="465" t="s">
        <v>392</v>
      </c>
      <c r="G325" s="133"/>
      <c r="H325" s="110"/>
      <c r="I325" s="110"/>
      <c r="J325" s="110"/>
      <c r="K325" s="110"/>
      <c r="L325" s="110"/>
      <c r="M325" s="282"/>
      <c r="N325" s="142"/>
    </row>
    <row r="326" spans="1:14" ht="77.25" customHeight="1" x14ac:dyDescent="0.3">
      <c r="A326" s="289"/>
      <c r="B326" s="132" t="s">
        <v>389</v>
      </c>
      <c r="C326" s="131" t="s">
        <v>390</v>
      </c>
      <c r="D326" s="126" t="s">
        <v>383</v>
      </c>
      <c r="E326" s="131" t="s">
        <v>393</v>
      </c>
      <c r="F326" s="461" t="s">
        <v>394</v>
      </c>
      <c r="G326" s="133"/>
      <c r="H326" s="110"/>
      <c r="I326" s="110"/>
      <c r="J326" s="110"/>
      <c r="K326" s="110"/>
      <c r="L326" s="110"/>
      <c r="M326" s="282"/>
      <c r="N326" s="142"/>
    </row>
    <row r="327" spans="1:14" ht="84" customHeight="1" x14ac:dyDescent="0.3">
      <c r="A327" s="289"/>
      <c r="B327" s="132" t="s">
        <v>389</v>
      </c>
      <c r="C327" s="131" t="s">
        <v>390</v>
      </c>
      <c r="D327" s="126" t="s">
        <v>383</v>
      </c>
      <c r="E327" s="131" t="s">
        <v>395</v>
      </c>
      <c r="F327" s="461" t="s">
        <v>396</v>
      </c>
      <c r="G327" s="133"/>
      <c r="H327" s="110"/>
      <c r="I327" s="110"/>
      <c r="J327" s="110"/>
      <c r="K327" s="110"/>
      <c r="L327" s="110"/>
      <c r="M327" s="282"/>
      <c r="N327" s="142"/>
    </row>
    <row r="328" spans="1:14" ht="213.75" customHeight="1" x14ac:dyDescent="0.3">
      <c r="A328" s="289"/>
      <c r="B328" s="132" t="s">
        <v>389</v>
      </c>
      <c r="C328" s="131" t="s">
        <v>390</v>
      </c>
      <c r="D328" s="126" t="s">
        <v>383</v>
      </c>
      <c r="E328" s="131" t="s">
        <v>397</v>
      </c>
      <c r="F328" s="461" t="s">
        <v>398</v>
      </c>
      <c r="G328" s="133"/>
      <c r="H328" s="110"/>
      <c r="I328" s="110"/>
      <c r="J328" s="110"/>
      <c r="K328" s="110"/>
      <c r="L328" s="110"/>
      <c r="M328" s="282"/>
      <c r="N328" s="142"/>
    </row>
    <row r="329" spans="1:14" ht="43.2" hidden="1" x14ac:dyDescent="0.3">
      <c r="A329" s="289"/>
      <c r="B329" s="132" t="s">
        <v>389</v>
      </c>
      <c r="C329" s="131" t="s">
        <v>390</v>
      </c>
      <c r="D329" s="126" t="s">
        <v>383</v>
      </c>
      <c r="E329" s="131"/>
      <c r="F329" s="131"/>
      <c r="G329" s="133"/>
      <c r="H329" s="110"/>
      <c r="I329" s="110"/>
      <c r="J329" s="110"/>
      <c r="K329" s="110"/>
      <c r="L329" s="110"/>
      <c r="M329" s="282"/>
      <c r="N329" s="142"/>
    </row>
    <row r="330" spans="1:14" ht="43.2" hidden="1" x14ac:dyDescent="0.3">
      <c r="A330" s="289"/>
      <c r="B330" s="132" t="s">
        <v>389</v>
      </c>
      <c r="C330" s="131" t="s">
        <v>390</v>
      </c>
      <c r="D330" s="126" t="s">
        <v>383</v>
      </c>
      <c r="E330" s="131"/>
      <c r="F330" s="131"/>
      <c r="G330" s="133"/>
      <c r="H330" s="110"/>
      <c r="I330" s="110"/>
      <c r="J330" s="110"/>
      <c r="K330" s="110"/>
      <c r="L330" s="110"/>
      <c r="M330" s="282"/>
      <c r="N330" s="142"/>
    </row>
    <row r="331" spans="1:14" ht="43.2" hidden="1" x14ac:dyDescent="0.3">
      <c r="A331" s="289"/>
      <c r="B331" s="132" t="s">
        <v>389</v>
      </c>
      <c r="C331" s="131" t="s">
        <v>390</v>
      </c>
      <c r="D331" s="126" t="s">
        <v>383</v>
      </c>
      <c r="E331" s="131"/>
      <c r="F331" s="131"/>
      <c r="G331" s="133"/>
      <c r="H331" s="110"/>
      <c r="I331" s="110"/>
      <c r="J331" s="110"/>
      <c r="K331" s="110"/>
      <c r="L331" s="110"/>
      <c r="M331" s="282"/>
      <c r="N331" s="142"/>
    </row>
    <row r="332" spans="1:14" ht="43.2" hidden="1" x14ac:dyDescent="0.3">
      <c r="A332" s="289"/>
      <c r="B332" s="132" t="s">
        <v>389</v>
      </c>
      <c r="C332" s="131" t="s">
        <v>390</v>
      </c>
      <c r="D332" s="126" t="s">
        <v>383</v>
      </c>
      <c r="E332" s="131"/>
      <c r="F332" s="131"/>
      <c r="G332" s="133"/>
      <c r="H332" s="110"/>
      <c r="I332" s="110"/>
      <c r="J332" s="110"/>
      <c r="K332" s="110"/>
      <c r="L332" s="110"/>
      <c r="M332" s="282"/>
      <c r="N332" s="142"/>
    </row>
    <row r="333" spans="1:14" ht="43.2" hidden="1" x14ac:dyDescent="0.3">
      <c r="A333" s="289"/>
      <c r="B333" s="132" t="s">
        <v>389</v>
      </c>
      <c r="C333" s="131" t="s">
        <v>390</v>
      </c>
      <c r="D333" s="126" t="s">
        <v>383</v>
      </c>
      <c r="E333" s="131"/>
      <c r="F333" s="131"/>
      <c r="G333" s="133"/>
      <c r="H333" s="110"/>
      <c r="I333" s="110"/>
      <c r="J333" s="110"/>
      <c r="K333" s="110"/>
      <c r="L333" s="110"/>
      <c r="M333" s="282"/>
      <c r="N333" s="142"/>
    </row>
    <row r="334" spans="1:14" ht="43.2" hidden="1" x14ac:dyDescent="0.3">
      <c r="A334" s="289"/>
      <c r="B334" s="132" t="s">
        <v>399</v>
      </c>
      <c r="C334" s="131" t="s">
        <v>400</v>
      </c>
      <c r="D334" s="126" t="s">
        <v>383</v>
      </c>
      <c r="E334" s="131"/>
      <c r="F334" s="131"/>
      <c r="G334" s="133"/>
      <c r="H334" s="110"/>
      <c r="I334" s="110"/>
      <c r="J334" s="110"/>
      <c r="K334" s="110"/>
      <c r="L334" s="110"/>
      <c r="M334" s="282"/>
      <c r="N334" s="142"/>
    </row>
    <row r="335" spans="1:14" ht="43.2" hidden="1" x14ac:dyDescent="0.3">
      <c r="A335" s="289"/>
      <c r="B335" s="132" t="s">
        <v>399</v>
      </c>
      <c r="C335" s="131" t="s">
        <v>400</v>
      </c>
      <c r="D335" s="126" t="s">
        <v>383</v>
      </c>
      <c r="E335" s="131"/>
      <c r="F335" s="131"/>
      <c r="G335" s="133"/>
      <c r="H335" s="110"/>
      <c r="I335" s="110"/>
      <c r="J335" s="110"/>
      <c r="K335" s="110"/>
      <c r="L335" s="110"/>
      <c r="M335" s="282"/>
      <c r="N335" s="142"/>
    </row>
    <row r="336" spans="1:14" ht="43.2" hidden="1" x14ac:dyDescent="0.3">
      <c r="A336" s="289"/>
      <c r="B336" s="132" t="s">
        <v>399</v>
      </c>
      <c r="C336" s="131" t="s">
        <v>400</v>
      </c>
      <c r="D336" s="126" t="s">
        <v>383</v>
      </c>
      <c r="E336" s="131"/>
      <c r="F336" s="131"/>
      <c r="G336" s="133"/>
      <c r="H336" s="110"/>
      <c r="I336" s="110"/>
      <c r="J336" s="110"/>
      <c r="K336" s="110"/>
      <c r="L336" s="110"/>
      <c r="M336" s="282"/>
      <c r="N336" s="142"/>
    </row>
    <row r="337" spans="1:17" ht="43.2" hidden="1" x14ac:dyDescent="0.3">
      <c r="A337" s="289"/>
      <c r="B337" s="132" t="s">
        <v>399</v>
      </c>
      <c r="C337" s="131" t="s">
        <v>400</v>
      </c>
      <c r="D337" s="126" t="s">
        <v>383</v>
      </c>
      <c r="E337" s="131"/>
      <c r="F337" s="131"/>
      <c r="G337" s="133"/>
      <c r="H337" s="110"/>
      <c r="I337" s="110"/>
      <c r="J337" s="110"/>
      <c r="K337" s="110"/>
      <c r="L337" s="110"/>
      <c r="M337" s="282"/>
      <c r="N337" s="118"/>
      <c r="O337" s="117"/>
      <c r="P337" s="117"/>
      <c r="Q337" s="117"/>
    </row>
    <row r="338" spans="1:17" ht="43.2" hidden="1" x14ac:dyDescent="0.3">
      <c r="A338" s="289"/>
      <c r="B338" s="132" t="s">
        <v>401</v>
      </c>
      <c r="C338" s="131" t="s">
        <v>402</v>
      </c>
      <c r="D338" s="126" t="s">
        <v>403</v>
      </c>
      <c r="E338" s="131"/>
      <c r="F338" s="131"/>
      <c r="G338" s="133"/>
      <c r="H338" s="110"/>
      <c r="I338" s="110"/>
      <c r="J338" s="110"/>
      <c r="K338" s="110"/>
      <c r="L338" s="110"/>
      <c r="M338" s="282"/>
      <c r="N338" s="244"/>
      <c r="O338" s="117"/>
      <c r="P338" s="117"/>
      <c r="Q338" s="117"/>
    </row>
    <row r="339" spans="1:17" ht="43.2" hidden="1" x14ac:dyDescent="0.3">
      <c r="A339" s="289"/>
      <c r="B339" s="132" t="s">
        <v>404</v>
      </c>
      <c r="C339" s="131" t="s">
        <v>405</v>
      </c>
      <c r="D339" s="126" t="s">
        <v>403</v>
      </c>
      <c r="E339" s="131"/>
      <c r="F339" s="131"/>
      <c r="G339" s="133"/>
      <c r="H339" s="110"/>
      <c r="I339" s="110"/>
      <c r="J339" s="110"/>
      <c r="K339" s="110"/>
      <c r="L339" s="110"/>
      <c r="M339" s="282"/>
      <c r="N339" s="21"/>
      <c r="O339" s="118"/>
      <c r="P339" s="117"/>
      <c r="Q339" s="117"/>
    </row>
    <row r="340" spans="1:17" ht="43.2" hidden="1" x14ac:dyDescent="0.3">
      <c r="A340" s="289"/>
      <c r="B340" s="132" t="s">
        <v>404</v>
      </c>
      <c r="C340" s="131" t="s">
        <v>405</v>
      </c>
      <c r="D340" s="126" t="s">
        <v>403</v>
      </c>
      <c r="E340" s="131"/>
      <c r="F340" s="125"/>
      <c r="G340" s="124"/>
      <c r="H340" s="110"/>
      <c r="I340" s="110"/>
      <c r="J340" s="110"/>
      <c r="K340" s="110"/>
      <c r="L340" s="110"/>
      <c r="M340" s="282"/>
      <c r="N340" s="21"/>
      <c r="O340" s="118"/>
      <c r="P340" s="117"/>
      <c r="Q340" s="117"/>
    </row>
    <row r="341" spans="1:17" ht="43.2" hidden="1" x14ac:dyDescent="0.3">
      <c r="A341" s="289"/>
      <c r="B341" s="132" t="s">
        <v>404</v>
      </c>
      <c r="C341" s="131" t="s">
        <v>405</v>
      </c>
      <c r="D341" s="126" t="s">
        <v>403</v>
      </c>
      <c r="E341" s="131"/>
      <c r="F341" s="125"/>
      <c r="G341" s="124"/>
      <c r="H341" s="110"/>
      <c r="I341" s="110"/>
      <c r="J341" s="110"/>
      <c r="K341" s="110"/>
      <c r="L341" s="110"/>
      <c r="M341" s="282"/>
      <c r="N341" s="21"/>
      <c r="O341" s="118"/>
      <c r="P341" s="117"/>
      <c r="Q341" s="117"/>
    </row>
    <row r="342" spans="1:17" ht="43.2" hidden="1" x14ac:dyDescent="0.3">
      <c r="A342" s="289"/>
      <c r="B342" s="132" t="s">
        <v>404</v>
      </c>
      <c r="C342" s="131" t="s">
        <v>405</v>
      </c>
      <c r="D342" s="126" t="s">
        <v>403</v>
      </c>
      <c r="E342" s="131"/>
      <c r="F342" s="125"/>
      <c r="G342" s="124"/>
      <c r="H342" s="110"/>
      <c r="I342" s="110"/>
      <c r="J342" s="110"/>
      <c r="K342" s="110"/>
      <c r="L342" s="110"/>
      <c r="M342" s="282"/>
      <c r="N342" s="21"/>
      <c r="O342" s="118"/>
      <c r="P342" s="117"/>
      <c r="Q342" s="117"/>
    </row>
    <row r="343" spans="1:17" ht="83.25" hidden="1" customHeight="1" thickBot="1" x14ac:dyDescent="0.35">
      <c r="A343" s="289"/>
      <c r="B343" s="123" t="s">
        <v>406</v>
      </c>
      <c r="C343" s="121" t="s">
        <v>407</v>
      </c>
      <c r="D343" s="122" t="s">
        <v>403</v>
      </c>
      <c r="E343" s="121"/>
      <c r="F343" s="121"/>
      <c r="G343" s="120"/>
      <c r="H343" s="110"/>
      <c r="I343" s="110"/>
      <c r="J343" s="110"/>
      <c r="K343" s="110"/>
      <c r="L343" s="110"/>
      <c r="M343" s="282"/>
      <c r="N343" s="21"/>
      <c r="O343" s="118"/>
      <c r="P343" s="117"/>
      <c r="Q343" s="117"/>
    </row>
    <row r="344" spans="1:17" ht="75.75" hidden="1" customHeight="1" thickBot="1" x14ac:dyDescent="0.35">
      <c r="A344" s="289"/>
      <c r="B344" s="130" t="s">
        <v>406</v>
      </c>
      <c r="C344" s="128" t="s">
        <v>407</v>
      </c>
      <c r="D344" s="129" t="s">
        <v>403</v>
      </c>
      <c r="E344" s="128"/>
      <c r="F344" s="128"/>
      <c r="G344" s="127"/>
      <c r="H344" s="110"/>
      <c r="I344" s="110"/>
      <c r="J344" s="110"/>
      <c r="K344" s="110"/>
      <c r="L344" s="110"/>
      <c r="M344" s="282"/>
      <c r="N344" s="21"/>
      <c r="O344" s="118"/>
      <c r="P344" s="117"/>
      <c r="Q344" s="117"/>
    </row>
    <row r="345" spans="1:17" ht="82.5" hidden="1" customHeight="1" thickBot="1" x14ac:dyDescent="0.35">
      <c r="A345" s="289"/>
      <c r="B345" s="123" t="s">
        <v>406</v>
      </c>
      <c r="C345" s="125" t="s">
        <v>407</v>
      </c>
      <c r="D345" s="126" t="s">
        <v>403</v>
      </c>
      <c r="E345" s="125"/>
      <c r="F345" s="125"/>
      <c r="G345" s="124"/>
      <c r="H345" s="110"/>
      <c r="I345" s="110"/>
      <c r="J345" s="110"/>
      <c r="K345" s="110"/>
      <c r="L345" s="110"/>
      <c r="M345" s="282"/>
      <c r="N345" s="21"/>
      <c r="O345" s="118"/>
      <c r="P345" s="117"/>
      <c r="Q345" s="117"/>
    </row>
    <row r="346" spans="1:17" ht="85.65" hidden="1" customHeight="1" thickBot="1" x14ac:dyDescent="0.35">
      <c r="A346" s="289"/>
      <c r="B346" s="123" t="s">
        <v>406</v>
      </c>
      <c r="C346" s="121" t="s">
        <v>407</v>
      </c>
      <c r="D346" s="122" t="s">
        <v>403</v>
      </c>
      <c r="E346" s="121"/>
      <c r="F346" s="121"/>
      <c r="G346" s="120"/>
      <c r="H346" s="110"/>
      <c r="I346" s="110"/>
      <c r="J346" s="110"/>
      <c r="K346" s="110"/>
      <c r="L346" s="110"/>
      <c r="M346" s="282"/>
      <c r="N346" s="119"/>
      <c r="O346" s="118"/>
      <c r="P346" s="117"/>
      <c r="Q346" s="117"/>
    </row>
    <row r="347" spans="1:17" x14ac:dyDescent="0.3">
      <c r="A347" s="289"/>
      <c r="B347" s="110"/>
      <c r="C347" s="110"/>
      <c r="D347" s="110"/>
      <c r="E347" s="110"/>
      <c r="F347" s="110"/>
      <c r="G347" s="110"/>
      <c r="H347" s="110"/>
      <c r="I347" s="110"/>
      <c r="J347" s="110"/>
      <c r="K347" s="110"/>
      <c r="L347" s="110"/>
      <c r="M347" s="282"/>
      <c r="N347" s="245"/>
    </row>
    <row r="348" spans="1:17" ht="18" x14ac:dyDescent="0.3">
      <c r="A348" s="279"/>
      <c r="B348" s="112" t="s">
        <v>408</v>
      </c>
      <c r="C348" s="112"/>
      <c r="D348" s="112"/>
      <c r="E348" s="112"/>
      <c r="F348" s="112"/>
      <c r="G348" s="112"/>
      <c r="H348" s="112"/>
      <c r="I348" s="112"/>
      <c r="J348" s="112"/>
      <c r="K348" s="112"/>
      <c r="L348" s="112"/>
      <c r="M348" s="285"/>
      <c r="N348" s="142"/>
    </row>
    <row r="349" spans="1:17" ht="24" customHeight="1" x14ac:dyDescent="0.3">
      <c r="A349" s="284" t="s">
        <v>409</v>
      </c>
      <c r="B349" s="115" t="s">
        <v>410</v>
      </c>
      <c r="C349" s="110"/>
      <c r="D349" s="110"/>
      <c r="E349" s="110"/>
      <c r="F349" s="110"/>
      <c r="G349" s="110"/>
      <c r="H349" s="110"/>
      <c r="I349" s="110"/>
      <c r="J349" s="110"/>
      <c r="K349" s="110"/>
      <c r="L349" s="110"/>
      <c r="M349" s="282"/>
      <c r="N349" s="142"/>
    </row>
    <row r="350" spans="1:17" ht="29.25" customHeight="1" thickBot="1" x14ac:dyDescent="0.35">
      <c r="A350" s="284"/>
      <c r="B350" s="519" t="s">
        <v>411</v>
      </c>
      <c r="C350" s="520"/>
      <c r="D350" s="520"/>
      <c r="E350" s="520"/>
      <c r="F350" s="110"/>
      <c r="G350" s="110"/>
      <c r="H350" s="110"/>
      <c r="I350" s="110"/>
      <c r="J350" s="110"/>
      <c r="K350" s="110"/>
      <c r="L350" s="110"/>
      <c r="M350" s="282"/>
      <c r="N350" s="142"/>
    </row>
    <row r="351" spans="1:17" ht="90" customHeight="1" thickBot="1" x14ac:dyDescent="0.35">
      <c r="A351" s="284"/>
      <c r="B351" s="497" t="s">
        <v>412</v>
      </c>
      <c r="C351" s="498"/>
      <c r="D351" s="498"/>
      <c r="E351" s="499"/>
      <c r="F351" s="110"/>
      <c r="G351" s="110"/>
      <c r="H351" s="110"/>
      <c r="I351" s="110"/>
      <c r="J351" s="110"/>
      <c r="K351" s="110"/>
      <c r="L351" s="110"/>
      <c r="M351" s="282"/>
      <c r="N351" s="142"/>
    </row>
    <row r="352" spans="1:17" ht="24.75" customHeight="1" x14ac:dyDescent="0.3">
      <c r="A352" s="284" t="s">
        <v>413</v>
      </c>
      <c r="B352" s="114" t="s">
        <v>414</v>
      </c>
      <c r="C352" s="113"/>
      <c r="D352" s="113"/>
      <c r="E352" s="113"/>
      <c r="F352" s="110"/>
      <c r="G352" s="110"/>
      <c r="H352" s="110"/>
      <c r="I352" s="110"/>
      <c r="J352" s="110"/>
      <c r="K352" s="110"/>
      <c r="L352" s="110"/>
      <c r="M352" s="282"/>
      <c r="N352" s="142"/>
    </row>
    <row r="353" spans="1:14" ht="34.5" customHeight="1" thickBot="1" x14ac:dyDescent="0.35">
      <c r="A353" s="284"/>
      <c r="B353" s="517" t="s">
        <v>415</v>
      </c>
      <c r="C353" s="518"/>
      <c r="D353" s="518"/>
      <c r="E353" s="518"/>
      <c r="F353" s="110"/>
      <c r="G353" s="110"/>
      <c r="H353" s="110"/>
      <c r="I353" s="110"/>
      <c r="J353" s="110"/>
      <c r="K353" s="110"/>
      <c r="L353" s="110"/>
      <c r="M353" s="282"/>
      <c r="N353" s="142"/>
    </row>
    <row r="354" spans="1:14" ht="107.25" customHeight="1" thickBot="1" x14ac:dyDescent="0.35">
      <c r="A354" s="284"/>
      <c r="B354" s="497" t="s">
        <v>416</v>
      </c>
      <c r="C354" s="498"/>
      <c r="D354" s="498"/>
      <c r="E354" s="499"/>
      <c r="F354" s="110"/>
      <c r="G354" s="110"/>
      <c r="H354" s="110"/>
      <c r="I354" s="110"/>
      <c r="J354" s="110"/>
      <c r="K354" s="110"/>
      <c r="L354" s="110"/>
      <c r="M354" s="282"/>
      <c r="N354" s="142"/>
    </row>
    <row r="355" spans="1:14" x14ac:dyDescent="0.3">
      <c r="A355" s="289"/>
      <c r="B355" s="110"/>
      <c r="C355" s="110"/>
      <c r="D355" s="110"/>
      <c r="E355" s="110"/>
      <c r="F355" s="110"/>
      <c r="G355" s="110"/>
      <c r="H355" s="110"/>
      <c r="I355" s="110"/>
      <c r="J355" s="110"/>
      <c r="K355" s="110"/>
      <c r="L355" s="110"/>
      <c r="M355" s="282"/>
      <c r="N355" s="142"/>
    </row>
    <row r="356" spans="1:14" ht="18" x14ac:dyDescent="0.3">
      <c r="A356" s="279"/>
      <c r="B356" s="112" t="s">
        <v>417</v>
      </c>
      <c r="C356" s="112"/>
      <c r="D356" s="112"/>
      <c r="E356" s="112"/>
      <c r="F356" s="112"/>
      <c r="G356" s="112"/>
      <c r="H356" s="112"/>
      <c r="I356" s="112"/>
      <c r="J356" s="112"/>
      <c r="K356" s="112"/>
      <c r="L356" s="112"/>
      <c r="M356" s="285"/>
      <c r="N356" s="142"/>
    </row>
    <row r="357" spans="1:14" ht="21.75" customHeight="1" x14ac:dyDescent="0.3">
      <c r="A357" s="284" t="s">
        <v>418</v>
      </c>
      <c r="B357" s="493" t="s">
        <v>419</v>
      </c>
      <c r="C357" s="494"/>
      <c r="D357" s="494"/>
      <c r="E357" s="494"/>
      <c r="F357" s="110"/>
      <c r="G357" s="110"/>
      <c r="H357" s="110"/>
      <c r="I357" s="110"/>
      <c r="J357" s="110"/>
      <c r="K357" s="110"/>
      <c r="L357" s="110"/>
      <c r="M357" s="282"/>
      <c r="N357" s="142"/>
    </row>
    <row r="358" spans="1:14" ht="20.25" customHeight="1" thickBot="1" x14ac:dyDescent="0.35">
      <c r="A358" s="284"/>
      <c r="B358" s="510" t="s">
        <v>420</v>
      </c>
      <c r="C358" s="511"/>
      <c r="D358" s="511"/>
      <c r="E358" s="511"/>
      <c r="F358" s="110"/>
      <c r="G358" s="110"/>
      <c r="H358" s="110"/>
      <c r="I358" s="110"/>
      <c r="J358" s="110"/>
      <c r="K358" s="110"/>
      <c r="L358" s="110"/>
      <c r="M358" s="282"/>
      <c r="N358" s="142"/>
    </row>
    <row r="359" spans="1:14" ht="78" customHeight="1" thickBot="1" x14ac:dyDescent="0.35">
      <c r="A359" s="284"/>
      <c r="B359" s="497" t="s">
        <v>421</v>
      </c>
      <c r="C359" s="498"/>
      <c r="D359" s="498"/>
      <c r="E359" s="499"/>
      <c r="F359" s="110"/>
      <c r="G359" s="110"/>
      <c r="H359" s="110"/>
      <c r="I359" s="110"/>
      <c r="J359" s="110"/>
      <c r="K359" s="110"/>
      <c r="L359" s="110"/>
      <c r="M359" s="282"/>
      <c r="N359" s="142"/>
    </row>
    <row r="360" spans="1:14" ht="16.5" customHeight="1" x14ac:dyDescent="0.3">
      <c r="A360" s="289"/>
      <c r="B360" s="110"/>
      <c r="C360" s="110"/>
      <c r="D360" s="110"/>
      <c r="E360" s="110"/>
      <c r="F360" s="110"/>
      <c r="G360" s="110"/>
      <c r="H360" s="110"/>
      <c r="I360" s="110"/>
      <c r="J360" s="110"/>
      <c r="K360" s="110"/>
      <c r="L360" s="110"/>
      <c r="M360" s="282"/>
      <c r="N360" s="142"/>
    </row>
    <row r="361" spans="1:14" ht="18" x14ac:dyDescent="0.3">
      <c r="A361" s="279"/>
      <c r="B361" s="112" t="s">
        <v>131</v>
      </c>
      <c r="C361" s="112"/>
      <c r="D361" s="112"/>
      <c r="E361" s="112"/>
      <c r="F361" s="112"/>
      <c r="G361" s="112"/>
      <c r="H361" s="112"/>
      <c r="I361" s="112"/>
      <c r="J361" s="112"/>
      <c r="K361" s="112"/>
      <c r="L361" s="112"/>
      <c r="M361" s="285"/>
      <c r="N361" s="142"/>
    </row>
    <row r="362" spans="1:14" ht="24.75" customHeight="1" x14ac:dyDescent="0.3">
      <c r="A362" s="284" t="s">
        <v>422</v>
      </c>
      <c r="B362" s="493" t="s">
        <v>133</v>
      </c>
      <c r="C362" s="494"/>
      <c r="D362" s="494"/>
      <c r="E362" s="494"/>
      <c r="F362" s="110"/>
      <c r="G362" s="110"/>
      <c r="H362" s="110"/>
      <c r="I362" s="110"/>
      <c r="J362" s="110"/>
      <c r="K362" s="110"/>
      <c r="L362" s="110"/>
      <c r="M362" s="282"/>
      <c r="N362" s="142"/>
    </row>
    <row r="363" spans="1:14" ht="33" customHeight="1" thickBot="1" x14ac:dyDescent="0.35">
      <c r="A363" s="284"/>
      <c r="B363" s="495" t="s">
        <v>423</v>
      </c>
      <c r="C363" s="496"/>
      <c r="D363" s="496"/>
      <c r="E363" s="496"/>
      <c r="F363" s="110"/>
      <c r="G363" s="110"/>
      <c r="H363" s="110"/>
      <c r="I363" s="110"/>
      <c r="J363" s="110"/>
      <c r="K363" s="110"/>
      <c r="L363" s="110"/>
      <c r="M363" s="282"/>
      <c r="N363" s="142"/>
    </row>
    <row r="364" spans="1:14" ht="47.25" customHeight="1" thickBot="1" x14ac:dyDescent="0.35">
      <c r="A364" s="284"/>
      <c r="B364" s="497" t="s">
        <v>424</v>
      </c>
      <c r="C364" s="498"/>
      <c r="D364" s="498"/>
      <c r="E364" s="499"/>
      <c r="F364" s="110"/>
      <c r="G364" s="110"/>
      <c r="H364" s="110"/>
      <c r="I364" s="110"/>
      <c r="J364" s="110"/>
      <c r="K364" s="110"/>
      <c r="L364" s="110"/>
      <c r="M364" s="282"/>
      <c r="N364" s="142"/>
    </row>
    <row r="365" spans="1:14" x14ac:dyDescent="0.3">
      <c r="A365" s="284"/>
      <c r="B365" s="111"/>
      <c r="C365" s="110"/>
      <c r="D365" s="110"/>
      <c r="E365" s="110"/>
      <c r="F365" s="110"/>
      <c r="G365" s="110"/>
      <c r="H365" s="110"/>
      <c r="I365" s="110"/>
      <c r="J365" s="110"/>
      <c r="K365" s="110"/>
      <c r="L365" s="110"/>
      <c r="M365" s="282"/>
      <c r="N365" s="142"/>
    </row>
    <row r="366" spans="1:14" ht="18" x14ac:dyDescent="0.3">
      <c r="A366" s="290" t="s">
        <v>425</v>
      </c>
      <c r="B366" s="109" t="s">
        <v>426</v>
      </c>
      <c r="C366" s="109"/>
      <c r="D366" s="108"/>
      <c r="E366" s="108"/>
      <c r="F366" s="108"/>
      <c r="G366" s="108"/>
      <c r="H366" s="108"/>
      <c r="I366" s="108"/>
      <c r="J366" s="108"/>
      <c r="K366" s="108"/>
      <c r="L366" s="108"/>
      <c r="M366" s="291"/>
      <c r="N366" s="142"/>
    </row>
    <row r="367" spans="1:14" ht="22.65" customHeight="1" x14ac:dyDescent="0.3">
      <c r="A367" s="292" t="s">
        <v>427</v>
      </c>
      <c r="B367" s="106" t="s">
        <v>428</v>
      </c>
      <c r="C367" s="103"/>
      <c r="D367" s="105"/>
      <c r="E367" s="105"/>
      <c r="F367" s="105"/>
      <c r="G367" s="105"/>
      <c r="H367" s="105"/>
      <c r="I367" s="105"/>
      <c r="J367" s="105"/>
      <c r="K367" s="105"/>
      <c r="L367" s="105"/>
      <c r="M367" s="293"/>
      <c r="N367" s="142"/>
    </row>
    <row r="368" spans="1:14" ht="31.65" customHeight="1" thickBot="1" x14ac:dyDescent="0.35">
      <c r="A368" s="292"/>
      <c r="B368" s="502" t="s">
        <v>429</v>
      </c>
      <c r="C368" s="503"/>
      <c r="D368" s="503"/>
      <c r="E368" s="503"/>
      <c r="F368" s="105"/>
      <c r="G368" s="105"/>
      <c r="H368" s="105"/>
      <c r="I368" s="105"/>
      <c r="J368" s="105"/>
      <c r="K368" s="105"/>
      <c r="L368" s="105"/>
      <c r="M368" s="293"/>
      <c r="N368" s="142"/>
    </row>
    <row r="369" spans="1:14" ht="317.25" customHeight="1" thickBot="1" x14ac:dyDescent="0.35">
      <c r="A369" s="292"/>
      <c r="B369" s="497" t="s">
        <v>430</v>
      </c>
      <c r="C369" s="498"/>
      <c r="D369" s="498"/>
      <c r="E369" s="499"/>
      <c r="F369" s="105"/>
      <c r="G369" s="105"/>
      <c r="H369" s="105"/>
      <c r="I369" s="105"/>
      <c r="J369" s="105"/>
      <c r="K369" s="105"/>
      <c r="L369" s="105"/>
      <c r="M369" s="293"/>
      <c r="N369" s="142"/>
    </row>
    <row r="370" spans="1:14" ht="22.65" customHeight="1" x14ac:dyDescent="0.3">
      <c r="A370" s="292" t="s">
        <v>431</v>
      </c>
      <c r="B370" s="106" t="s">
        <v>432</v>
      </c>
      <c r="C370" s="103"/>
      <c r="D370" s="105"/>
      <c r="E370" s="105"/>
      <c r="F370" s="105"/>
      <c r="G370" s="105"/>
      <c r="H370" s="105"/>
      <c r="I370" s="105"/>
      <c r="J370" s="105"/>
      <c r="K370" s="105"/>
      <c r="L370" s="105"/>
      <c r="M370" s="293"/>
      <c r="N370" s="142"/>
    </row>
    <row r="371" spans="1:14" ht="30.75" customHeight="1" thickBot="1" x14ac:dyDescent="0.35">
      <c r="A371" s="292"/>
      <c r="B371" s="502" t="s">
        <v>433</v>
      </c>
      <c r="C371" s="503"/>
      <c r="D371" s="503"/>
      <c r="E371" s="503"/>
      <c r="F371" s="105"/>
      <c r="G371" s="105"/>
      <c r="H371" s="105"/>
      <c r="I371" s="105"/>
      <c r="J371" s="105"/>
      <c r="K371" s="105"/>
      <c r="L371" s="105"/>
      <c r="M371" s="293"/>
      <c r="N371" s="142"/>
    </row>
    <row r="372" spans="1:14" ht="271.5" customHeight="1" thickBot="1" x14ac:dyDescent="0.35">
      <c r="A372" s="292"/>
      <c r="B372" s="497" t="s">
        <v>434</v>
      </c>
      <c r="C372" s="498"/>
      <c r="D372" s="498"/>
      <c r="E372" s="499"/>
      <c r="F372" s="105"/>
      <c r="G372" s="105"/>
      <c r="H372" s="105"/>
      <c r="I372" s="105"/>
      <c r="J372" s="105"/>
      <c r="K372" s="105"/>
      <c r="L372" s="105"/>
      <c r="M372" s="293"/>
      <c r="N372" s="142"/>
    </row>
    <row r="373" spans="1:14" ht="18.899999999999999" customHeight="1" x14ac:dyDescent="0.3">
      <c r="A373" s="294"/>
      <c r="B373" s="105"/>
      <c r="C373" s="105"/>
      <c r="D373" s="105"/>
      <c r="E373" s="105"/>
      <c r="F373" s="105"/>
      <c r="G373" s="105"/>
      <c r="H373" s="105"/>
      <c r="I373" s="105"/>
      <c r="J373" s="105"/>
      <c r="K373" s="105"/>
      <c r="L373" s="105"/>
      <c r="M373" s="293"/>
      <c r="N373" s="142"/>
    </row>
    <row r="374" spans="1:14" ht="18" x14ac:dyDescent="0.3">
      <c r="A374" s="295"/>
      <c r="B374" s="107" t="s">
        <v>131</v>
      </c>
      <c r="C374" s="107"/>
      <c r="D374" s="107"/>
      <c r="E374" s="107"/>
      <c r="F374" s="107"/>
      <c r="G374" s="107"/>
      <c r="H374" s="107"/>
      <c r="I374" s="107"/>
      <c r="J374" s="107"/>
      <c r="K374" s="107"/>
      <c r="L374" s="107"/>
      <c r="M374" s="296"/>
      <c r="N374" s="142"/>
    </row>
    <row r="375" spans="1:14" ht="24.75" customHeight="1" x14ac:dyDescent="0.3">
      <c r="A375" s="294" t="s">
        <v>435</v>
      </c>
      <c r="B375" s="106" t="s">
        <v>133</v>
      </c>
      <c r="C375" s="106"/>
      <c r="D375" s="106"/>
      <c r="E375" s="106"/>
      <c r="F375" s="105"/>
      <c r="G375" s="105"/>
      <c r="H375" s="105"/>
      <c r="I375" s="105"/>
      <c r="J375" s="105"/>
      <c r="K375" s="105"/>
      <c r="L375" s="105"/>
      <c r="M375" s="293"/>
      <c r="N375" s="142"/>
    </row>
    <row r="376" spans="1:14" ht="33.75" customHeight="1" thickBot="1" x14ac:dyDescent="0.35">
      <c r="A376" s="294"/>
      <c r="B376" s="500" t="s">
        <v>436</v>
      </c>
      <c r="C376" s="501"/>
      <c r="D376" s="501"/>
      <c r="E376" s="501"/>
      <c r="F376" s="105"/>
      <c r="G376" s="105"/>
      <c r="H376" s="105"/>
      <c r="I376" s="105"/>
      <c r="J376" s="105"/>
      <c r="K376" s="105"/>
      <c r="L376" s="105"/>
      <c r="M376" s="293"/>
      <c r="N376" s="142"/>
    </row>
    <row r="377" spans="1:14" ht="120" customHeight="1" thickBot="1" x14ac:dyDescent="0.35">
      <c r="A377" s="294"/>
      <c r="B377" s="497" t="s">
        <v>437</v>
      </c>
      <c r="C377" s="498"/>
      <c r="D377" s="498"/>
      <c r="E377" s="499"/>
      <c r="F377" s="105"/>
      <c r="G377" s="105"/>
      <c r="H377" s="105"/>
      <c r="I377" s="105"/>
      <c r="J377" s="105"/>
      <c r="K377" s="105"/>
      <c r="L377" s="105"/>
      <c r="M377" s="293"/>
      <c r="N377" s="142"/>
    </row>
    <row r="378" spans="1:14" x14ac:dyDescent="0.3">
      <c r="A378" s="292"/>
      <c r="B378" s="104"/>
      <c r="C378" s="103"/>
      <c r="D378" s="103"/>
      <c r="E378" s="103"/>
      <c r="F378" s="102"/>
      <c r="G378" s="102"/>
      <c r="H378" s="102"/>
      <c r="I378" s="102"/>
      <c r="J378" s="102"/>
      <c r="K378" s="102"/>
      <c r="L378" s="102"/>
      <c r="M378" s="297"/>
      <c r="N378" s="142"/>
    </row>
    <row r="379" spans="1:14" ht="18" x14ac:dyDescent="0.3">
      <c r="A379" s="298" t="s">
        <v>438</v>
      </c>
      <c r="B379" s="101" t="s">
        <v>439</v>
      </c>
      <c r="C379" s="101"/>
      <c r="D379" s="101"/>
      <c r="E379" s="101"/>
      <c r="F379" s="101"/>
      <c r="G379" s="101"/>
      <c r="H379" s="101"/>
      <c r="I379" s="101"/>
      <c r="J379" s="101"/>
      <c r="K379" s="101"/>
      <c r="L379" s="101"/>
      <c r="M379" s="299"/>
      <c r="N379" s="142"/>
    </row>
    <row r="380" spans="1:14" ht="25.5" customHeight="1" x14ac:dyDescent="0.3">
      <c r="A380" s="250" t="s">
        <v>440</v>
      </c>
      <c r="B380" s="100" t="s">
        <v>441</v>
      </c>
      <c r="C380" s="89"/>
      <c r="D380" s="82"/>
      <c r="E380" s="82"/>
      <c r="F380" s="82"/>
      <c r="G380" s="82"/>
      <c r="H380" s="82"/>
      <c r="I380" s="82"/>
      <c r="J380" s="82"/>
      <c r="K380" s="82"/>
      <c r="L380" s="82"/>
      <c r="M380" s="248"/>
      <c r="N380" s="142"/>
    </row>
    <row r="381" spans="1:14" ht="18.899999999999999" customHeight="1" thickBot="1" x14ac:dyDescent="0.35">
      <c r="A381" s="250"/>
      <c r="B381" s="99" t="s">
        <v>442</v>
      </c>
      <c r="C381" s="98"/>
      <c r="D381" s="82"/>
      <c r="E381" s="82"/>
      <c r="F381" s="82"/>
      <c r="G381" s="82"/>
      <c r="H381" s="82"/>
      <c r="I381" s="82"/>
      <c r="J381" s="82"/>
      <c r="K381" s="82"/>
      <c r="L381" s="82"/>
      <c r="M381" s="248"/>
      <c r="N381" s="142"/>
    </row>
    <row r="382" spans="1:14" ht="33" customHeight="1" thickBot="1" x14ac:dyDescent="0.35">
      <c r="A382" s="249"/>
      <c r="B382" s="497" t="s">
        <v>443</v>
      </c>
      <c r="C382" s="498"/>
      <c r="D382" s="498"/>
      <c r="E382" s="499"/>
      <c r="F382" s="82"/>
      <c r="G382" s="82"/>
      <c r="H382" s="82"/>
      <c r="I382" s="82"/>
      <c r="J382" s="82"/>
      <c r="K382" s="82"/>
      <c r="L382" s="82"/>
      <c r="M382" s="248"/>
      <c r="N382" s="142"/>
    </row>
    <row r="383" spans="1:14" ht="25.5" customHeight="1" x14ac:dyDescent="0.3">
      <c r="A383" s="250" t="s">
        <v>444</v>
      </c>
      <c r="B383" s="100" t="s">
        <v>445</v>
      </c>
      <c r="C383" s="89"/>
      <c r="D383" s="82"/>
      <c r="E383" s="82"/>
      <c r="F383" s="82"/>
      <c r="G383" s="82"/>
      <c r="H383" s="82"/>
      <c r="I383" s="82"/>
      <c r="J383" s="82"/>
      <c r="K383" s="82"/>
      <c r="L383" s="82"/>
      <c r="M383" s="248"/>
      <c r="N383" s="142"/>
    </row>
    <row r="384" spans="1:14" ht="18.899999999999999" customHeight="1" x14ac:dyDescent="0.3">
      <c r="A384" s="250"/>
      <c r="B384" s="99" t="s">
        <v>446</v>
      </c>
      <c r="C384" s="98"/>
      <c r="D384" s="82"/>
      <c r="E384" s="82"/>
      <c r="F384" s="82"/>
      <c r="G384" s="82"/>
      <c r="H384" s="82"/>
      <c r="I384" s="82"/>
      <c r="J384" s="82"/>
      <c r="K384" s="82"/>
      <c r="L384" s="82"/>
      <c r="M384" s="248"/>
      <c r="N384" s="142"/>
    </row>
    <row r="385" spans="1:14" ht="44.25" customHeight="1" x14ac:dyDescent="0.3">
      <c r="A385" s="249"/>
      <c r="B385" s="490" t="s">
        <v>447</v>
      </c>
      <c r="C385" s="491"/>
      <c r="D385" s="491"/>
      <c r="E385" s="492"/>
      <c r="F385" s="82"/>
      <c r="G385" s="82"/>
      <c r="H385" s="82"/>
      <c r="I385" s="82"/>
      <c r="J385" s="82"/>
      <c r="K385" s="82"/>
      <c r="L385" s="82"/>
      <c r="M385" s="248"/>
      <c r="N385" s="142"/>
    </row>
    <row r="386" spans="1:14" ht="26.25" customHeight="1" x14ac:dyDescent="0.3">
      <c r="A386" s="250" t="s">
        <v>448</v>
      </c>
      <c r="B386" s="97" t="s">
        <v>449</v>
      </c>
      <c r="C386" s="89"/>
      <c r="D386" s="82"/>
      <c r="E386" s="82"/>
      <c r="F386" s="82"/>
      <c r="G386" s="82"/>
      <c r="H386" s="82"/>
      <c r="I386" s="82"/>
      <c r="J386" s="82"/>
      <c r="K386" s="82"/>
      <c r="L386" s="82"/>
      <c r="M386" s="248"/>
      <c r="N386" s="142"/>
    </row>
    <row r="387" spans="1:14" ht="21.75" customHeight="1" x14ac:dyDescent="0.3">
      <c r="A387" s="249"/>
      <c r="B387" s="96" t="s">
        <v>450</v>
      </c>
      <c r="C387" s="95"/>
      <c r="D387" s="82"/>
      <c r="E387" s="82"/>
      <c r="F387" s="82"/>
      <c r="G387" s="82"/>
      <c r="H387" s="82"/>
      <c r="I387" s="82"/>
      <c r="J387" s="82"/>
      <c r="K387" s="82"/>
      <c r="L387" s="82"/>
      <c r="M387" s="248"/>
      <c r="N387" s="142"/>
    </row>
    <row r="388" spans="1:14" ht="27.75" customHeight="1" x14ac:dyDescent="0.3">
      <c r="A388" s="249"/>
      <c r="B388" s="490" t="s">
        <v>451</v>
      </c>
      <c r="C388" s="491"/>
      <c r="D388" s="491"/>
      <c r="E388" s="492"/>
      <c r="F388" s="82"/>
      <c r="G388" s="82"/>
      <c r="H388" s="82"/>
      <c r="I388" s="82"/>
      <c r="J388" s="82"/>
      <c r="K388" s="82"/>
      <c r="L388" s="82"/>
      <c r="M388" s="248"/>
      <c r="N388" s="142"/>
    </row>
    <row r="389" spans="1:14" ht="30.75" customHeight="1" x14ac:dyDescent="0.3">
      <c r="A389" s="249" t="s">
        <v>452</v>
      </c>
      <c r="B389" s="94" t="s">
        <v>453</v>
      </c>
      <c r="C389" s="82"/>
      <c r="D389" s="82"/>
      <c r="E389" s="82"/>
      <c r="F389" s="82"/>
      <c r="G389" s="82"/>
      <c r="H389" s="82"/>
      <c r="I389" s="82"/>
      <c r="J389" s="82"/>
      <c r="K389" s="82"/>
      <c r="L389" s="82"/>
      <c r="M389" s="248"/>
      <c r="N389" s="142"/>
    </row>
    <row r="390" spans="1:14" ht="24" customHeight="1" x14ac:dyDescent="0.3">
      <c r="A390" s="249"/>
      <c r="B390" s="93" t="s">
        <v>454</v>
      </c>
      <c r="C390" s="92"/>
      <c r="D390" s="92"/>
      <c r="E390" s="92"/>
      <c r="F390" s="91"/>
      <c r="G390" s="91"/>
      <c r="H390" s="91"/>
      <c r="I390" s="91"/>
      <c r="J390" s="91"/>
      <c r="K390" s="82"/>
      <c r="L390" s="82"/>
      <c r="M390" s="248"/>
      <c r="N390" s="142"/>
    </row>
    <row r="391" spans="1:14" ht="38.25" customHeight="1" x14ac:dyDescent="0.3">
      <c r="A391" s="249"/>
      <c r="B391" s="490"/>
      <c r="C391" s="491"/>
      <c r="D391" s="491"/>
      <c r="E391" s="492"/>
      <c r="F391" s="91"/>
      <c r="G391" s="91"/>
      <c r="H391" s="91"/>
      <c r="I391" s="91"/>
      <c r="J391" s="91"/>
      <c r="K391" s="82"/>
      <c r="L391" s="82"/>
      <c r="M391" s="248"/>
      <c r="N391" s="142"/>
    </row>
    <row r="392" spans="1:14" ht="24" customHeight="1" x14ac:dyDescent="0.3">
      <c r="A392" s="250" t="s">
        <v>455</v>
      </c>
      <c r="B392" s="90" t="s">
        <v>456</v>
      </c>
      <c r="C392" s="89"/>
      <c r="D392" s="82"/>
      <c r="E392" s="82"/>
      <c r="F392" s="82"/>
      <c r="G392" s="82"/>
      <c r="H392" s="82"/>
      <c r="I392" s="82"/>
      <c r="J392" s="82"/>
      <c r="K392" s="82"/>
      <c r="L392" s="82"/>
      <c r="M392" s="248"/>
      <c r="N392" s="142"/>
    </row>
    <row r="393" spans="1:14" ht="39.75" customHeight="1" thickBot="1" x14ac:dyDescent="0.35">
      <c r="A393" s="250"/>
      <c r="B393" s="488" t="s">
        <v>457</v>
      </c>
      <c r="C393" s="489"/>
      <c r="D393" s="489"/>
      <c r="E393" s="489"/>
      <c r="F393" s="82"/>
      <c r="G393" s="82"/>
      <c r="H393" s="82"/>
      <c r="I393" s="82"/>
      <c r="J393" s="82"/>
      <c r="K393" s="82"/>
      <c r="L393" s="82"/>
      <c r="M393" s="248"/>
      <c r="N393" s="142"/>
    </row>
    <row r="394" spans="1:14" x14ac:dyDescent="0.3">
      <c r="A394" s="249"/>
      <c r="B394" s="88" t="s">
        <v>458</v>
      </c>
      <c r="C394" s="87" t="s">
        <v>459</v>
      </c>
      <c r="D394" s="82"/>
      <c r="E394" s="82"/>
      <c r="F394" s="82"/>
      <c r="G394" s="82"/>
      <c r="H394" s="82"/>
      <c r="I394" s="82"/>
      <c r="J394" s="82"/>
      <c r="K394" s="82"/>
      <c r="L394" s="82"/>
      <c r="M394" s="248"/>
      <c r="N394" s="142"/>
    </row>
    <row r="395" spans="1:14" x14ac:dyDescent="0.3">
      <c r="A395" s="249"/>
      <c r="B395" s="86" t="s">
        <v>460</v>
      </c>
      <c r="C395" s="85" t="s">
        <v>461</v>
      </c>
      <c r="D395" s="82"/>
      <c r="E395" s="82"/>
      <c r="F395" s="82"/>
      <c r="G395" s="82"/>
      <c r="H395" s="82"/>
      <c r="I395" s="82"/>
      <c r="J395" s="82"/>
      <c r="K395" s="82"/>
      <c r="L395" s="82"/>
      <c r="M395" s="248"/>
      <c r="N395" s="142"/>
    </row>
    <row r="396" spans="1:14" ht="15" thickBot="1" x14ac:dyDescent="0.35">
      <c r="A396" s="250"/>
      <c r="B396" s="83" t="s">
        <v>462</v>
      </c>
      <c r="C396" s="466">
        <v>44123</v>
      </c>
      <c r="D396" s="82"/>
      <c r="E396" s="82"/>
      <c r="F396" s="82"/>
      <c r="G396" s="82"/>
      <c r="H396" s="82"/>
      <c r="I396" s="82"/>
      <c r="J396" s="82"/>
      <c r="K396" s="82"/>
      <c r="L396" s="82"/>
      <c r="M396" s="248"/>
      <c r="N396" s="142"/>
    </row>
    <row r="397" spans="1:14" ht="67.650000000000006" customHeight="1" thickBot="1" x14ac:dyDescent="0.35">
      <c r="A397" s="300"/>
      <c r="B397" s="301"/>
      <c r="C397" s="301"/>
      <c r="D397" s="301"/>
      <c r="E397" s="301"/>
      <c r="F397" s="301"/>
      <c r="G397" s="301"/>
      <c r="H397" s="301"/>
      <c r="I397" s="301"/>
      <c r="J397" s="301"/>
      <c r="K397" s="301"/>
      <c r="L397" s="301"/>
      <c r="M397" s="302"/>
      <c r="N397" s="142"/>
    </row>
    <row r="398" spans="1:14" x14ac:dyDescent="0.3">
      <c r="A398" s="116"/>
      <c r="B398" s="116"/>
      <c r="C398" s="116"/>
      <c r="D398" s="116"/>
      <c r="E398" s="116"/>
      <c r="F398" s="116"/>
      <c r="G398" s="116"/>
      <c r="H398" s="116"/>
      <c r="I398" s="116"/>
      <c r="J398" s="116"/>
      <c r="K398" s="116"/>
      <c r="L398" s="116"/>
      <c r="M398" s="116"/>
    </row>
  </sheetData>
  <autoFilter ref="A210:M225">
    <filterColumn colId="1" showButton="0"/>
    <filterColumn colId="2" showButton="0"/>
    <filterColumn colId="3" showButton="0"/>
  </autoFilter>
  <dataConsolidate/>
  <mergeCells count="90">
    <mergeCell ref="B95:E95"/>
    <mergeCell ref="B114:E114"/>
    <mergeCell ref="B195:E195"/>
    <mergeCell ref="B49:E49"/>
    <mergeCell ref="A1:I1"/>
    <mergeCell ref="B43:E43"/>
    <mergeCell ref="B36:E36"/>
    <mergeCell ref="B12:E12"/>
    <mergeCell ref="B34:E34"/>
    <mergeCell ref="B35:E35"/>
    <mergeCell ref="B39:E39"/>
    <mergeCell ref="B41:E41"/>
    <mergeCell ref="B42:E42"/>
    <mergeCell ref="B40:E40"/>
    <mergeCell ref="C55:E55"/>
    <mergeCell ref="B94:E94"/>
    <mergeCell ref="B227:E227"/>
    <mergeCell ref="B228:E228"/>
    <mergeCell ref="B113:E113"/>
    <mergeCell ref="B210:E210"/>
    <mergeCell ref="C172:D172"/>
    <mergeCell ref="E172:F172"/>
    <mergeCell ref="B182:E182"/>
    <mergeCell ref="B211:E211"/>
    <mergeCell ref="B196:E196"/>
    <mergeCell ref="B239:E239"/>
    <mergeCell ref="B289:E289"/>
    <mergeCell ref="B288:E288"/>
    <mergeCell ref="B270:E270"/>
    <mergeCell ref="B279:E279"/>
    <mergeCell ref="B272:E272"/>
    <mergeCell ref="B280:E280"/>
    <mergeCell ref="B271:E271"/>
    <mergeCell ref="B253:E253"/>
    <mergeCell ref="B278:E278"/>
    <mergeCell ref="B277:E277"/>
    <mergeCell ref="B264:E264"/>
    <mergeCell ref="B254:E254"/>
    <mergeCell ref="B61:E61"/>
    <mergeCell ref="B60:E60"/>
    <mergeCell ref="B59:E59"/>
    <mergeCell ref="B80:E80"/>
    <mergeCell ref="B83:E83"/>
    <mergeCell ref="B79:E79"/>
    <mergeCell ref="B87:E87"/>
    <mergeCell ref="B88:E88"/>
    <mergeCell ref="B58:E58"/>
    <mergeCell ref="B93:E93"/>
    <mergeCell ref="B359:E359"/>
    <mergeCell ref="B357:E357"/>
    <mergeCell ref="B265:E265"/>
    <mergeCell ref="B358:E358"/>
    <mergeCell ref="B281:E281"/>
    <mergeCell ref="B287:E287"/>
    <mergeCell ref="B286:E286"/>
    <mergeCell ref="B285:E285"/>
    <mergeCell ref="B354:E354"/>
    <mergeCell ref="B353:E353"/>
    <mergeCell ref="B351:E351"/>
    <mergeCell ref="B350:E350"/>
    <mergeCell ref="B393:E393"/>
    <mergeCell ref="B385:E385"/>
    <mergeCell ref="B362:E362"/>
    <mergeCell ref="B363:E363"/>
    <mergeCell ref="B364:E364"/>
    <mergeCell ref="B382:E382"/>
    <mergeCell ref="B388:E388"/>
    <mergeCell ref="B376:E376"/>
    <mergeCell ref="B377:E377"/>
    <mergeCell ref="B368:E368"/>
    <mergeCell ref="B369:E369"/>
    <mergeCell ref="B371:E371"/>
    <mergeCell ref="B372:E372"/>
    <mergeCell ref="B391:E391"/>
    <mergeCell ref="F55:H55"/>
    <mergeCell ref="F56:H56"/>
    <mergeCell ref="F57:H57"/>
    <mergeCell ref="B44:E44"/>
    <mergeCell ref="F51:H51"/>
    <mergeCell ref="F52:H52"/>
    <mergeCell ref="F53:H53"/>
    <mergeCell ref="F54:H54"/>
    <mergeCell ref="C56:E56"/>
    <mergeCell ref="C54:E54"/>
    <mergeCell ref="C57:E57"/>
    <mergeCell ref="B46:E46"/>
    <mergeCell ref="B45:E45"/>
    <mergeCell ref="C53:E53"/>
    <mergeCell ref="C52:E52"/>
    <mergeCell ref="C51:E51"/>
  </mergeCells>
  <dataValidations count="31">
    <dataValidation type="list" allowBlank="1" showInputMessage="1" showErrorMessage="1" sqref="E334:E337">
      <formula1>ObjectiveB3</formula1>
    </dataValidation>
    <dataValidation type="list" allowBlank="1" showInputMessage="1" showErrorMessage="1" sqref="E296:E310">
      <formula1>ObjectiveN2</formula1>
    </dataValidation>
    <dataValidation type="list" allowBlank="1" showInputMessage="1" showErrorMessage="1" sqref="E325:E333">
      <formula1>ObjectiveB2</formula1>
    </dataValidation>
    <dataValidation type="list" allowBlank="1" showInputMessage="1" showErrorMessage="1" sqref="B32">
      <formula1>yeartype2</formula1>
    </dataValidation>
    <dataValidation type="list" allowBlank="1" showInputMessage="1" showErrorMessage="1" sqref="B14:B23">
      <formula1>metric</formula1>
    </dataValidation>
    <dataValidation type="list" allowBlank="1" showInputMessage="1" showErrorMessage="1" sqref="E343:E346">
      <formula1>ObjectiveS3</formula1>
    </dataValidation>
    <dataValidation type="list" allowBlank="1" showInputMessage="1" showErrorMessage="1" sqref="E338">
      <formula1>ObjectiveS1</formula1>
    </dataValidation>
    <dataValidation type="list" allowBlank="1" showInputMessage="1" showErrorMessage="1" sqref="E316:E324">
      <formula1>ObjectiveB1</formula1>
    </dataValidation>
    <dataValidation type="list" allowBlank="1" showInputMessage="1" showErrorMessage="1" sqref="E311:E315">
      <formula1>ObjectiveN3</formula1>
    </dataValidation>
    <dataValidation type="list" allowBlank="1" showInputMessage="1" showErrorMessage="1" sqref="E291:E295">
      <formula1>ObjectiveN1</formula1>
    </dataValidation>
    <dataValidation type="list" allowBlank="1" showInputMessage="1" showErrorMessage="1" sqref="D230:D235 D256:D261">
      <formula1>direction</formula1>
    </dataValidation>
    <dataValidation type="list" allowBlank="1" showInputMessage="1" showErrorMessage="1" sqref="C130:C169 C119:C125">
      <formula1>Scope</formula1>
    </dataValidation>
    <dataValidation type="decimal" allowBlank="1" showInputMessage="1" showErrorMessage="1" sqref="C170:C171 D131:D169 D120:D125">
      <formula1>0</formula1>
      <formula2>100000000000</formula2>
    </dataValidation>
    <dataValidation type="list" allowBlank="1" showInputMessage="1" showErrorMessage="1" sqref="D97:D110">
      <formula1>yeartype</formula1>
    </dataValidation>
    <dataValidation type="date" allowBlank="1" showInputMessage="1" showErrorMessage="1" sqref="C396">
      <formula1>1</formula1>
      <formula2>73051</formula2>
    </dataValidation>
    <dataValidation type="list" allowBlank="1" showInputMessage="1" showErrorMessage="1" sqref="F184:F192">
      <formula1>targetboundary</formula1>
    </dataValidation>
    <dataValidation type="list" allowBlank="1" showInputMessage="1" showErrorMessage="1" sqref="C184:C192">
      <formula1>targettype</formula1>
    </dataValidation>
    <dataValidation type="list" allowBlank="1" showInputMessage="1" showErrorMessage="1" sqref="E184:E192">
      <formula1>unitCO2C</formula1>
    </dataValidation>
    <dataValidation type="decimal" allowBlank="1" showInputMessage="1" showErrorMessage="1" sqref="D184:D192 H213:H220 J213:K220 F213:F220">
      <formula1>0.1</formula1>
      <formula2>100000000</formula2>
    </dataValidation>
    <dataValidation type="decimal" allowBlank="1" showInputMessage="1" showErrorMessage="1" sqref="H184:H192">
      <formula1>0</formula1>
      <formula2>10000000000000</formula2>
    </dataValidation>
    <dataValidation type="list" allowBlank="1" showInputMessage="1" showErrorMessage="1" sqref="I184:I192">
      <formula1>unitCO2D</formula1>
    </dataValidation>
    <dataValidation type="decimal" allowBlank="1" showInputMessage="1" showErrorMessage="1" sqref="E170:E171">
      <formula1>0.000000001</formula1>
      <formula2>1000000000</formula2>
    </dataValidation>
    <dataValidation type="list" allowBlank="1" showInputMessage="1" showErrorMessage="1" sqref="F170:F171">
      <formula1>unitCO2E</formula1>
    </dataValidation>
    <dataValidation type="whole" allowBlank="1" showInputMessage="1" showErrorMessage="1" sqref="H97:H108">
      <formula1>0</formula1>
      <formula2>100000000000</formula2>
    </dataValidation>
    <dataValidation type="list" allowBlank="1" showInputMessage="1" showErrorMessage="1" sqref="C97 J184:J192 G184:G192 D213:D222">
      <formula1>year</formula1>
    </dataValidation>
    <dataValidation type="whole" allowBlank="1" showInputMessage="1" showErrorMessage="1" sqref="B89 B352 B355 B378 B349 B347 B365 B226 B28 B36">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C115">
      <formula1>$D$115:$E$115</formula1>
    </dataValidation>
    <dataValidation type="decimal" allowBlank="1" showInputMessage="1" showErrorMessage="1" sqref="H119:H169">
      <formula1>0.001</formula1>
      <formula2>1000000000</formula2>
    </dataValidation>
    <dataValidation type="list" allowBlank="1" showInputMessage="1" showErrorMessage="1" sqref="E213:E222">
      <formula1>Estimated</formula1>
    </dataValidation>
  </dataValidations>
  <hyperlinks>
    <hyperlink ref="F52:H52" r:id="rId1" display="https://www.webarchive.org.uk/wayback/archive/3000/https://www.gov.scot/Resource/0045/00459867.pdf"/>
    <hyperlink ref="F53:H53" r:id="rId2" display="https://www.webarchive.org.uk/wayback/archive/3000/https://www.gov.scot/Resource/0045/00459867.pdf"/>
    <hyperlink ref="F54:H54" r:id="rId3" display="https://www.webarchive.org.uk/wayback/archive/3000/https://www.gov.scot/Resource/0045/00459867.pdf"/>
    <hyperlink ref="D64" r:id="rId4"/>
    <hyperlink ref="F55:H55" r:id="rId5" display="https://www.scottishwater.co.uk/about-us/publications/strategic-projections/copy-of-business-plan-2015-2021"/>
    <hyperlink ref="D68" r:id="rId6"/>
    <hyperlink ref="D67" r:id="rId7"/>
    <hyperlink ref="D65" r:id="rId8"/>
    <hyperlink ref="D66" r:id="rId9"/>
    <hyperlink ref="F57" r:id="rId10"/>
  </hyperlinks>
  <pageMargins left="0.7" right="0.7" top="0.75" bottom="0.75" header="0.3" footer="0.3"/>
  <pageSetup paperSize="9" orientation="portrait" r:id="rId11"/>
  <headerFooter>
    <oddFooter>&amp;L&amp;1#&amp;"Arial"&amp;11&amp;K000000SW Internal General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ListsReq!$AC$3:$AC$150</xm:f>
          </x14:formula1>
          <xm:sqref>B119:B169</xm:sqref>
        </x14:dataValidation>
        <x14:dataValidation type="list" allowBlank="1" showInputMessage="1" showErrorMessage="1">
          <x14:formula1>
            <xm:f>ListsReq!$AC$3:$AC$64</xm:f>
          </x14:formula1>
          <xm:sqref>I213:I222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0"/>
  <sheetViews>
    <sheetView topLeftCell="AC1" zoomScale="80" zoomScaleNormal="80" workbookViewId="0"/>
  </sheetViews>
  <sheetFormatPr defaultRowHeight="14.4" x14ac:dyDescent="0.3"/>
  <cols>
    <col min="1" max="1" width="0" hidden="1" customWidth="1"/>
    <col min="2" max="2" width="14.6640625" hidden="1" customWidth="1"/>
    <col min="3" max="19" width="0" hidden="1" customWidth="1"/>
    <col min="20" max="20" width="24" hidden="1" customWidth="1"/>
    <col min="21" max="21" width="14" hidden="1" customWidth="1"/>
    <col min="22" max="28" width="0" hidden="1" customWidth="1"/>
    <col min="29" max="29" width="55.5546875" customWidth="1"/>
    <col min="30" max="30" width="13.6640625" customWidth="1"/>
    <col min="31" max="31" width="16.6640625" customWidth="1"/>
    <col min="32" max="32" width="16.33203125" customWidth="1"/>
    <col min="33" max="33" width="35.109375" customWidth="1"/>
    <col min="34" max="34" width="18.33203125" customWidth="1"/>
    <col min="35" max="35" width="20.6640625" customWidth="1"/>
    <col min="36" max="36" width="20.33203125" customWidth="1"/>
    <col min="37" max="37" width="8.6640625" customWidth="1"/>
    <col min="38" max="38" width="7" customWidth="1"/>
    <col min="39" max="39" width="8.6640625" customWidth="1"/>
    <col min="40" max="40" width="24.44140625" customWidth="1"/>
    <col min="41" max="41" width="14.33203125" customWidth="1"/>
    <col min="42" max="44" width="8.6640625" customWidth="1"/>
    <col min="45" max="45" width="12.5546875" customWidth="1"/>
    <col min="46" max="46" width="13.33203125" customWidth="1"/>
    <col min="47" max="47" width="16.33203125" customWidth="1"/>
    <col min="48" max="48" width="13.44140625" customWidth="1"/>
    <col min="49" max="49" width="13.6640625" customWidth="1"/>
    <col min="50" max="50" width="14.33203125" customWidth="1"/>
    <col min="51" max="51" width="15.6640625" customWidth="1"/>
    <col min="52" max="52" width="14" customWidth="1"/>
    <col min="53" max="53" width="12.6640625" customWidth="1"/>
    <col min="54" max="54" width="18.44140625" customWidth="1"/>
    <col min="55" max="55" width="28.33203125" customWidth="1"/>
    <col min="56" max="64" width="8.6640625" customWidth="1"/>
  </cols>
  <sheetData>
    <row r="1" spans="1:56" x14ac:dyDescent="0.3">
      <c r="AC1" s="24">
        <v>2020</v>
      </c>
    </row>
    <row r="2" spans="1:56" x14ac:dyDescent="0.3">
      <c r="A2" s="24"/>
      <c r="B2" s="24" t="s">
        <v>463</v>
      </c>
      <c r="C2" s="24" t="s">
        <v>145</v>
      </c>
      <c r="D2" s="24"/>
      <c r="E2" s="24"/>
      <c r="F2" s="24"/>
      <c r="G2" s="24"/>
      <c r="H2" s="24"/>
      <c r="I2" s="24"/>
      <c r="J2" s="24"/>
      <c r="K2" s="24"/>
      <c r="L2" s="24"/>
      <c r="M2" s="24"/>
      <c r="N2" s="24"/>
      <c r="O2" s="24"/>
      <c r="P2" s="24"/>
      <c r="Q2" s="24"/>
      <c r="R2" s="24"/>
      <c r="S2" s="24" t="s">
        <v>464</v>
      </c>
      <c r="T2" s="24"/>
      <c r="U2" s="24" t="s">
        <v>465</v>
      </c>
      <c r="V2" s="24" t="s">
        <v>466</v>
      </c>
      <c r="W2" s="24" t="s">
        <v>467</v>
      </c>
      <c r="X2" s="24"/>
      <c r="Y2" s="24" t="s">
        <v>468</v>
      </c>
      <c r="Z2" s="24"/>
      <c r="AA2" s="24" t="s">
        <v>469</v>
      </c>
      <c r="AB2" s="24"/>
      <c r="AC2" s="345" t="s">
        <v>470</v>
      </c>
      <c r="AD2" s="345" t="s">
        <v>18</v>
      </c>
      <c r="AE2" s="345" t="s">
        <v>178</v>
      </c>
      <c r="AF2" s="345" t="s">
        <v>18</v>
      </c>
      <c r="AG2" s="24" t="s">
        <v>471</v>
      </c>
      <c r="AH2" s="24" t="s">
        <v>472</v>
      </c>
      <c r="AI2" s="24" t="s">
        <v>473</v>
      </c>
      <c r="AJ2" s="24" t="s">
        <v>474</v>
      </c>
      <c r="AK2" s="24"/>
      <c r="AL2" s="24" t="s">
        <v>475</v>
      </c>
      <c r="AM2" s="24"/>
      <c r="AN2" s="24" t="s">
        <v>476</v>
      </c>
      <c r="AO2" s="24" t="s">
        <v>295</v>
      </c>
      <c r="AP2" s="24" t="s">
        <v>477</v>
      </c>
      <c r="AQ2" s="24" t="s">
        <v>176</v>
      </c>
      <c r="AR2" s="24" t="s">
        <v>478</v>
      </c>
      <c r="AS2" s="24" t="s">
        <v>479</v>
      </c>
      <c r="AT2" s="24" t="s">
        <v>480</v>
      </c>
      <c r="AU2" s="24" t="s">
        <v>481</v>
      </c>
      <c r="AV2" s="24" t="s">
        <v>482</v>
      </c>
      <c r="AW2" s="24" t="s">
        <v>483</v>
      </c>
      <c r="AX2" s="24" t="s">
        <v>484</v>
      </c>
      <c r="AY2" s="24" t="s">
        <v>485</v>
      </c>
      <c r="AZ2" s="24" t="s">
        <v>486</v>
      </c>
      <c r="BA2" s="24" t="s">
        <v>487</v>
      </c>
      <c r="BB2" s="24" t="s">
        <v>488</v>
      </c>
      <c r="BC2" s="24" t="s">
        <v>489</v>
      </c>
      <c r="BD2" s="24" t="s">
        <v>490</v>
      </c>
    </row>
    <row r="3" spans="1:56" ht="16.2" x14ac:dyDescent="0.3">
      <c r="B3" t="s">
        <v>153</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152</v>
      </c>
      <c r="U3" t="s">
        <v>153</v>
      </c>
      <c r="V3" t="s">
        <v>491</v>
      </c>
      <c r="W3" t="s">
        <v>258</v>
      </c>
      <c r="Y3" t="s">
        <v>253</v>
      </c>
      <c r="AA3" t="s">
        <v>492</v>
      </c>
      <c r="AC3" s="188" t="s">
        <v>188</v>
      </c>
      <c r="AD3" s="172" t="s">
        <v>493</v>
      </c>
      <c r="AE3" s="346">
        <v>0.23313999999999999</v>
      </c>
      <c r="AF3" s="337" t="s">
        <v>494</v>
      </c>
      <c r="AG3" t="s">
        <v>495</v>
      </c>
      <c r="AH3" t="s">
        <v>493</v>
      </c>
      <c r="AI3" t="s">
        <v>496</v>
      </c>
      <c r="AJ3" t="s">
        <v>497</v>
      </c>
      <c r="AL3" t="s">
        <v>498</v>
      </c>
      <c r="AN3" t="s">
        <v>499</v>
      </c>
      <c r="AO3" t="s">
        <v>295</v>
      </c>
      <c r="AP3" t="s">
        <v>499</v>
      </c>
      <c r="AQ3" t="s">
        <v>147</v>
      </c>
      <c r="AR3" t="s">
        <v>323</v>
      </c>
      <c r="AS3" t="s">
        <v>500</v>
      </c>
      <c r="AT3" t="s">
        <v>501</v>
      </c>
      <c r="AU3" t="s">
        <v>502</v>
      </c>
      <c r="AV3" t="s">
        <v>503</v>
      </c>
      <c r="AW3" t="s">
        <v>504</v>
      </c>
      <c r="AX3" t="s">
        <v>505</v>
      </c>
      <c r="AY3" t="s">
        <v>506</v>
      </c>
      <c r="AZ3" t="s">
        <v>507</v>
      </c>
      <c r="BA3" t="s">
        <v>508</v>
      </c>
      <c r="BB3" t="s">
        <v>509</v>
      </c>
      <c r="BC3" t="s">
        <v>510</v>
      </c>
      <c r="BD3" t="s">
        <v>511</v>
      </c>
    </row>
    <row r="4" spans="1:56" x14ac:dyDescent="0.3">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512</v>
      </c>
      <c r="U4" t="s">
        <v>513</v>
      </c>
      <c r="V4" t="s">
        <v>514</v>
      </c>
      <c r="W4" t="s">
        <v>251</v>
      </c>
      <c r="Y4" t="s">
        <v>515</v>
      </c>
      <c r="AA4" t="s">
        <v>516</v>
      </c>
      <c r="AC4" s="188" t="s">
        <v>189</v>
      </c>
      <c r="AD4" s="172" t="s">
        <v>493</v>
      </c>
      <c r="AE4" s="347">
        <v>2.0049999999999998E-2</v>
      </c>
      <c r="AF4" s="337" t="s">
        <v>494</v>
      </c>
      <c r="AG4" t="s">
        <v>270</v>
      </c>
      <c r="AH4" t="s">
        <v>517</v>
      </c>
      <c r="AI4" t="s">
        <v>518</v>
      </c>
      <c r="AJ4" t="s">
        <v>519</v>
      </c>
      <c r="AL4" t="s">
        <v>520</v>
      </c>
      <c r="AN4" t="s">
        <v>521</v>
      </c>
      <c r="AO4" t="s">
        <v>522</v>
      </c>
      <c r="AP4" t="s">
        <v>523</v>
      </c>
      <c r="AQ4" t="s">
        <v>148</v>
      </c>
      <c r="AR4" t="s">
        <v>321</v>
      </c>
      <c r="AS4" t="s">
        <v>524</v>
      </c>
      <c r="AT4" t="s">
        <v>525</v>
      </c>
      <c r="AU4" t="s">
        <v>526</v>
      </c>
      <c r="AV4" t="s">
        <v>527</v>
      </c>
      <c r="AW4" t="s">
        <v>391</v>
      </c>
      <c r="AX4" t="s">
        <v>528</v>
      </c>
      <c r="AY4" t="s">
        <v>529</v>
      </c>
      <c r="AZ4" t="s">
        <v>530</v>
      </c>
      <c r="BA4" t="s">
        <v>531</v>
      </c>
      <c r="BB4" t="s">
        <v>25</v>
      </c>
      <c r="BC4" t="s">
        <v>532</v>
      </c>
      <c r="BD4" t="s">
        <v>533</v>
      </c>
    </row>
    <row r="5" spans="1:56" x14ac:dyDescent="0.3">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534</v>
      </c>
      <c r="U5" t="s">
        <v>535</v>
      </c>
      <c r="V5" t="s">
        <v>252</v>
      </c>
      <c r="W5" t="s">
        <v>536</v>
      </c>
      <c r="Y5" t="s">
        <v>537</v>
      </c>
      <c r="AA5" t="s">
        <v>538</v>
      </c>
      <c r="AC5" s="188" t="s">
        <v>180</v>
      </c>
      <c r="AD5" s="172" t="s">
        <v>493</v>
      </c>
      <c r="AE5" s="348">
        <v>0.18387000000000001</v>
      </c>
      <c r="AF5" s="188" t="s">
        <v>494</v>
      </c>
      <c r="AG5" t="s">
        <v>539</v>
      </c>
      <c r="AH5" t="s">
        <v>540</v>
      </c>
      <c r="AI5" t="s">
        <v>541</v>
      </c>
      <c r="AJ5" t="s">
        <v>542</v>
      </c>
      <c r="AL5" t="s">
        <v>543</v>
      </c>
      <c r="AN5" t="s">
        <v>544</v>
      </c>
      <c r="AP5" t="s">
        <v>545</v>
      </c>
      <c r="AQ5" t="s">
        <v>149</v>
      </c>
      <c r="AS5" t="s">
        <v>546</v>
      </c>
      <c r="AT5" t="s">
        <v>547</v>
      </c>
      <c r="AU5" t="s">
        <v>548</v>
      </c>
      <c r="AV5" t="s">
        <v>549</v>
      </c>
      <c r="AW5" t="s">
        <v>550</v>
      </c>
      <c r="AX5" t="s">
        <v>551</v>
      </c>
      <c r="AY5" t="s">
        <v>552</v>
      </c>
      <c r="AZ5" t="s">
        <v>553</v>
      </c>
      <c r="BA5" t="s">
        <v>554</v>
      </c>
      <c r="BB5" t="s">
        <v>555</v>
      </c>
      <c r="BC5" t="s">
        <v>556</v>
      </c>
      <c r="BD5" t="s">
        <v>557</v>
      </c>
    </row>
    <row r="6" spans="1:56" x14ac:dyDescent="0.3">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558</v>
      </c>
      <c r="V6" t="s">
        <v>559</v>
      </c>
      <c r="Y6" t="s">
        <v>560</v>
      </c>
      <c r="AA6" t="s">
        <v>561</v>
      </c>
      <c r="AC6" s="335" t="s">
        <v>183</v>
      </c>
      <c r="AD6" s="172" t="s">
        <v>562</v>
      </c>
      <c r="AE6" s="348">
        <v>2.7577600000000002</v>
      </c>
      <c r="AF6" s="188" t="s">
        <v>563</v>
      </c>
      <c r="AG6" t="s">
        <v>564</v>
      </c>
      <c r="AH6" t="s">
        <v>565</v>
      </c>
      <c r="AI6" t="s">
        <v>566</v>
      </c>
      <c r="AJ6" t="s">
        <v>567</v>
      </c>
      <c r="AL6" t="s">
        <v>568</v>
      </c>
      <c r="AN6" t="s">
        <v>569</v>
      </c>
      <c r="AS6" t="s">
        <v>570</v>
      </c>
      <c r="AT6" t="s">
        <v>571</v>
      </c>
      <c r="AU6" t="s">
        <v>572</v>
      </c>
      <c r="AV6" t="s">
        <v>573</v>
      </c>
      <c r="AW6" t="s">
        <v>574</v>
      </c>
      <c r="AX6" t="s">
        <v>575</v>
      </c>
      <c r="AY6" t="s">
        <v>576</v>
      </c>
      <c r="AZ6" t="s">
        <v>577</v>
      </c>
      <c r="BA6" t="s">
        <v>578</v>
      </c>
      <c r="BB6" t="s">
        <v>21</v>
      </c>
      <c r="BC6" t="s">
        <v>579</v>
      </c>
      <c r="BD6" t="s">
        <v>580</v>
      </c>
    </row>
    <row r="7" spans="1:56" x14ac:dyDescent="0.3">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581</v>
      </c>
      <c r="Y7" t="s">
        <v>582</v>
      </c>
      <c r="AC7" s="335" t="s">
        <v>583</v>
      </c>
      <c r="AD7" s="172" t="s">
        <v>493</v>
      </c>
      <c r="AE7" s="348">
        <v>0.25672</v>
      </c>
      <c r="AF7" s="188" t="s">
        <v>494</v>
      </c>
      <c r="AG7" t="s">
        <v>584</v>
      </c>
      <c r="AH7" t="s">
        <v>585</v>
      </c>
      <c r="AI7" t="s">
        <v>586</v>
      </c>
      <c r="AJ7" t="s">
        <v>587</v>
      </c>
      <c r="AL7" t="s">
        <v>588</v>
      </c>
      <c r="AS7" t="s">
        <v>589</v>
      </c>
      <c r="AT7" t="s">
        <v>590</v>
      </c>
      <c r="AU7" t="s">
        <v>591</v>
      </c>
      <c r="AV7" t="s">
        <v>592</v>
      </c>
      <c r="AW7" t="s">
        <v>593</v>
      </c>
      <c r="AX7" t="s">
        <v>594</v>
      </c>
      <c r="AY7" t="s">
        <v>595</v>
      </c>
      <c r="AZ7" t="s">
        <v>596</v>
      </c>
      <c r="BA7" t="s">
        <v>597</v>
      </c>
      <c r="BB7" t="s">
        <v>27</v>
      </c>
      <c r="BC7" t="s">
        <v>532</v>
      </c>
      <c r="BD7" t="s">
        <v>598</v>
      </c>
    </row>
    <row r="8" spans="1:56" x14ac:dyDescent="0.3">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599</v>
      </c>
      <c r="Y8" t="s">
        <v>272</v>
      </c>
      <c r="AC8" s="335" t="s">
        <v>600</v>
      </c>
      <c r="AD8" s="172" t="s">
        <v>585</v>
      </c>
      <c r="AE8" s="349">
        <v>3221.37</v>
      </c>
      <c r="AF8" s="188" t="s">
        <v>566</v>
      </c>
      <c r="AG8" t="s">
        <v>601</v>
      </c>
      <c r="AH8" t="s">
        <v>562</v>
      </c>
      <c r="AI8" t="s">
        <v>602</v>
      </c>
      <c r="AJ8" t="s">
        <v>11</v>
      </c>
      <c r="AS8" t="s">
        <v>603</v>
      </c>
      <c r="AT8" t="s">
        <v>604</v>
      </c>
      <c r="AU8" t="s">
        <v>605</v>
      </c>
      <c r="AV8" t="s">
        <v>606</v>
      </c>
      <c r="AW8" t="s">
        <v>607</v>
      </c>
      <c r="AX8" t="s">
        <v>608</v>
      </c>
      <c r="AY8" t="s">
        <v>609</v>
      </c>
      <c r="AZ8" t="s">
        <v>610</v>
      </c>
      <c r="BA8" t="s">
        <v>611</v>
      </c>
      <c r="BB8" t="s">
        <v>612</v>
      </c>
      <c r="BC8" t="s">
        <v>556</v>
      </c>
      <c r="BD8" t="s">
        <v>39</v>
      </c>
    </row>
    <row r="9" spans="1:56" x14ac:dyDescent="0.3">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613</v>
      </c>
      <c r="Y9" t="s">
        <v>113</v>
      </c>
      <c r="AC9" s="335" t="s">
        <v>614</v>
      </c>
      <c r="AD9" s="172" t="s">
        <v>493</v>
      </c>
      <c r="AE9" s="348">
        <v>0.26774999999999999</v>
      </c>
      <c r="AF9" s="188" t="s">
        <v>494</v>
      </c>
      <c r="AG9" t="s">
        <v>615</v>
      </c>
      <c r="AH9" t="s">
        <v>616</v>
      </c>
      <c r="AI9" t="s">
        <v>617</v>
      </c>
      <c r="AS9" t="s">
        <v>618</v>
      </c>
      <c r="AT9" t="s">
        <v>619</v>
      </c>
      <c r="AU9" t="s">
        <v>620</v>
      </c>
      <c r="AV9" t="s">
        <v>621</v>
      </c>
      <c r="AW9" t="s">
        <v>622</v>
      </c>
      <c r="AX9" t="s">
        <v>623</v>
      </c>
      <c r="AY9" t="s">
        <v>624</v>
      </c>
      <c r="AZ9" t="s">
        <v>625</v>
      </c>
      <c r="BA9" t="s">
        <v>626</v>
      </c>
      <c r="BB9" t="s">
        <v>23</v>
      </c>
      <c r="BC9" t="s">
        <v>579</v>
      </c>
      <c r="BD9" t="s">
        <v>627</v>
      </c>
    </row>
    <row r="10" spans="1:56" x14ac:dyDescent="0.3">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628</v>
      </c>
      <c r="Y10" t="s">
        <v>629</v>
      </c>
      <c r="AC10" s="350" t="s">
        <v>630</v>
      </c>
      <c r="AD10" s="351" t="s">
        <v>585</v>
      </c>
      <c r="AE10" s="349">
        <v>3249.99</v>
      </c>
      <c r="AF10" s="188" t="s">
        <v>566</v>
      </c>
      <c r="AG10" t="s">
        <v>631</v>
      </c>
      <c r="AH10" t="s">
        <v>632</v>
      </c>
      <c r="AI10" t="s">
        <v>633</v>
      </c>
      <c r="AS10" t="s">
        <v>373</v>
      </c>
      <c r="AT10" t="s">
        <v>634</v>
      </c>
      <c r="AU10" t="s">
        <v>635</v>
      </c>
      <c r="AV10" t="s">
        <v>636</v>
      </c>
      <c r="AW10" t="s">
        <v>637</v>
      </c>
      <c r="AX10" t="s">
        <v>638</v>
      </c>
      <c r="AZ10" t="s">
        <v>639</v>
      </c>
      <c r="BA10" t="s">
        <v>640</v>
      </c>
      <c r="BB10" t="s">
        <v>641</v>
      </c>
      <c r="BC10" t="s">
        <v>642</v>
      </c>
      <c r="BD10" t="s">
        <v>643</v>
      </c>
    </row>
    <row r="11" spans="1:56" x14ac:dyDescent="0.3">
      <c r="C11">
        <v>2013</v>
      </c>
      <c r="D11">
        <f t="shared" ref="D11:J11" si="7">E10</f>
        <v>2014</v>
      </c>
      <c r="E11">
        <f t="shared" si="7"/>
        <v>2015</v>
      </c>
      <c r="F11">
        <f t="shared" si="7"/>
        <v>2016</v>
      </c>
      <c r="G11">
        <f t="shared" si="7"/>
        <v>2017</v>
      </c>
      <c r="H11">
        <f t="shared" si="7"/>
        <v>2018</v>
      </c>
      <c r="I11">
        <f t="shared" si="7"/>
        <v>2019</v>
      </c>
      <c r="J11">
        <f t="shared" si="7"/>
        <v>2020</v>
      </c>
      <c r="V11" t="s">
        <v>644</v>
      </c>
      <c r="Y11" t="s">
        <v>558</v>
      </c>
      <c r="AC11" s="350" t="s">
        <v>645</v>
      </c>
      <c r="AD11" s="351" t="s">
        <v>562</v>
      </c>
      <c r="AE11" s="348">
        <v>2.7753999999999999</v>
      </c>
      <c r="AF11" s="188" t="s">
        <v>563</v>
      </c>
      <c r="AG11" t="s">
        <v>646</v>
      </c>
      <c r="AH11" t="s">
        <v>647</v>
      </c>
      <c r="AI11" t="s">
        <v>648</v>
      </c>
      <c r="AS11" t="s">
        <v>649</v>
      </c>
      <c r="AT11" t="s">
        <v>650</v>
      </c>
      <c r="AU11" t="s">
        <v>651</v>
      </c>
      <c r="AV11" t="s">
        <v>652</v>
      </c>
      <c r="AW11" t="s">
        <v>653</v>
      </c>
      <c r="AX11" t="s">
        <v>654</v>
      </c>
      <c r="AZ11" t="s">
        <v>655</v>
      </c>
      <c r="BA11" t="s">
        <v>656</v>
      </c>
      <c r="BB11" t="s">
        <v>657</v>
      </c>
      <c r="BC11" t="s">
        <v>658</v>
      </c>
      <c r="BD11" t="s">
        <v>659</v>
      </c>
    </row>
    <row r="12" spans="1:56" x14ac:dyDescent="0.3">
      <c r="C12">
        <v>2014</v>
      </c>
      <c r="D12">
        <f t="shared" ref="D12:I12" si="8">E11</f>
        <v>2015</v>
      </c>
      <c r="E12">
        <f t="shared" si="8"/>
        <v>2016</v>
      </c>
      <c r="F12">
        <f t="shared" si="8"/>
        <v>2017</v>
      </c>
      <c r="G12">
        <f t="shared" si="8"/>
        <v>2018</v>
      </c>
      <c r="H12">
        <f t="shared" si="8"/>
        <v>2019</v>
      </c>
      <c r="I12">
        <f t="shared" si="8"/>
        <v>2020</v>
      </c>
      <c r="V12" t="s">
        <v>660</v>
      </c>
      <c r="AC12" s="350" t="s">
        <v>661</v>
      </c>
      <c r="AD12" s="351" t="s">
        <v>493</v>
      </c>
      <c r="AE12" s="348">
        <v>0.25835999999999998</v>
      </c>
      <c r="AF12" s="188" t="s">
        <v>494</v>
      </c>
      <c r="AG12" t="s">
        <v>662</v>
      </c>
      <c r="AH12" t="s">
        <v>663</v>
      </c>
      <c r="AS12" t="s">
        <v>375</v>
      </c>
      <c r="AT12" t="s">
        <v>664</v>
      </c>
      <c r="AU12" t="s">
        <v>665</v>
      </c>
      <c r="AV12" t="s">
        <v>666</v>
      </c>
      <c r="AW12" t="s">
        <v>667</v>
      </c>
      <c r="AX12" t="s">
        <v>668</v>
      </c>
      <c r="AZ12" t="s">
        <v>669</v>
      </c>
      <c r="BA12" t="s">
        <v>670</v>
      </c>
      <c r="BB12" t="s">
        <v>671</v>
      </c>
      <c r="BC12" t="s">
        <v>579</v>
      </c>
      <c r="BD12" t="s">
        <v>672</v>
      </c>
    </row>
    <row r="13" spans="1:56" x14ac:dyDescent="0.3">
      <c r="C13">
        <v>2015</v>
      </c>
      <c r="D13">
        <f>E12</f>
        <v>2016</v>
      </c>
      <c r="E13">
        <f>F12</f>
        <v>2017</v>
      </c>
      <c r="F13">
        <f>G12</f>
        <v>2018</v>
      </c>
      <c r="G13">
        <f>H12</f>
        <v>2019</v>
      </c>
      <c r="H13">
        <f>I12</f>
        <v>2020</v>
      </c>
      <c r="V13" t="s">
        <v>673</v>
      </c>
      <c r="AC13" s="350" t="s">
        <v>674</v>
      </c>
      <c r="AD13" s="351" t="s">
        <v>585</v>
      </c>
      <c r="AE13" s="349">
        <v>3159.5</v>
      </c>
      <c r="AF13" s="188" t="s">
        <v>566</v>
      </c>
      <c r="AG13" t="s">
        <v>675</v>
      </c>
      <c r="AH13" t="s">
        <v>676</v>
      </c>
      <c r="AS13" t="s">
        <v>677</v>
      </c>
      <c r="AT13" t="s">
        <v>678</v>
      </c>
      <c r="AU13" t="s">
        <v>679</v>
      </c>
      <c r="AV13" t="s">
        <v>680</v>
      </c>
      <c r="AW13" t="s">
        <v>681</v>
      </c>
      <c r="AX13" t="s">
        <v>682</v>
      </c>
      <c r="AZ13" t="s">
        <v>683</v>
      </c>
      <c r="BA13" t="s">
        <v>684</v>
      </c>
      <c r="BD13" t="s">
        <v>685</v>
      </c>
    </row>
    <row r="14" spans="1:56" x14ac:dyDescent="0.3">
      <c r="C14">
        <v>2016</v>
      </c>
      <c r="D14">
        <f>E13</f>
        <v>2017</v>
      </c>
      <c r="E14">
        <f>F13</f>
        <v>2018</v>
      </c>
      <c r="F14">
        <f>G13</f>
        <v>2019</v>
      </c>
      <c r="G14">
        <f>H13</f>
        <v>2020</v>
      </c>
      <c r="V14" t="s">
        <v>686</v>
      </c>
      <c r="AC14" s="350" t="s">
        <v>687</v>
      </c>
      <c r="AD14" s="351" t="s">
        <v>562</v>
      </c>
      <c r="AE14" s="348">
        <v>3.1220400000000001</v>
      </c>
      <c r="AF14" s="188" t="s">
        <v>563</v>
      </c>
      <c r="AG14" t="s">
        <v>560</v>
      </c>
      <c r="AH14" t="s">
        <v>153</v>
      </c>
      <c r="AS14" t="s">
        <v>688</v>
      </c>
      <c r="AT14" t="s">
        <v>689</v>
      </c>
      <c r="AU14" t="s">
        <v>690</v>
      </c>
      <c r="AV14" t="s">
        <v>691</v>
      </c>
      <c r="AW14" t="s">
        <v>692</v>
      </c>
      <c r="AX14" t="s">
        <v>693</v>
      </c>
      <c r="AZ14" t="s">
        <v>694</v>
      </c>
      <c r="BA14" t="s">
        <v>695</v>
      </c>
      <c r="BD14" t="s">
        <v>696</v>
      </c>
    </row>
    <row r="15" spans="1:56" x14ac:dyDescent="0.3">
      <c r="C15">
        <v>2017</v>
      </c>
      <c r="D15">
        <f>E14</f>
        <v>2018</v>
      </c>
      <c r="E15">
        <f>F14</f>
        <v>2019</v>
      </c>
      <c r="F15">
        <f>G14</f>
        <v>2020</v>
      </c>
      <c r="AC15" s="350" t="s">
        <v>697</v>
      </c>
      <c r="AD15" s="351" t="s">
        <v>493</v>
      </c>
      <c r="AE15" s="348">
        <v>0.26261000000000001</v>
      </c>
      <c r="AF15" s="188" t="s">
        <v>494</v>
      </c>
      <c r="AG15" t="s">
        <v>698</v>
      </c>
      <c r="AH15" t="s">
        <v>513</v>
      </c>
      <c r="AS15" t="s">
        <v>699</v>
      </c>
      <c r="AT15" t="s">
        <v>700</v>
      </c>
      <c r="AU15" t="s">
        <v>701</v>
      </c>
      <c r="AV15" t="s">
        <v>384</v>
      </c>
      <c r="AW15" t="s">
        <v>702</v>
      </c>
      <c r="AX15" t="s">
        <v>703</v>
      </c>
      <c r="AZ15" t="s">
        <v>704</v>
      </c>
      <c r="BA15" t="s">
        <v>705</v>
      </c>
      <c r="BD15" t="s">
        <v>706</v>
      </c>
    </row>
    <row r="16" spans="1:56" x14ac:dyDescent="0.3">
      <c r="C16">
        <v>2018</v>
      </c>
      <c r="D16">
        <f>E15</f>
        <v>2019</v>
      </c>
      <c r="E16">
        <f>F15</f>
        <v>2020</v>
      </c>
      <c r="AC16" s="335" t="s">
        <v>184</v>
      </c>
      <c r="AD16" s="172" t="s">
        <v>562</v>
      </c>
      <c r="AE16" s="348">
        <v>2.5403899999999999</v>
      </c>
      <c r="AF16" s="188" t="s">
        <v>563</v>
      </c>
      <c r="AG16" t="s">
        <v>707</v>
      </c>
      <c r="AH16" t="s">
        <v>708</v>
      </c>
      <c r="AS16" t="s">
        <v>709</v>
      </c>
      <c r="AT16" t="s">
        <v>710</v>
      </c>
      <c r="AU16" t="s">
        <v>711</v>
      </c>
      <c r="AV16" t="s">
        <v>712</v>
      </c>
      <c r="AW16" t="s">
        <v>713</v>
      </c>
      <c r="AX16" t="s">
        <v>714</v>
      </c>
      <c r="AZ16" t="s">
        <v>715</v>
      </c>
      <c r="BA16" t="s">
        <v>716</v>
      </c>
      <c r="BD16" t="s">
        <v>717</v>
      </c>
    </row>
    <row r="17" spans="3:56" x14ac:dyDescent="0.3">
      <c r="C17">
        <v>2019</v>
      </c>
      <c r="D17">
        <f>E16</f>
        <v>2020</v>
      </c>
      <c r="AC17" s="335" t="s">
        <v>718</v>
      </c>
      <c r="AD17" s="172" t="s">
        <v>493</v>
      </c>
      <c r="AE17" s="348">
        <v>0.24665999999999999</v>
      </c>
      <c r="AF17" s="188" t="s">
        <v>494</v>
      </c>
      <c r="AG17" t="s">
        <v>719</v>
      </c>
      <c r="AH17" t="s">
        <v>686</v>
      </c>
      <c r="AT17" t="s">
        <v>720</v>
      </c>
      <c r="AU17" t="s">
        <v>721</v>
      </c>
      <c r="AV17" t="s">
        <v>386</v>
      </c>
      <c r="AW17" t="s">
        <v>722</v>
      </c>
      <c r="AX17" t="s">
        <v>723</v>
      </c>
      <c r="AZ17" t="s">
        <v>724</v>
      </c>
      <c r="BA17" t="s">
        <v>725</v>
      </c>
      <c r="BD17" t="s">
        <v>726</v>
      </c>
    </row>
    <row r="18" spans="3:56" x14ac:dyDescent="0.3">
      <c r="C18">
        <v>2020</v>
      </c>
      <c r="AC18" s="335" t="s">
        <v>727</v>
      </c>
      <c r="AD18" s="172" t="s">
        <v>493</v>
      </c>
      <c r="AE18" s="348">
        <v>0.32040000000000002</v>
      </c>
      <c r="AF18" s="188" t="s">
        <v>494</v>
      </c>
      <c r="AT18" t="s">
        <v>728</v>
      </c>
      <c r="AU18" t="s">
        <v>729</v>
      </c>
      <c r="AV18" t="s">
        <v>730</v>
      </c>
      <c r="AW18" t="s">
        <v>393</v>
      </c>
      <c r="AX18" t="s">
        <v>731</v>
      </c>
      <c r="AZ18" t="s">
        <v>732</v>
      </c>
      <c r="BD18" t="s">
        <v>733</v>
      </c>
    </row>
    <row r="19" spans="3:56" x14ac:dyDescent="0.3">
      <c r="C19" t="s">
        <v>734</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294</v>
      </c>
      <c r="AC19" s="335" t="s">
        <v>735</v>
      </c>
      <c r="AD19" s="172" t="s">
        <v>585</v>
      </c>
      <c r="AE19" s="349">
        <v>2380.0100000000002</v>
      </c>
      <c r="AF19" s="188" t="s">
        <v>566</v>
      </c>
      <c r="AT19" t="s">
        <v>736</v>
      </c>
      <c r="AU19" t="s">
        <v>737</v>
      </c>
      <c r="AV19" t="s">
        <v>738</v>
      </c>
      <c r="AW19" t="s">
        <v>395</v>
      </c>
      <c r="BD19" t="s">
        <v>739</v>
      </c>
    </row>
    <row r="20" spans="3:56" x14ac:dyDescent="0.3">
      <c r="C20" t="s">
        <v>740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294</v>
      </c>
      <c r="AC20" s="352" t="s">
        <v>741</v>
      </c>
      <c r="AD20" s="172" t="s">
        <v>562</v>
      </c>
      <c r="AE20" s="348">
        <v>2.2908200000000001</v>
      </c>
      <c r="AF20" s="188" t="s">
        <v>563</v>
      </c>
      <c r="AT20" t="s">
        <v>742</v>
      </c>
      <c r="AV20" t="s">
        <v>743</v>
      </c>
      <c r="AW20" t="s">
        <v>397</v>
      </c>
      <c r="BD20" t="s">
        <v>744</v>
      </c>
    </row>
    <row r="21" spans="3:56" x14ac:dyDescent="0.3">
      <c r="C21" t="s">
        <v>745</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52" t="s">
        <v>746</v>
      </c>
      <c r="AD21" s="172" t="s">
        <v>493</v>
      </c>
      <c r="AE21" s="348">
        <v>0.24514</v>
      </c>
      <c r="AF21" s="188" t="s">
        <v>494</v>
      </c>
      <c r="AT21" t="s">
        <v>747</v>
      </c>
      <c r="AV21" t="s">
        <v>388</v>
      </c>
      <c r="AW21" t="s">
        <v>748</v>
      </c>
      <c r="BD21" t="s">
        <v>749</v>
      </c>
    </row>
    <row r="22" spans="3:56" x14ac:dyDescent="0.3">
      <c r="C22" t="s">
        <v>750</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52" t="s">
        <v>751</v>
      </c>
      <c r="AD22" s="172" t="s">
        <v>562</v>
      </c>
      <c r="AE22" s="348">
        <v>2.5430999999999999</v>
      </c>
      <c r="AF22" s="188" t="s">
        <v>563</v>
      </c>
      <c r="AT22" t="s">
        <v>752</v>
      </c>
      <c r="AW22" t="s">
        <v>753</v>
      </c>
      <c r="BD22" t="s">
        <v>754</v>
      </c>
    </row>
    <row r="23" spans="3:56" x14ac:dyDescent="0.3">
      <c r="C23" t="s">
        <v>755</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52" t="s">
        <v>756</v>
      </c>
      <c r="AD23" s="172" t="s">
        <v>493</v>
      </c>
      <c r="AE23" s="348">
        <v>0.24782000000000001</v>
      </c>
      <c r="AF23" s="188" t="s">
        <v>494</v>
      </c>
      <c r="AT23" t="s">
        <v>757</v>
      </c>
      <c r="AW23" t="s">
        <v>758</v>
      </c>
      <c r="BD23" t="s">
        <v>759</v>
      </c>
    </row>
    <row r="24" spans="3:56" x14ac:dyDescent="0.3">
      <c r="C24" t="s">
        <v>760</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188" t="s">
        <v>761</v>
      </c>
      <c r="AD24" s="172" t="s">
        <v>762</v>
      </c>
      <c r="AE24" s="353">
        <v>0.34399999999999997</v>
      </c>
      <c r="AF24" s="188" t="s">
        <v>763</v>
      </c>
      <c r="AT24" t="s">
        <v>764</v>
      </c>
      <c r="AW24" t="s">
        <v>765</v>
      </c>
    </row>
    <row r="25" spans="3:56" x14ac:dyDescent="0.3">
      <c r="C25" t="s">
        <v>766</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188" t="s">
        <v>191</v>
      </c>
      <c r="AD25" s="172" t="s">
        <v>762</v>
      </c>
      <c r="AE25" s="354">
        <v>0.70799999999999996</v>
      </c>
      <c r="AF25" s="337" t="s">
        <v>763</v>
      </c>
      <c r="AT25" t="s">
        <v>767</v>
      </c>
    </row>
    <row r="26" spans="3:56" x14ac:dyDescent="0.3">
      <c r="C26" t="s">
        <v>768</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188" t="s">
        <v>217</v>
      </c>
      <c r="AD26" s="172" t="s">
        <v>562</v>
      </c>
      <c r="AE26" s="348">
        <v>2.54603</v>
      </c>
      <c r="AF26" s="188" t="s">
        <v>563</v>
      </c>
    </row>
    <row r="27" spans="3:56" x14ac:dyDescent="0.3">
      <c r="C27" t="s">
        <v>769</v>
      </c>
      <c r="D27" t="str">
        <f t="shared" ref="D27:I27" si="16">E26</f>
        <v>2014/15</v>
      </c>
      <c r="E27" t="str">
        <f t="shared" si="16"/>
        <v>2015/16</v>
      </c>
      <c r="F27" t="str">
        <f t="shared" si="16"/>
        <v>2016/17</v>
      </c>
      <c r="G27" t="str">
        <f t="shared" si="16"/>
        <v>2017/18</v>
      </c>
      <c r="H27" t="str">
        <f t="shared" si="16"/>
        <v>2018/19</v>
      </c>
      <c r="I27" t="str">
        <f t="shared" si="16"/>
        <v>2019/20</v>
      </c>
      <c r="AC27" s="188" t="s">
        <v>185</v>
      </c>
      <c r="AD27" s="172" t="s">
        <v>562</v>
      </c>
      <c r="AE27" s="348">
        <v>2.6878700000000002</v>
      </c>
      <c r="AF27" s="188" t="s">
        <v>563</v>
      </c>
    </row>
    <row r="28" spans="3:56" x14ac:dyDescent="0.3">
      <c r="C28" t="s">
        <v>770</v>
      </c>
      <c r="D28" t="str">
        <f>E27</f>
        <v>2015/16</v>
      </c>
      <c r="E28" t="str">
        <f>F27</f>
        <v>2016/17</v>
      </c>
      <c r="F28" t="str">
        <f>G27</f>
        <v>2017/18</v>
      </c>
      <c r="G28" t="str">
        <f>H27</f>
        <v>2018/19</v>
      </c>
      <c r="H28" t="str">
        <f>I27</f>
        <v>2019/20</v>
      </c>
      <c r="AC28" s="188" t="s">
        <v>216</v>
      </c>
      <c r="AD28" s="172" t="s">
        <v>562</v>
      </c>
      <c r="AE28" s="348">
        <v>2.1680199999999998</v>
      </c>
      <c r="AF28" s="188" t="s">
        <v>563</v>
      </c>
    </row>
    <row r="29" spans="3:56" x14ac:dyDescent="0.3">
      <c r="C29" t="s">
        <v>771</v>
      </c>
      <c r="D29" t="str">
        <f>E28</f>
        <v>2016/17</v>
      </c>
      <c r="E29" t="str">
        <f>F28</f>
        <v>2017/18</v>
      </c>
      <c r="F29" t="str">
        <f>G28</f>
        <v>2018/19</v>
      </c>
      <c r="G29" t="str">
        <f>H28</f>
        <v>2019/20</v>
      </c>
      <c r="AC29" s="187" t="s">
        <v>772</v>
      </c>
      <c r="AD29" s="172" t="s">
        <v>565</v>
      </c>
      <c r="AE29" s="355">
        <v>1430</v>
      </c>
      <c r="AF29" s="188" t="s">
        <v>773</v>
      </c>
    </row>
    <row r="30" spans="3:56" ht="15.6" x14ac:dyDescent="0.35">
      <c r="C30" t="s">
        <v>774</v>
      </c>
      <c r="D30" t="str">
        <f>E29</f>
        <v>2017/18</v>
      </c>
      <c r="E30" t="str">
        <f>F29</f>
        <v>2018/19</v>
      </c>
      <c r="F30" t="str">
        <f>G29</f>
        <v>2019/20</v>
      </c>
      <c r="AC30" s="187" t="s">
        <v>775</v>
      </c>
      <c r="AD30" s="172" t="s">
        <v>565</v>
      </c>
      <c r="AE30" s="356">
        <v>2088</v>
      </c>
      <c r="AF30" s="338" t="s">
        <v>776</v>
      </c>
    </row>
    <row r="31" spans="3:56" ht="15.6" x14ac:dyDescent="0.35">
      <c r="C31" t="s">
        <v>777</v>
      </c>
      <c r="D31" t="str">
        <f>E30</f>
        <v>2018/19</v>
      </c>
      <c r="E31" t="str">
        <f>F30</f>
        <v>2019/20</v>
      </c>
      <c r="AC31" s="187" t="s">
        <v>195</v>
      </c>
      <c r="AD31" s="172" t="s">
        <v>565</v>
      </c>
      <c r="AE31" s="355">
        <v>1774</v>
      </c>
      <c r="AF31" s="338" t="s">
        <v>776</v>
      </c>
    </row>
    <row r="32" spans="3:56" x14ac:dyDescent="0.3">
      <c r="C32" t="s">
        <v>778</v>
      </c>
      <c r="D32" t="str">
        <f>E31</f>
        <v>2019/20</v>
      </c>
      <c r="AC32" s="357" t="s">
        <v>779</v>
      </c>
      <c r="AD32" s="172" t="s">
        <v>565</v>
      </c>
      <c r="AE32" s="355">
        <v>3922</v>
      </c>
      <c r="AF32" s="188" t="s">
        <v>773</v>
      </c>
    </row>
    <row r="33" spans="3:32" x14ac:dyDescent="0.3">
      <c r="C33" t="s">
        <v>312</v>
      </c>
      <c r="AC33" s="335" t="s">
        <v>780</v>
      </c>
      <c r="AD33" s="172" t="s">
        <v>493</v>
      </c>
      <c r="AE33" s="358">
        <v>1.545E-2</v>
      </c>
      <c r="AF33" s="188" t="s">
        <v>494</v>
      </c>
    </row>
    <row r="34" spans="3:32" x14ac:dyDescent="0.3">
      <c r="AC34" s="335" t="s">
        <v>781</v>
      </c>
      <c r="AD34" s="172" t="s">
        <v>585</v>
      </c>
      <c r="AE34" s="358">
        <v>58.352719999999998</v>
      </c>
      <c r="AF34" s="188" t="s">
        <v>782</v>
      </c>
    </row>
    <row r="35" spans="3:32" x14ac:dyDescent="0.3">
      <c r="AC35" s="335" t="s">
        <v>186</v>
      </c>
      <c r="AD35" s="172" t="s">
        <v>585</v>
      </c>
      <c r="AE35" s="358">
        <v>72.297309999999996</v>
      </c>
      <c r="AF35" s="188" t="s">
        <v>782</v>
      </c>
    </row>
    <row r="36" spans="3:32" x14ac:dyDescent="0.3">
      <c r="AC36" s="335" t="s">
        <v>783</v>
      </c>
      <c r="AD36" s="172" t="s">
        <v>493</v>
      </c>
      <c r="AE36" s="358">
        <v>1.545E-2</v>
      </c>
      <c r="AF36" s="188" t="s">
        <v>494</v>
      </c>
    </row>
    <row r="37" spans="3:32" x14ac:dyDescent="0.3">
      <c r="AC37" s="335" t="s">
        <v>222</v>
      </c>
      <c r="AD37" s="172" t="s">
        <v>493</v>
      </c>
      <c r="AE37" s="358">
        <v>2.1000000000000001E-4</v>
      </c>
      <c r="AF37" s="188" t="s">
        <v>494</v>
      </c>
    </row>
    <row r="38" spans="3:32" x14ac:dyDescent="0.3">
      <c r="AC38" s="335" t="s">
        <v>784</v>
      </c>
      <c r="AD38" s="172" t="s">
        <v>585</v>
      </c>
      <c r="AE38" s="358">
        <v>1.1911499999999999</v>
      </c>
      <c r="AF38" s="188" t="s">
        <v>782</v>
      </c>
    </row>
    <row r="39" spans="3:32" x14ac:dyDescent="0.3">
      <c r="AC39" s="335" t="s">
        <v>785</v>
      </c>
      <c r="AD39" s="172" t="s">
        <v>585</v>
      </c>
      <c r="AE39" s="358">
        <v>0.68691000000000002</v>
      </c>
      <c r="AF39" s="188" t="s">
        <v>782</v>
      </c>
    </row>
    <row r="40" spans="3:32" x14ac:dyDescent="0.3">
      <c r="AC40" s="335" t="s">
        <v>786</v>
      </c>
      <c r="AD40" s="172" t="s">
        <v>493</v>
      </c>
      <c r="AE40" s="358">
        <v>2.0000000000000001E-4</v>
      </c>
      <c r="AF40" s="188" t="s">
        <v>494</v>
      </c>
    </row>
    <row r="41" spans="3:32" x14ac:dyDescent="0.3">
      <c r="AC41" s="335" t="s">
        <v>787</v>
      </c>
      <c r="AD41" s="172" t="s">
        <v>493</v>
      </c>
      <c r="AE41" s="348">
        <v>0.21448</v>
      </c>
      <c r="AF41" s="188" t="s">
        <v>494</v>
      </c>
    </row>
    <row r="42" spans="3:32" x14ac:dyDescent="0.3">
      <c r="AC42" s="335" t="s">
        <v>218</v>
      </c>
      <c r="AD42" s="172" t="s">
        <v>562</v>
      </c>
      <c r="AE42" s="348">
        <v>1.5553699999999999</v>
      </c>
      <c r="AF42" s="337" t="s">
        <v>563</v>
      </c>
    </row>
    <row r="43" spans="3:32" x14ac:dyDescent="0.3">
      <c r="AC43" s="188" t="s">
        <v>788</v>
      </c>
      <c r="AD43" s="172" t="s">
        <v>493</v>
      </c>
      <c r="AE43" s="359">
        <v>0.17261000000000001</v>
      </c>
      <c r="AF43" s="337" t="s">
        <v>494</v>
      </c>
    </row>
    <row r="44" spans="3:32" x14ac:dyDescent="0.3">
      <c r="AC44" s="188" t="s">
        <v>789</v>
      </c>
      <c r="AD44" s="172" t="s">
        <v>493</v>
      </c>
      <c r="AE44" s="360">
        <v>0</v>
      </c>
      <c r="AF44" s="188" t="s">
        <v>494</v>
      </c>
    </row>
    <row r="45" spans="3:32" x14ac:dyDescent="0.3">
      <c r="AC45" s="188" t="s">
        <v>790</v>
      </c>
      <c r="AD45" s="172" t="s">
        <v>493</v>
      </c>
      <c r="AE45" s="360">
        <v>0</v>
      </c>
      <c r="AF45" s="188" t="s">
        <v>496</v>
      </c>
    </row>
    <row r="46" spans="3:32" x14ac:dyDescent="0.3">
      <c r="AC46" s="188" t="s">
        <v>791</v>
      </c>
      <c r="AD46" s="172" t="s">
        <v>585</v>
      </c>
      <c r="AE46" s="361">
        <v>21.317</v>
      </c>
      <c r="AF46" s="188" t="s">
        <v>782</v>
      </c>
    </row>
    <row r="47" spans="3:32" x14ac:dyDescent="0.3">
      <c r="AC47" s="188" t="s">
        <v>792</v>
      </c>
      <c r="AD47" s="172" t="s">
        <v>585</v>
      </c>
      <c r="AE47" s="362">
        <v>437.37200000000001</v>
      </c>
      <c r="AF47" s="188" t="s">
        <v>566</v>
      </c>
    </row>
    <row r="48" spans="3:32" x14ac:dyDescent="0.3">
      <c r="AC48" s="188" t="s">
        <v>793</v>
      </c>
      <c r="AD48" s="172" t="s">
        <v>585</v>
      </c>
      <c r="AE48" s="362">
        <v>458.17599999999999</v>
      </c>
      <c r="AF48" s="188" t="s">
        <v>566</v>
      </c>
    </row>
    <row r="49" spans="29:32" x14ac:dyDescent="0.3">
      <c r="AC49" s="188" t="s">
        <v>794</v>
      </c>
      <c r="AD49" s="172" t="s">
        <v>585</v>
      </c>
      <c r="AE49" s="361">
        <v>10.204000000000001</v>
      </c>
      <c r="AF49" s="188" t="s">
        <v>566</v>
      </c>
    </row>
    <row r="50" spans="29:32" x14ac:dyDescent="0.3">
      <c r="AC50" s="188" t="s">
        <v>795</v>
      </c>
      <c r="AD50" s="172" t="s">
        <v>585</v>
      </c>
      <c r="AE50" s="361">
        <v>21.317</v>
      </c>
      <c r="AF50" s="188" t="s">
        <v>566</v>
      </c>
    </row>
    <row r="51" spans="29:32" x14ac:dyDescent="0.3">
      <c r="AC51" s="188" t="s">
        <v>796</v>
      </c>
      <c r="AD51" s="172" t="s">
        <v>585</v>
      </c>
      <c r="AE51" s="362">
        <v>10.204000000000001</v>
      </c>
      <c r="AF51" s="188" t="s">
        <v>566</v>
      </c>
    </row>
    <row r="52" spans="29:32" x14ac:dyDescent="0.3">
      <c r="AC52" s="188" t="s">
        <v>797</v>
      </c>
      <c r="AD52" s="172" t="s">
        <v>585</v>
      </c>
      <c r="AE52" s="361">
        <v>10.204000000000001</v>
      </c>
      <c r="AF52" s="188" t="s">
        <v>566</v>
      </c>
    </row>
    <row r="53" spans="29:32" x14ac:dyDescent="0.3">
      <c r="AC53" s="188" t="s">
        <v>798</v>
      </c>
      <c r="AD53" s="172" t="s">
        <v>585</v>
      </c>
      <c r="AE53" s="361">
        <v>21.317</v>
      </c>
      <c r="AF53" s="188" t="s">
        <v>566</v>
      </c>
    </row>
    <row r="54" spans="29:32" x14ac:dyDescent="0.3">
      <c r="AC54" s="188" t="s">
        <v>799</v>
      </c>
      <c r="AD54" s="172" t="s">
        <v>585</v>
      </c>
      <c r="AE54" s="361">
        <v>21.317</v>
      </c>
      <c r="AF54" s="188" t="s">
        <v>566</v>
      </c>
    </row>
    <row r="55" spans="29:32" x14ac:dyDescent="0.3">
      <c r="AC55" s="188" t="s">
        <v>800</v>
      </c>
      <c r="AD55" s="172" t="s">
        <v>585</v>
      </c>
      <c r="AE55" s="362">
        <v>21.317</v>
      </c>
      <c r="AF55" s="188" t="s">
        <v>566</v>
      </c>
    </row>
    <row r="56" spans="29:32" x14ac:dyDescent="0.3">
      <c r="AC56" s="188" t="s">
        <v>801</v>
      </c>
      <c r="AD56" s="172" t="s">
        <v>585</v>
      </c>
      <c r="AE56" s="361">
        <v>21.317</v>
      </c>
      <c r="AF56" s="188" t="s">
        <v>566</v>
      </c>
    </row>
    <row r="57" spans="29:32" x14ac:dyDescent="0.3">
      <c r="AC57" s="188" t="s">
        <v>802</v>
      </c>
      <c r="AD57" s="172" t="s">
        <v>585</v>
      </c>
      <c r="AE57" s="361">
        <v>21.317</v>
      </c>
      <c r="AF57" s="188" t="s">
        <v>566</v>
      </c>
    </row>
    <row r="58" spans="29:32" x14ac:dyDescent="0.3">
      <c r="AC58" s="188" t="s">
        <v>803</v>
      </c>
      <c r="AD58" s="172" t="s">
        <v>585</v>
      </c>
      <c r="AE58" s="361">
        <v>21.317</v>
      </c>
      <c r="AF58" s="188" t="s">
        <v>566</v>
      </c>
    </row>
    <row r="59" spans="29:32" x14ac:dyDescent="0.3">
      <c r="AC59" s="188" t="s">
        <v>804</v>
      </c>
      <c r="AD59" s="172" t="s">
        <v>585</v>
      </c>
      <c r="AE59" s="361">
        <v>1.0089999999999999</v>
      </c>
      <c r="AF59" s="188" t="s">
        <v>566</v>
      </c>
    </row>
    <row r="60" spans="29:32" x14ac:dyDescent="0.3">
      <c r="AC60" s="188" t="s">
        <v>805</v>
      </c>
      <c r="AD60" s="172" t="s">
        <v>585</v>
      </c>
      <c r="AE60" s="363">
        <v>21.317</v>
      </c>
      <c r="AF60" s="188" t="s">
        <v>782</v>
      </c>
    </row>
    <row r="61" spans="29:32" x14ac:dyDescent="0.3">
      <c r="AC61" s="188" t="s">
        <v>806</v>
      </c>
      <c r="AD61" s="172" t="s">
        <v>585</v>
      </c>
      <c r="AE61" s="364">
        <v>853.57</v>
      </c>
      <c r="AF61" s="188" t="s">
        <v>782</v>
      </c>
    </row>
    <row r="62" spans="29:32" x14ac:dyDescent="0.3">
      <c r="AC62" s="188" t="s">
        <v>807</v>
      </c>
      <c r="AD62" s="172" t="s">
        <v>585</v>
      </c>
      <c r="AE62" s="362">
        <v>21.317</v>
      </c>
      <c r="AF62" s="188" t="s">
        <v>782</v>
      </c>
    </row>
    <row r="63" spans="29:32" x14ac:dyDescent="0.3">
      <c r="AC63" s="188" t="s">
        <v>808</v>
      </c>
      <c r="AD63" s="172" t="s">
        <v>585</v>
      </c>
      <c r="AE63" s="362">
        <v>21.317</v>
      </c>
      <c r="AF63" s="188" t="s">
        <v>782</v>
      </c>
    </row>
    <row r="64" spans="29:32" x14ac:dyDescent="0.3">
      <c r="AC64" s="188" t="s">
        <v>809</v>
      </c>
      <c r="AD64" s="172" t="s">
        <v>585</v>
      </c>
      <c r="AE64" s="362">
        <v>444.976</v>
      </c>
      <c r="AF64" s="188" t="s">
        <v>782</v>
      </c>
    </row>
    <row r="65" spans="29:32" x14ac:dyDescent="0.3">
      <c r="AC65" s="188" t="s">
        <v>810</v>
      </c>
      <c r="AD65" s="172" t="s">
        <v>585</v>
      </c>
      <c r="AE65" s="365"/>
      <c r="AF65" s="188" t="s">
        <v>811</v>
      </c>
    </row>
    <row r="66" spans="29:32" x14ac:dyDescent="0.3">
      <c r="AC66" s="188" t="s">
        <v>812</v>
      </c>
      <c r="AD66" s="172" t="s">
        <v>585</v>
      </c>
      <c r="AE66" s="365"/>
      <c r="AF66" s="188" t="s">
        <v>813</v>
      </c>
    </row>
    <row r="67" spans="29:32" x14ac:dyDescent="0.3">
      <c r="AC67" s="188" t="s">
        <v>814</v>
      </c>
      <c r="AD67" s="172" t="s">
        <v>585</v>
      </c>
      <c r="AE67" s="365"/>
      <c r="AF67" s="188" t="s">
        <v>813</v>
      </c>
    </row>
    <row r="68" spans="29:32" x14ac:dyDescent="0.3">
      <c r="AC68" s="188" t="s">
        <v>815</v>
      </c>
      <c r="AD68" s="172" t="s">
        <v>585</v>
      </c>
      <c r="AE68" s="365"/>
      <c r="AF68" s="188" t="s">
        <v>811</v>
      </c>
    </row>
    <row r="69" spans="29:32" x14ac:dyDescent="0.3">
      <c r="AC69" s="188" t="s">
        <v>210</v>
      </c>
      <c r="AD69" s="172" t="s">
        <v>663</v>
      </c>
      <c r="AE69" s="353">
        <v>0.24429999999999999</v>
      </c>
      <c r="AF69" s="188" t="s">
        <v>816</v>
      </c>
    </row>
    <row r="70" spans="29:32" x14ac:dyDescent="0.3">
      <c r="AC70" s="188" t="s">
        <v>817</v>
      </c>
      <c r="AD70" s="172" t="s">
        <v>663</v>
      </c>
      <c r="AE70" s="353">
        <v>0.15529999999999999</v>
      </c>
      <c r="AF70" s="188" t="s">
        <v>816</v>
      </c>
    </row>
    <row r="71" spans="29:32" x14ac:dyDescent="0.3">
      <c r="AC71" s="188" t="s">
        <v>211</v>
      </c>
      <c r="AD71" s="172" t="s">
        <v>663</v>
      </c>
      <c r="AE71" s="353">
        <v>0.15298</v>
      </c>
      <c r="AF71" s="188" t="s">
        <v>816</v>
      </c>
    </row>
    <row r="72" spans="29:32" x14ac:dyDescent="0.3">
      <c r="AC72" s="188" t="s">
        <v>818</v>
      </c>
      <c r="AD72" s="172" t="s">
        <v>663</v>
      </c>
      <c r="AE72" s="353">
        <v>0.22947000000000001</v>
      </c>
      <c r="AF72" s="188" t="s">
        <v>816</v>
      </c>
    </row>
    <row r="73" spans="29:32" x14ac:dyDescent="0.3">
      <c r="AC73" s="188" t="s">
        <v>819</v>
      </c>
      <c r="AD73" s="172" t="s">
        <v>663</v>
      </c>
      <c r="AE73" s="353">
        <v>0.19084999999999999</v>
      </c>
      <c r="AF73" s="188" t="s">
        <v>816</v>
      </c>
    </row>
    <row r="74" spans="29:32" x14ac:dyDescent="0.3">
      <c r="AC74" s="188" t="s">
        <v>212</v>
      </c>
      <c r="AD74" s="172" t="s">
        <v>663</v>
      </c>
      <c r="AE74" s="353">
        <v>0.14615</v>
      </c>
      <c r="AF74" s="188" t="s">
        <v>816</v>
      </c>
    </row>
    <row r="75" spans="29:32" x14ac:dyDescent="0.3">
      <c r="AC75" s="188" t="s">
        <v>213</v>
      </c>
      <c r="AD75" s="172" t="s">
        <v>663</v>
      </c>
      <c r="AE75" s="353">
        <v>0.23385</v>
      </c>
      <c r="AF75" s="188" t="s">
        <v>816</v>
      </c>
    </row>
    <row r="76" spans="29:32" x14ac:dyDescent="0.3">
      <c r="AC76" s="188" t="s">
        <v>214</v>
      </c>
      <c r="AD76" s="172" t="s">
        <v>663</v>
      </c>
      <c r="AE76" s="353">
        <v>0.42385</v>
      </c>
      <c r="AF76" s="188" t="s">
        <v>816</v>
      </c>
    </row>
    <row r="77" spans="29:32" x14ac:dyDescent="0.3">
      <c r="AC77" s="187" t="s">
        <v>215</v>
      </c>
      <c r="AD77" s="206" t="s">
        <v>663</v>
      </c>
      <c r="AE77" s="353">
        <v>0.58462000000000003</v>
      </c>
      <c r="AF77" s="187" t="s">
        <v>816</v>
      </c>
    </row>
    <row r="78" spans="29:32" x14ac:dyDescent="0.3">
      <c r="AC78" s="188" t="s">
        <v>820</v>
      </c>
      <c r="AD78" s="172" t="s">
        <v>663</v>
      </c>
      <c r="AE78" s="353">
        <v>0.18181</v>
      </c>
      <c r="AF78" s="188" t="s">
        <v>816</v>
      </c>
    </row>
    <row r="79" spans="29:32" x14ac:dyDescent="0.3">
      <c r="AC79" s="188" t="s">
        <v>821</v>
      </c>
      <c r="AD79" s="172" t="s">
        <v>663</v>
      </c>
      <c r="AE79" s="353">
        <v>0.13924500000000001</v>
      </c>
      <c r="AF79" s="188" t="s">
        <v>816</v>
      </c>
    </row>
    <row r="80" spans="29:32" x14ac:dyDescent="0.3">
      <c r="AC80" s="188" t="s">
        <v>822</v>
      </c>
      <c r="AD80" s="172" t="s">
        <v>663</v>
      </c>
      <c r="AE80" s="353">
        <v>0.22278000000000001</v>
      </c>
      <c r="AF80" s="188" t="s">
        <v>816</v>
      </c>
    </row>
    <row r="81" spans="29:32" x14ac:dyDescent="0.3">
      <c r="AC81" s="188" t="s">
        <v>823</v>
      </c>
      <c r="AD81" s="172" t="s">
        <v>663</v>
      </c>
      <c r="AE81" s="353">
        <v>0.40378999999999998</v>
      </c>
      <c r="AF81" s="188" t="s">
        <v>816</v>
      </c>
    </row>
    <row r="82" spans="29:32" x14ac:dyDescent="0.3">
      <c r="AC82" s="336" t="s">
        <v>824</v>
      </c>
      <c r="AD82" s="172" t="s">
        <v>663</v>
      </c>
      <c r="AE82" s="353">
        <v>0.55694999999999995</v>
      </c>
      <c r="AF82" s="188" t="s">
        <v>816</v>
      </c>
    </row>
    <row r="83" spans="29:32" x14ac:dyDescent="0.3">
      <c r="AC83" s="366" t="s">
        <v>207</v>
      </c>
      <c r="AD83" s="367" t="s">
        <v>663</v>
      </c>
      <c r="AE83" s="368">
        <v>3.6940000000000001E-2</v>
      </c>
      <c r="AF83" s="366" t="s">
        <v>816</v>
      </c>
    </row>
    <row r="84" spans="29:32" x14ac:dyDescent="0.3">
      <c r="AC84" s="187" t="s">
        <v>825</v>
      </c>
      <c r="AD84" s="172" t="s">
        <v>663</v>
      </c>
      <c r="AE84" s="368">
        <v>4.9699999999999996E-3</v>
      </c>
      <c r="AF84" s="188" t="s">
        <v>816</v>
      </c>
    </row>
    <row r="85" spans="29:32" x14ac:dyDescent="0.3">
      <c r="AC85" s="187" t="s">
        <v>208</v>
      </c>
      <c r="AD85" s="172" t="s">
        <v>663</v>
      </c>
      <c r="AE85" s="368">
        <v>2.9909999999999999E-2</v>
      </c>
      <c r="AF85" s="188" t="s">
        <v>816</v>
      </c>
    </row>
    <row r="86" spans="29:32" x14ac:dyDescent="0.3">
      <c r="AC86" s="187" t="s">
        <v>826</v>
      </c>
      <c r="AD86" s="172" t="s">
        <v>663</v>
      </c>
      <c r="AE86" s="368">
        <v>2.75E-2</v>
      </c>
      <c r="AF86" s="188" t="s">
        <v>816</v>
      </c>
    </row>
    <row r="87" spans="29:32" x14ac:dyDescent="0.3">
      <c r="AC87" s="335" t="s">
        <v>827</v>
      </c>
      <c r="AD87" s="172" t="s">
        <v>632</v>
      </c>
      <c r="AE87" s="347">
        <v>0.1714</v>
      </c>
      <c r="AF87" s="188" t="s">
        <v>828</v>
      </c>
    </row>
    <row r="88" spans="29:32" x14ac:dyDescent="0.3">
      <c r="AC88" s="335" t="s">
        <v>827</v>
      </c>
      <c r="AD88" s="172" t="s">
        <v>647</v>
      </c>
      <c r="AE88" s="347">
        <v>0.27583999999999997</v>
      </c>
      <c r="AF88" s="188" t="s">
        <v>829</v>
      </c>
    </row>
    <row r="89" spans="29:32" x14ac:dyDescent="0.3">
      <c r="AC89" s="335" t="s">
        <v>830</v>
      </c>
      <c r="AD89" s="172" t="s">
        <v>632</v>
      </c>
      <c r="AE89" s="368">
        <v>0.16844000000000001</v>
      </c>
      <c r="AF89" s="188" t="s">
        <v>828</v>
      </c>
    </row>
    <row r="90" spans="29:32" x14ac:dyDescent="0.3">
      <c r="AC90" s="335" t="s">
        <v>831</v>
      </c>
      <c r="AD90" s="172" t="s">
        <v>647</v>
      </c>
      <c r="AE90" s="368">
        <v>0.27107999999999999</v>
      </c>
      <c r="AF90" s="188" t="s">
        <v>829</v>
      </c>
    </row>
    <row r="91" spans="29:32" x14ac:dyDescent="0.3">
      <c r="AC91" s="335" t="s">
        <v>832</v>
      </c>
      <c r="AD91" s="172" t="s">
        <v>632</v>
      </c>
      <c r="AE91" s="368">
        <v>0.13721</v>
      </c>
      <c r="AF91" s="188" t="s">
        <v>828</v>
      </c>
    </row>
    <row r="92" spans="29:32" x14ac:dyDescent="0.3">
      <c r="AC92" s="335" t="s">
        <v>200</v>
      </c>
      <c r="AD92" s="172" t="s">
        <v>647</v>
      </c>
      <c r="AE92" s="368">
        <v>0.22081999999999999</v>
      </c>
      <c r="AF92" s="188" t="s">
        <v>829</v>
      </c>
    </row>
    <row r="93" spans="29:32" x14ac:dyDescent="0.3">
      <c r="AC93" s="335" t="s">
        <v>833</v>
      </c>
      <c r="AD93" s="172" t="s">
        <v>632</v>
      </c>
      <c r="AE93" s="368">
        <v>0.16636999999999999</v>
      </c>
      <c r="AF93" s="188" t="s">
        <v>828</v>
      </c>
    </row>
    <row r="94" spans="29:32" x14ac:dyDescent="0.3">
      <c r="AC94" s="335" t="s">
        <v>201</v>
      </c>
      <c r="AD94" s="172" t="s">
        <v>647</v>
      </c>
      <c r="AE94" s="368">
        <v>0.26774999999999999</v>
      </c>
      <c r="AF94" s="188" t="s">
        <v>829</v>
      </c>
    </row>
    <row r="95" spans="29:32" x14ac:dyDescent="0.3">
      <c r="AC95" s="335" t="s">
        <v>834</v>
      </c>
      <c r="AD95" s="172" t="s">
        <v>632</v>
      </c>
      <c r="AE95" s="368">
        <v>0.20419000000000001</v>
      </c>
      <c r="AF95" s="188" t="s">
        <v>828</v>
      </c>
    </row>
    <row r="96" spans="29:32" x14ac:dyDescent="0.3">
      <c r="AC96" s="335" t="s">
        <v>202</v>
      </c>
      <c r="AD96" s="172" t="s">
        <v>647</v>
      </c>
      <c r="AE96" s="368">
        <v>0.32862999999999998</v>
      </c>
      <c r="AF96" s="188" t="s">
        <v>829</v>
      </c>
    </row>
    <row r="97" spans="29:32" x14ac:dyDescent="0.3">
      <c r="AC97" s="335" t="s">
        <v>835</v>
      </c>
      <c r="AD97" s="172" t="s">
        <v>632</v>
      </c>
      <c r="AE97" s="368">
        <v>0.17430000000000001</v>
      </c>
      <c r="AF97" s="188" t="s">
        <v>836</v>
      </c>
    </row>
    <row r="98" spans="29:32" x14ac:dyDescent="0.3">
      <c r="AC98" s="335" t="s">
        <v>837</v>
      </c>
      <c r="AD98" s="172" t="s">
        <v>647</v>
      </c>
      <c r="AE98" s="368">
        <v>0.28051999999999999</v>
      </c>
      <c r="AF98" s="188" t="s">
        <v>829</v>
      </c>
    </row>
    <row r="99" spans="29:32" x14ac:dyDescent="0.3">
      <c r="AC99" s="335" t="s">
        <v>838</v>
      </c>
      <c r="AD99" s="172" t="s">
        <v>632</v>
      </c>
      <c r="AE99" s="368">
        <v>0.14835999999999999</v>
      </c>
      <c r="AF99" s="188" t="s">
        <v>828</v>
      </c>
    </row>
    <row r="100" spans="29:32" x14ac:dyDescent="0.3">
      <c r="AC100" s="335" t="s">
        <v>197</v>
      </c>
      <c r="AD100" s="172" t="s">
        <v>647</v>
      </c>
      <c r="AE100" s="368">
        <v>0.23877000000000001</v>
      </c>
      <c r="AF100" s="188" t="s">
        <v>829</v>
      </c>
    </row>
    <row r="101" spans="29:32" x14ac:dyDescent="0.3">
      <c r="AC101" s="335" t="s">
        <v>839</v>
      </c>
      <c r="AD101" s="172" t="s">
        <v>632</v>
      </c>
      <c r="AE101" s="368">
        <v>0.18659000000000001</v>
      </c>
      <c r="AF101" s="188" t="s">
        <v>828</v>
      </c>
    </row>
    <row r="102" spans="29:32" x14ac:dyDescent="0.3">
      <c r="AC102" s="335" t="s">
        <v>198</v>
      </c>
      <c r="AD102" s="172" t="s">
        <v>647</v>
      </c>
      <c r="AE102" s="368">
        <v>0.30029</v>
      </c>
      <c r="AF102" s="188" t="s">
        <v>829</v>
      </c>
    </row>
    <row r="103" spans="29:32" x14ac:dyDescent="0.3">
      <c r="AC103" s="335" t="s">
        <v>840</v>
      </c>
      <c r="AD103" s="172" t="s">
        <v>632</v>
      </c>
      <c r="AE103" s="368">
        <v>0.27806999999999998</v>
      </c>
      <c r="AF103" s="188" t="s">
        <v>828</v>
      </c>
    </row>
    <row r="104" spans="29:32" x14ac:dyDescent="0.3">
      <c r="AC104" s="335" t="s">
        <v>199</v>
      </c>
      <c r="AD104" s="172" t="s">
        <v>647</v>
      </c>
      <c r="AE104" s="368">
        <v>0.44751999999999997</v>
      </c>
      <c r="AF104" s="188" t="s">
        <v>829</v>
      </c>
    </row>
    <row r="105" spans="29:32" x14ac:dyDescent="0.3">
      <c r="AC105" s="335" t="s">
        <v>841</v>
      </c>
      <c r="AD105" s="172" t="s">
        <v>632</v>
      </c>
      <c r="AE105" s="368">
        <v>0.10274999999999999</v>
      </c>
      <c r="AF105" s="188" t="s">
        <v>828</v>
      </c>
    </row>
    <row r="106" spans="29:32" x14ac:dyDescent="0.3">
      <c r="AC106" s="335" t="s">
        <v>842</v>
      </c>
      <c r="AD106" s="172" t="s">
        <v>647</v>
      </c>
      <c r="AE106" s="368">
        <v>0.16538</v>
      </c>
      <c r="AF106" s="188" t="s">
        <v>829</v>
      </c>
    </row>
    <row r="107" spans="29:32" x14ac:dyDescent="0.3">
      <c r="AC107" s="335" t="s">
        <v>843</v>
      </c>
      <c r="AD107" s="172" t="s">
        <v>632</v>
      </c>
      <c r="AE107" s="368">
        <v>0.10698000000000001</v>
      </c>
      <c r="AF107" s="188" t="s">
        <v>828</v>
      </c>
    </row>
    <row r="108" spans="29:32" x14ac:dyDescent="0.3">
      <c r="AC108" s="335" t="s">
        <v>844</v>
      </c>
      <c r="AD108" s="172" t="s">
        <v>647</v>
      </c>
      <c r="AE108" s="368">
        <v>0.17216000000000001</v>
      </c>
      <c r="AF108" s="188" t="s">
        <v>829</v>
      </c>
    </row>
    <row r="109" spans="29:32" x14ac:dyDescent="0.3">
      <c r="AC109" s="335" t="s">
        <v>845</v>
      </c>
      <c r="AD109" s="172" t="s">
        <v>632</v>
      </c>
      <c r="AE109" s="368">
        <v>0.14480000000000001</v>
      </c>
      <c r="AF109" s="188" t="s">
        <v>828</v>
      </c>
    </row>
    <row r="110" spans="29:32" x14ac:dyDescent="0.3">
      <c r="AC110" s="335" t="s">
        <v>846</v>
      </c>
      <c r="AD110" s="172" t="s">
        <v>647</v>
      </c>
      <c r="AE110" s="368">
        <v>0.23304</v>
      </c>
      <c r="AF110" s="188" t="s">
        <v>829</v>
      </c>
    </row>
    <row r="111" spans="29:32" x14ac:dyDescent="0.3">
      <c r="AC111" s="335" t="s">
        <v>847</v>
      </c>
      <c r="AD111" s="172" t="s">
        <v>632</v>
      </c>
      <c r="AE111" s="368">
        <v>0.11558</v>
      </c>
      <c r="AF111" s="188" t="s">
        <v>828</v>
      </c>
    </row>
    <row r="112" spans="29:32" x14ac:dyDescent="0.3">
      <c r="AC112" s="336" t="s">
        <v>203</v>
      </c>
      <c r="AD112" s="172" t="s">
        <v>647</v>
      </c>
      <c r="AE112" s="368">
        <v>0.18601000000000001</v>
      </c>
      <c r="AF112" s="188" t="s">
        <v>848</v>
      </c>
    </row>
    <row r="113" spans="29:32" x14ac:dyDescent="0.3">
      <c r="AC113" s="335" t="s">
        <v>849</v>
      </c>
      <c r="AD113" s="172" t="s">
        <v>647</v>
      </c>
      <c r="AE113" s="347">
        <v>0.31790000000000002</v>
      </c>
      <c r="AF113" s="188" t="s">
        <v>848</v>
      </c>
    </row>
    <row r="114" spans="29:32" x14ac:dyDescent="0.3">
      <c r="AC114" s="335" t="s">
        <v>850</v>
      </c>
      <c r="AD114" s="172" t="s">
        <v>632</v>
      </c>
      <c r="AE114" s="347">
        <v>0.19753999999999999</v>
      </c>
      <c r="AF114" s="188" t="s">
        <v>836</v>
      </c>
    </row>
    <row r="115" spans="29:32" x14ac:dyDescent="0.3">
      <c r="AC115" s="335" t="s">
        <v>851</v>
      </c>
      <c r="AD115" s="172" t="s">
        <v>632</v>
      </c>
      <c r="AE115" s="369">
        <v>0.14853</v>
      </c>
      <c r="AF115" s="337" t="s">
        <v>602</v>
      </c>
    </row>
    <row r="116" spans="29:32" x14ac:dyDescent="0.3">
      <c r="AC116" s="335" t="s">
        <v>852</v>
      </c>
      <c r="AD116" s="172" t="s">
        <v>647</v>
      </c>
      <c r="AE116" s="369">
        <v>0.23904</v>
      </c>
      <c r="AF116" s="188" t="s">
        <v>848</v>
      </c>
    </row>
    <row r="117" spans="29:32" x14ac:dyDescent="0.3">
      <c r="AC117" s="335" t="s">
        <v>853</v>
      </c>
      <c r="AD117" s="172" t="s">
        <v>632</v>
      </c>
      <c r="AE117" s="369">
        <v>0.189</v>
      </c>
      <c r="AF117" s="337" t="s">
        <v>602</v>
      </c>
    </row>
    <row r="118" spans="29:32" x14ac:dyDescent="0.3">
      <c r="AC118" s="335" t="s">
        <v>854</v>
      </c>
      <c r="AD118" s="172" t="s">
        <v>647</v>
      </c>
      <c r="AE118" s="369">
        <v>0.30415999999999999</v>
      </c>
      <c r="AF118" s="188" t="s">
        <v>848</v>
      </c>
    </row>
    <row r="119" spans="29:32" x14ac:dyDescent="0.3">
      <c r="AC119" s="335" t="s">
        <v>855</v>
      </c>
      <c r="AD119" s="172" t="s">
        <v>632</v>
      </c>
      <c r="AE119" s="369">
        <v>0.27171000000000001</v>
      </c>
      <c r="AF119" s="337" t="s">
        <v>602</v>
      </c>
    </row>
    <row r="120" spans="29:32" x14ac:dyDescent="0.3">
      <c r="AC120" s="335" t="s">
        <v>856</v>
      </c>
      <c r="AD120" s="172" t="s">
        <v>647</v>
      </c>
      <c r="AE120" s="369">
        <v>0.43726999999999999</v>
      </c>
      <c r="AF120" s="337" t="s">
        <v>848</v>
      </c>
    </row>
    <row r="121" spans="29:32" x14ac:dyDescent="0.3">
      <c r="AC121" s="335" t="s">
        <v>857</v>
      </c>
      <c r="AD121" s="172" t="s">
        <v>632</v>
      </c>
      <c r="AE121" s="369">
        <v>0.24709999999999999</v>
      </c>
      <c r="AF121" s="337" t="s">
        <v>602</v>
      </c>
    </row>
    <row r="122" spans="29:32" x14ac:dyDescent="0.3">
      <c r="AC122" s="335" t="s">
        <v>858</v>
      </c>
      <c r="AD122" s="172" t="s">
        <v>647</v>
      </c>
      <c r="AE122" s="369">
        <v>0.39767000000000002</v>
      </c>
      <c r="AF122" s="337" t="s">
        <v>848</v>
      </c>
    </row>
    <row r="123" spans="29:32" x14ac:dyDescent="0.3">
      <c r="AC123" s="335" t="s">
        <v>859</v>
      </c>
      <c r="AD123" s="172" t="s">
        <v>632</v>
      </c>
      <c r="AE123" s="359">
        <v>0.21079000000000001</v>
      </c>
      <c r="AF123" s="337" t="s">
        <v>602</v>
      </c>
    </row>
    <row r="124" spans="29:32" x14ac:dyDescent="0.3">
      <c r="AC124" s="336" t="s">
        <v>860</v>
      </c>
      <c r="AD124" s="172" t="s">
        <v>647</v>
      </c>
      <c r="AE124" s="359">
        <v>0.33922999999999998</v>
      </c>
      <c r="AF124" s="337" t="s">
        <v>848</v>
      </c>
    </row>
    <row r="125" spans="29:32" x14ac:dyDescent="0.3">
      <c r="AC125" s="335" t="s">
        <v>861</v>
      </c>
      <c r="AD125" s="172" t="s">
        <v>632</v>
      </c>
      <c r="AE125" s="359">
        <v>0.20791999999999999</v>
      </c>
      <c r="AF125" s="337" t="s">
        <v>602</v>
      </c>
    </row>
    <row r="126" spans="29:32" x14ac:dyDescent="0.3">
      <c r="AC126" s="335" t="s">
        <v>860</v>
      </c>
      <c r="AD126" s="172" t="s">
        <v>647</v>
      </c>
      <c r="AE126" s="359">
        <v>0.33461000000000002</v>
      </c>
      <c r="AF126" s="337" t="s">
        <v>848</v>
      </c>
    </row>
    <row r="127" spans="29:32" x14ac:dyDescent="0.3">
      <c r="AC127" s="335" t="s">
        <v>862</v>
      </c>
      <c r="AD127" s="172" t="s">
        <v>632</v>
      </c>
      <c r="AE127" s="359">
        <v>0.33276</v>
      </c>
      <c r="AF127" s="337" t="s">
        <v>602</v>
      </c>
    </row>
    <row r="128" spans="29:32" x14ac:dyDescent="0.3">
      <c r="AC128" s="335" t="s">
        <v>863</v>
      </c>
      <c r="AD128" s="172" t="s">
        <v>647</v>
      </c>
      <c r="AE128" s="359">
        <v>0.53552</v>
      </c>
      <c r="AF128" s="337" t="s">
        <v>848</v>
      </c>
    </row>
    <row r="129" spans="29:32" x14ac:dyDescent="0.3">
      <c r="AC129" s="335" t="s">
        <v>864</v>
      </c>
      <c r="AD129" s="172" t="s">
        <v>632</v>
      </c>
      <c r="AE129" s="359">
        <v>0.21962000000000001</v>
      </c>
      <c r="AF129" s="337" t="s">
        <v>602</v>
      </c>
    </row>
    <row r="130" spans="29:32" x14ac:dyDescent="0.3">
      <c r="AC130" s="335" t="s">
        <v>865</v>
      </c>
      <c r="AD130" s="172" t="s">
        <v>647</v>
      </c>
      <c r="AE130" s="359">
        <v>0.35344999999999999</v>
      </c>
      <c r="AF130" s="337" t="s">
        <v>848</v>
      </c>
    </row>
    <row r="131" spans="29:32" x14ac:dyDescent="0.3">
      <c r="AC131" s="335" t="s">
        <v>866</v>
      </c>
      <c r="AD131" s="172" t="s">
        <v>632</v>
      </c>
      <c r="AE131" s="369">
        <v>0.27174999999999999</v>
      </c>
      <c r="AF131" s="337" t="s">
        <v>602</v>
      </c>
    </row>
    <row r="132" spans="29:32" x14ac:dyDescent="0.3">
      <c r="AC132" s="335" t="s">
        <v>867</v>
      </c>
      <c r="AD132" s="172" t="s">
        <v>647</v>
      </c>
      <c r="AE132" s="369">
        <v>0.43734000000000001</v>
      </c>
      <c r="AF132" s="337" t="s">
        <v>848</v>
      </c>
    </row>
    <row r="133" spans="29:32" x14ac:dyDescent="0.3">
      <c r="AC133" s="335" t="s">
        <v>868</v>
      </c>
      <c r="AD133" s="172" t="s">
        <v>632</v>
      </c>
      <c r="AE133" s="369">
        <v>0.24621000000000001</v>
      </c>
      <c r="AF133" s="337" t="s">
        <v>602</v>
      </c>
    </row>
    <row r="134" spans="29:32" x14ac:dyDescent="0.3">
      <c r="AC134" s="335" t="s">
        <v>869</v>
      </c>
      <c r="AD134" s="172" t="s">
        <v>647</v>
      </c>
      <c r="AE134" s="369">
        <v>0.39623000000000003</v>
      </c>
      <c r="AF134" s="337" t="s">
        <v>848</v>
      </c>
    </row>
    <row r="135" spans="29:32" x14ac:dyDescent="0.3">
      <c r="AC135" s="335" t="s">
        <v>870</v>
      </c>
      <c r="AD135" s="172" t="s">
        <v>632</v>
      </c>
      <c r="AE135" s="368">
        <v>0.11337</v>
      </c>
      <c r="AF135" s="337" t="s">
        <v>602</v>
      </c>
    </row>
    <row r="136" spans="29:32" x14ac:dyDescent="0.3">
      <c r="AC136" s="335" t="s">
        <v>204</v>
      </c>
      <c r="AD136" s="172" t="s">
        <v>647</v>
      </c>
      <c r="AE136" s="368">
        <v>0.18245</v>
      </c>
      <c r="AF136" s="337" t="s">
        <v>848</v>
      </c>
    </row>
    <row r="137" spans="29:32" x14ac:dyDescent="0.3">
      <c r="AC137" s="335" t="s">
        <v>871</v>
      </c>
      <c r="AD137" s="172" t="s">
        <v>632</v>
      </c>
      <c r="AE137" s="359">
        <v>0.79076999999999997</v>
      </c>
      <c r="AF137" s="337" t="s">
        <v>602</v>
      </c>
    </row>
    <row r="138" spans="29:32" x14ac:dyDescent="0.3">
      <c r="AC138" s="335" t="s">
        <v>872</v>
      </c>
      <c r="AD138" s="172" t="s">
        <v>647</v>
      </c>
      <c r="AE138" s="359">
        <v>1.2726200000000001</v>
      </c>
      <c r="AF138" s="188" t="s">
        <v>848</v>
      </c>
    </row>
    <row r="139" spans="29:32" x14ac:dyDescent="0.3">
      <c r="AC139" s="335" t="s">
        <v>873</v>
      </c>
      <c r="AD139" s="172" t="s">
        <v>632</v>
      </c>
      <c r="AE139" s="359">
        <v>0.86104999999999998</v>
      </c>
      <c r="AF139" s="337" t="s">
        <v>602</v>
      </c>
    </row>
    <row r="140" spans="29:32" x14ac:dyDescent="0.3">
      <c r="AC140" s="335" t="s">
        <v>874</v>
      </c>
      <c r="AD140" s="172" t="s">
        <v>647</v>
      </c>
      <c r="AE140" s="359">
        <v>1.3857299999999999</v>
      </c>
      <c r="AF140" s="188" t="s">
        <v>848</v>
      </c>
    </row>
    <row r="141" spans="29:32" x14ac:dyDescent="0.3">
      <c r="AC141" s="335" t="s">
        <v>219</v>
      </c>
      <c r="AD141" s="172" t="s">
        <v>632</v>
      </c>
      <c r="AE141" s="359">
        <v>0.83020000000000005</v>
      </c>
      <c r="AF141" s="337" t="s">
        <v>602</v>
      </c>
    </row>
    <row r="142" spans="29:32" x14ac:dyDescent="0.3">
      <c r="AC142" s="335" t="s">
        <v>875</v>
      </c>
      <c r="AD142" s="172" t="s">
        <v>647</v>
      </c>
      <c r="AE142" s="359">
        <v>1.3360799999999999</v>
      </c>
      <c r="AF142" s="337" t="s">
        <v>848</v>
      </c>
    </row>
    <row r="143" spans="29:32" x14ac:dyDescent="0.3">
      <c r="AC143" s="188" t="s">
        <v>206</v>
      </c>
      <c r="AD143" s="172" t="s">
        <v>663</v>
      </c>
      <c r="AE143" s="370">
        <v>0.1195</v>
      </c>
      <c r="AF143" s="188" t="s">
        <v>816</v>
      </c>
    </row>
    <row r="144" spans="29:32" x14ac:dyDescent="0.3">
      <c r="AC144" s="188" t="s">
        <v>876</v>
      </c>
      <c r="AD144" s="172" t="s">
        <v>663</v>
      </c>
      <c r="AE144" s="370">
        <v>2.7320000000000001E-2</v>
      </c>
      <c r="AF144" s="188" t="s">
        <v>816</v>
      </c>
    </row>
    <row r="145" spans="29:32" x14ac:dyDescent="0.3">
      <c r="AC145" s="188" t="s">
        <v>877</v>
      </c>
      <c r="AD145" s="172" t="s">
        <v>663</v>
      </c>
      <c r="AE145" s="346">
        <v>0.20793</v>
      </c>
      <c r="AF145" s="188" t="s">
        <v>816</v>
      </c>
    </row>
    <row r="146" spans="29:32" x14ac:dyDescent="0.3">
      <c r="AC146" s="188" t="s">
        <v>877</v>
      </c>
      <c r="AD146" s="172" t="s">
        <v>632</v>
      </c>
      <c r="AE146" s="346">
        <v>0.31191000000000002</v>
      </c>
      <c r="AF146" s="188" t="s">
        <v>828</v>
      </c>
    </row>
    <row r="147" spans="29:32" x14ac:dyDescent="0.3">
      <c r="AC147" s="188" t="s">
        <v>205</v>
      </c>
      <c r="AD147" s="172" t="s">
        <v>663</v>
      </c>
      <c r="AE147" s="346">
        <v>0.14549000000000001</v>
      </c>
      <c r="AF147" s="188" t="s">
        <v>816</v>
      </c>
    </row>
    <row r="148" spans="29:32" x14ac:dyDescent="0.3">
      <c r="AC148" s="188" t="s">
        <v>209</v>
      </c>
      <c r="AD148" s="172" t="s">
        <v>663</v>
      </c>
      <c r="AE148" s="369">
        <v>2.1829999999999999E-2</v>
      </c>
      <c r="AF148" s="188" t="s">
        <v>816</v>
      </c>
    </row>
    <row r="149" spans="29:32" x14ac:dyDescent="0.3">
      <c r="AC149" s="337" t="s">
        <v>878</v>
      </c>
      <c r="AD149" s="172" t="s">
        <v>663</v>
      </c>
      <c r="AE149" s="369">
        <v>3.62E-3</v>
      </c>
      <c r="AF149" s="188" t="s">
        <v>816</v>
      </c>
    </row>
    <row r="150" spans="29:32" x14ac:dyDescent="0.3">
      <c r="AC150" s="337" t="s">
        <v>879</v>
      </c>
      <c r="AD150" s="172" t="s">
        <v>663</v>
      </c>
      <c r="AE150" s="369">
        <v>2.5049999999999999E-2</v>
      </c>
      <c r="AF150" s="188" t="s">
        <v>816</v>
      </c>
    </row>
    <row r="152" spans="29:32" x14ac:dyDescent="0.3">
      <c r="AC152" s="24">
        <v>2019</v>
      </c>
    </row>
    <row r="153" spans="29:32" x14ac:dyDescent="0.3">
      <c r="AC153" s="188" t="s">
        <v>188</v>
      </c>
      <c r="AD153" s="172" t="s">
        <v>493</v>
      </c>
      <c r="AE153" s="371">
        <v>0.25559999999999999</v>
      </c>
      <c r="AF153" s="337" t="s">
        <v>494</v>
      </c>
    </row>
    <row r="154" spans="29:32" x14ac:dyDescent="0.3">
      <c r="AC154" s="188" t="s">
        <v>189</v>
      </c>
      <c r="AD154" s="172" t="s">
        <v>493</v>
      </c>
      <c r="AE154" s="372">
        <v>2.1700000000000001E-2</v>
      </c>
      <c r="AF154" s="337" t="s">
        <v>494</v>
      </c>
    </row>
    <row r="155" spans="29:32" x14ac:dyDescent="0.3">
      <c r="AC155" s="188" t="s">
        <v>180</v>
      </c>
      <c r="AD155" s="172" t="s">
        <v>493</v>
      </c>
      <c r="AE155" s="373">
        <v>0.18385000000000001</v>
      </c>
      <c r="AF155" s="188" t="s">
        <v>494</v>
      </c>
    </row>
    <row r="156" spans="29:32" x14ac:dyDescent="0.3">
      <c r="AC156" s="335" t="s">
        <v>183</v>
      </c>
      <c r="AD156" s="172" t="s">
        <v>562</v>
      </c>
      <c r="AE156" s="373">
        <v>2.7582100000000001</v>
      </c>
      <c r="AF156" s="188" t="s">
        <v>563</v>
      </c>
    </row>
    <row r="157" spans="29:32" x14ac:dyDescent="0.3">
      <c r="AC157" s="335" t="s">
        <v>583</v>
      </c>
      <c r="AD157" s="172" t="s">
        <v>493</v>
      </c>
      <c r="AE157" s="373">
        <v>0.25675999999999999</v>
      </c>
      <c r="AF157" s="188" t="s">
        <v>494</v>
      </c>
    </row>
    <row r="158" spans="29:32" x14ac:dyDescent="0.3">
      <c r="AC158" s="335" t="s">
        <v>600</v>
      </c>
      <c r="AD158" s="172" t="s">
        <v>585</v>
      </c>
      <c r="AE158" s="374">
        <v>3217.82</v>
      </c>
      <c r="AF158" s="188" t="s">
        <v>566</v>
      </c>
    </row>
    <row r="159" spans="29:32" x14ac:dyDescent="0.3">
      <c r="AC159" s="335" t="s">
        <v>614</v>
      </c>
      <c r="AD159" s="172" t="s">
        <v>493</v>
      </c>
      <c r="AE159" s="373">
        <v>0.26782</v>
      </c>
      <c r="AF159" s="188" t="s">
        <v>494</v>
      </c>
    </row>
    <row r="160" spans="29:32" x14ac:dyDescent="0.3">
      <c r="AC160" s="350" t="s">
        <v>630</v>
      </c>
      <c r="AD160" s="351" t="s">
        <v>585</v>
      </c>
      <c r="AE160" s="374">
        <v>3250.08</v>
      </c>
      <c r="AF160" s="188" t="s">
        <v>566</v>
      </c>
    </row>
    <row r="161" spans="29:32" x14ac:dyDescent="0.3">
      <c r="AC161" s="350" t="s">
        <v>645</v>
      </c>
      <c r="AD161" s="351" t="s">
        <v>562</v>
      </c>
      <c r="AE161" s="373">
        <v>2.7754699999999999</v>
      </c>
      <c r="AF161" s="188" t="s">
        <v>563</v>
      </c>
    </row>
    <row r="162" spans="29:32" x14ac:dyDescent="0.3">
      <c r="AC162" s="350" t="s">
        <v>661</v>
      </c>
      <c r="AD162" s="351" t="s">
        <v>493</v>
      </c>
      <c r="AE162" s="373">
        <v>0.25835999999999998</v>
      </c>
      <c r="AF162" s="188" t="s">
        <v>494</v>
      </c>
    </row>
    <row r="163" spans="29:32" x14ac:dyDescent="0.3">
      <c r="AC163" s="350" t="s">
        <v>674</v>
      </c>
      <c r="AD163" s="351" t="s">
        <v>585</v>
      </c>
      <c r="AE163" s="374">
        <v>3159.55</v>
      </c>
      <c r="AF163" s="188" t="s">
        <v>566</v>
      </c>
    </row>
    <row r="164" spans="29:32" x14ac:dyDescent="0.3">
      <c r="AC164" s="350" t="s">
        <v>687</v>
      </c>
      <c r="AD164" s="351" t="s">
        <v>562</v>
      </c>
      <c r="AE164" s="373">
        <v>3.12209</v>
      </c>
      <c r="AF164" s="188" t="s">
        <v>563</v>
      </c>
    </row>
    <row r="165" spans="29:32" x14ac:dyDescent="0.3">
      <c r="AC165" s="350" t="s">
        <v>697</v>
      </c>
      <c r="AD165" s="351" t="s">
        <v>493</v>
      </c>
      <c r="AE165" s="373">
        <v>0.26297999999999999</v>
      </c>
      <c r="AF165" s="188" t="s">
        <v>494</v>
      </c>
    </row>
    <row r="166" spans="29:32" x14ac:dyDescent="0.3">
      <c r="AC166" s="335" t="s">
        <v>184</v>
      </c>
      <c r="AD166" s="172" t="s">
        <v>562</v>
      </c>
      <c r="AE166" s="373">
        <v>2.5404200000000001</v>
      </c>
      <c r="AF166" s="188" t="s">
        <v>563</v>
      </c>
    </row>
    <row r="167" spans="29:32" x14ac:dyDescent="0.3">
      <c r="AC167" s="335" t="s">
        <v>718</v>
      </c>
      <c r="AD167" s="172" t="s">
        <v>493</v>
      </c>
      <c r="AE167" s="373">
        <v>0.24675</v>
      </c>
      <c r="AF167" s="188" t="s">
        <v>494</v>
      </c>
    </row>
    <row r="168" spans="29:32" x14ac:dyDescent="0.3">
      <c r="AC168" s="335" t="s">
        <v>727</v>
      </c>
      <c r="AD168" s="172" t="s">
        <v>493</v>
      </c>
      <c r="AE168" s="373">
        <v>0.33183000000000001</v>
      </c>
      <c r="AF168" s="188" t="s">
        <v>494</v>
      </c>
    </row>
    <row r="169" spans="29:32" x14ac:dyDescent="0.3">
      <c r="AC169" s="335" t="s">
        <v>735</v>
      </c>
      <c r="AD169" s="172" t="s">
        <v>585</v>
      </c>
      <c r="AE169" s="374">
        <v>2464.9499999999998</v>
      </c>
      <c r="AF169" s="188" t="s">
        <v>566</v>
      </c>
    </row>
    <row r="170" spans="29:32" x14ac:dyDescent="0.3">
      <c r="AC170" s="352" t="s">
        <v>741</v>
      </c>
      <c r="AD170" s="172" t="s">
        <v>562</v>
      </c>
      <c r="AE170" s="373">
        <v>2.2910499999999998</v>
      </c>
      <c r="AF170" s="188" t="s">
        <v>563</v>
      </c>
    </row>
    <row r="171" spans="29:32" x14ac:dyDescent="0.3">
      <c r="AC171" s="352" t="s">
        <v>746</v>
      </c>
      <c r="AD171" s="172" t="s">
        <v>493</v>
      </c>
      <c r="AE171" s="373">
        <v>0.24454999999999999</v>
      </c>
      <c r="AF171" s="188" t="s">
        <v>494</v>
      </c>
    </row>
    <row r="172" spans="29:32" x14ac:dyDescent="0.3">
      <c r="AC172" s="352" t="s">
        <v>751</v>
      </c>
      <c r="AD172" s="172" t="s">
        <v>562</v>
      </c>
      <c r="AE172" s="373">
        <v>2.5430600000000001</v>
      </c>
      <c r="AF172" s="188" t="s">
        <v>563</v>
      </c>
    </row>
    <row r="173" spans="29:32" x14ac:dyDescent="0.3">
      <c r="AC173" s="352" t="s">
        <v>756</v>
      </c>
      <c r="AD173" s="172" t="s">
        <v>493</v>
      </c>
      <c r="AE173" s="373">
        <v>0.24776000000000001</v>
      </c>
      <c r="AF173" s="188" t="s">
        <v>494</v>
      </c>
    </row>
    <row r="174" spans="29:32" x14ac:dyDescent="0.3">
      <c r="AC174" s="188" t="s">
        <v>761</v>
      </c>
      <c r="AD174" s="172" t="s">
        <v>762</v>
      </c>
      <c r="AE174" s="375">
        <v>0.34399999999999997</v>
      </c>
      <c r="AF174" s="188" t="s">
        <v>763</v>
      </c>
    </row>
    <row r="175" spans="29:32" x14ac:dyDescent="0.3">
      <c r="AC175" s="188" t="s">
        <v>191</v>
      </c>
      <c r="AD175" s="172" t="s">
        <v>762</v>
      </c>
      <c r="AE175" s="376">
        <v>0.70799999999999996</v>
      </c>
      <c r="AF175" s="337" t="s">
        <v>763</v>
      </c>
    </row>
    <row r="176" spans="29:32" x14ac:dyDescent="0.3">
      <c r="AC176" s="188" t="s">
        <v>217</v>
      </c>
      <c r="AD176" s="172" t="s">
        <v>562</v>
      </c>
      <c r="AE176" s="373">
        <v>2.5941100000000001</v>
      </c>
      <c r="AF176" s="188" t="s">
        <v>563</v>
      </c>
    </row>
    <row r="177" spans="29:32" x14ac:dyDescent="0.3">
      <c r="AC177" s="188" t="s">
        <v>185</v>
      </c>
      <c r="AD177" s="172" t="s">
        <v>562</v>
      </c>
      <c r="AE177" s="373">
        <v>2.6869700000000001</v>
      </c>
      <c r="AF177" s="188" t="s">
        <v>563</v>
      </c>
    </row>
    <row r="178" spans="29:32" x14ac:dyDescent="0.3">
      <c r="AC178" s="188" t="s">
        <v>216</v>
      </c>
      <c r="AD178" s="172" t="s">
        <v>562</v>
      </c>
      <c r="AE178" s="373">
        <v>2.2090399999999999</v>
      </c>
      <c r="AF178" s="188" t="s">
        <v>563</v>
      </c>
    </row>
    <row r="179" spans="29:32" x14ac:dyDescent="0.3">
      <c r="AC179" s="187" t="s">
        <v>772</v>
      </c>
      <c r="AD179" s="172" t="s">
        <v>565</v>
      </c>
      <c r="AE179" s="377">
        <v>1430</v>
      </c>
      <c r="AF179" s="188" t="s">
        <v>773</v>
      </c>
    </row>
    <row r="180" spans="29:32" ht="15.6" x14ac:dyDescent="0.35">
      <c r="AC180" s="187" t="s">
        <v>775</v>
      </c>
      <c r="AD180" s="172" t="s">
        <v>565</v>
      </c>
      <c r="AE180" s="378">
        <v>2088</v>
      </c>
      <c r="AF180" s="338" t="s">
        <v>776</v>
      </c>
    </row>
    <row r="181" spans="29:32" ht="15.6" x14ac:dyDescent="0.35">
      <c r="AC181" s="187" t="s">
        <v>195</v>
      </c>
      <c r="AD181" s="172" t="s">
        <v>565</v>
      </c>
      <c r="AE181" s="377">
        <v>1774</v>
      </c>
      <c r="AF181" s="338" t="s">
        <v>776</v>
      </c>
    </row>
    <row r="182" spans="29:32" x14ac:dyDescent="0.3">
      <c r="AC182" s="357" t="s">
        <v>779</v>
      </c>
      <c r="AD182" s="172" t="s">
        <v>565</v>
      </c>
      <c r="AE182" s="377">
        <v>3922</v>
      </c>
      <c r="AF182" s="188" t="s">
        <v>773</v>
      </c>
    </row>
    <row r="183" spans="29:32" x14ac:dyDescent="0.3">
      <c r="AC183" s="335" t="s">
        <v>780</v>
      </c>
      <c r="AD183" s="172" t="s">
        <v>493</v>
      </c>
      <c r="AE183" s="379">
        <v>1.5630000000000002E-2</v>
      </c>
      <c r="AF183" s="188" t="s">
        <v>494</v>
      </c>
    </row>
    <row r="184" spans="29:32" x14ac:dyDescent="0.3">
      <c r="AC184" s="335" t="s">
        <v>781</v>
      </c>
      <c r="AD184" s="172" t="s">
        <v>585</v>
      </c>
      <c r="AE184" s="379">
        <v>59.029020000000003</v>
      </c>
      <c r="AF184" s="188" t="s">
        <v>782</v>
      </c>
    </row>
    <row r="185" spans="29:32" x14ac:dyDescent="0.3">
      <c r="AC185" s="335" t="s">
        <v>186</v>
      </c>
      <c r="AD185" s="172" t="s">
        <v>585</v>
      </c>
      <c r="AE185" s="379">
        <v>73.135230000000007</v>
      </c>
      <c r="AF185" s="188" t="s">
        <v>782</v>
      </c>
    </row>
    <row r="186" spans="29:32" x14ac:dyDescent="0.3">
      <c r="AC186" s="335" t="s">
        <v>783</v>
      </c>
      <c r="AD186" s="172" t="s">
        <v>493</v>
      </c>
      <c r="AE186" s="379">
        <v>1.5630000000000002E-2</v>
      </c>
      <c r="AF186" s="188" t="s">
        <v>494</v>
      </c>
    </row>
    <row r="187" spans="29:32" x14ac:dyDescent="0.3">
      <c r="AC187" s="335" t="s">
        <v>222</v>
      </c>
      <c r="AD187" s="172" t="s">
        <v>493</v>
      </c>
      <c r="AE187" s="379">
        <v>2.1000000000000001E-4</v>
      </c>
      <c r="AF187" s="188" t="s">
        <v>494</v>
      </c>
    </row>
    <row r="188" spans="29:32" x14ac:dyDescent="0.3">
      <c r="AC188" s="335" t="s">
        <v>784</v>
      </c>
      <c r="AD188" s="172" t="s">
        <v>585</v>
      </c>
      <c r="AE188" s="379">
        <v>1.1483699999999999</v>
      </c>
      <c r="AF188" s="188" t="s">
        <v>782</v>
      </c>
    </row>
    <row r="189" spans="29:32" x14ac:dyDescent="0.3">
      <c r="AC189" s="335" t="s">
        <v>785</v>
      </c>
      <c r="AD189" s="172" t="s">
        <v>585</v>
      </c>
      <c r="AE189" s="379">
        <v>0.69342999999999999</v>
      </c>
      <c r="AF189" s="188" t="s">
        <v>782</v>
      </c>
    </row>
    <row r="190" spans="29:32" x14ac:dyDescent="0.3">
      <c r="AC190" s="335" t="s">
        <v>786</v>
      </c>
      <c r="AD190" s="172" t="s">
        <v>493</v>
      </c>
      <c r="AE190" s="379">
        <v>2.0000000000000001E-4</v>
      </c>
      <c r="AF190" s="188" t="s">
        <v>494</v>
      </c>
    </row>
    <row r="191" spans="29:32" x14ac:dyDescent="0.3">
      <c r="AC191" s="335" t="s">
        <v>787</v>
      </c>
      <c r="AD191" s="172" t="s">
        <v>493</v>
      </c>
      <c r="AE191" s="373">
        <v>0.21446999999999999</v>
      </c>
      <c r="AF191" s="188" t="s">
        <v>494</v>
      </c>
    </row>
    <row r="192" spans="29:32" x14ac:dyDescent="0.3">
      <c r="AC192" s="335" t="s">
        <v>218</v>
      </c>
      <c r="AD192" s="172" t="s">
        <v>562</v>
      </c>
      <c r="AE192" s="373">
        <v>1.5226</v>
      </c>
      <c r="AF192" s="337" t="s">
        <v>563</v>
      </c>
    </row>
    <row r="193" spans="29:32" x14ac:dyDescent="0.3">
      <c r="AC193" s="188" t="s">
        <v>788</v>
      </c>
      <c r="AD193" s="172" t="s">
        <v>493</v>
      </c>
      <c r="AE193" s="380">
        <v>0.17605999999999999</v>
      </c>
      <c r="AF193" s="337" t="s">
        <v>494</v>
      </c>
    </row>
    <row r="194" spans="29:32" x14ac:dyDescent="0.3">
      <c r="AC194" s="188" t="s">
        <v>789</v>
      </c>
      <c r="AD194" s="172" t="s">
        <v>493</v>
      </c>
      <c r="AE194" s="381">
        <v>0</v>
      </c>
      <c r="AF194" s="188" t="s">
        <v>494</v>
      </c>
    </row>
    <row r="195" spans="29:32" x14ac:dyDescent="0.3">
      <c r="AC195" s="188" t="s">
        <v>790</v>
      </c>
      <c r="AD195" s="172" t="s">
        <v>493</v>
      </c>
      <c r="AE195" s="381">
        <v>0</v>
      </c>
      <c r="AF195" s="188" t="s">
        <v>496</v>
      </c>
    </row>
    <row r="196" spans="29:32" x14ac:dyDescent="0.3">
      <c r="AC196" s="188" t="s">
        <v>791</v>
      </c>
      <c r="AD196" s="172" t="s">
        <v>585</v>
      </c>
      <c r="AE196" s="382">
        <v>64.636499999999998</v>
      </c>
      <c r="AF196" s="188" t="s">
        <v>782</v>
      </c>
    </row>
    <row r="197" spans="29:32" x14ac:dyDescent="0.3">
      <c r="AC197" s="188" t="s">
        <v>792</v>
      </c>
      <c r="AD197" s="172" t="s">
        <v>585</v>
      </c>
      <c r="AE197" s="383">
        <v>586.51379999999995</v>
      </c>
      <c r="AF197" s="188" t="s">
        <v>566</v>
      </c>
    </row>
    <row r="198" spans="29:32" x14ac:dyDescent="0.3">
      <c r="AC198" s="188" t="s">
        <v>793</v>
      </c>
      <c r="AD198" s="172" t="s">
        <v>585</v>
      </c>
      <c r="AE198" s="383">
        <v>99.759200000000007</v>
      </c>
      <c r="AF198" s="188" t="s">
        <v>566</v>
      </c>
    </row>
    <row r="199" spans="29:32" x14ac:dyDescent="0.3">
      <c r="AC199" s="188" t="s">
        <v>794</v>
      </c>
      <c r="AD199" s="172" t="s">
        <v>585</v>
      </c>
      <c r="AE199" s="382">
        <v>10.203900000000001</v>
      </c>
      <c r="AF199" s="188" t="s">
        <v>566</v>
      </c>
    </row>
    <row r="200" spans="29:32" x14ac:dyDescent="0.3">
      <c r="AC200" s="188" t="s">
        <v>795</v>
      </c>
      <c r="AD200" s="172" t="s">
        <v>585</v>
      </c>
      <c r="AE200" s="382">
        <v>21.3538</v>
      </c>
      <c r="AF200" s="188" t="s">
        <v>566</v>
      </c>
    </row>
    <row r="201" spans="29:32" x14ac:dyDescent="0.3">
      <c r="AC201" s="188" t="s">
        <v>796</v>
      </c>
      <c r="AD201" s="172" t="s">
        <v>585</v>
      </c>
      <c r="AE201" s="383">
        <v>10.203900000000001</v>
      </c>
      <c r="AF201" s="188" t="s">
        <v>566</v>
      </c>
    </row>
    <row r="202" spans="29:32" x14ac:dyDescent="0.3">
      <c r="AC202" s="188" t="s">
        <v>797</v>
      </c>
      <c r="AD202" s="172" t="s">
        <v>585</v>
      </c>
      <c r="AE202" s="382">
        <v>10.203900000000001</v>
      </c>
      <c r="AF202" s="188" t="s">
        <v>566</v>
      </c>
    </row>
    <row r="203" spans="29:32" x14ac:dyDescent="0.3">
      <c r="AC203" s="188" t="s">
        <v>798</v>
      </c>
      <c r="AD203" s="172" t="s">
        <v>585</v>
      </c>
      <c r="AE203" s="382">
        <v>21.3538</v>
      </c>
      <c r="AF203" s="188" t="s">
        <v>566</v>
      </c>
    </row>
    <row r="204" spans="29:32" x14ac:dyDescent="0.3">
      <c r="AC204" s="188" t="s">
        <v>799</v>
      </c>
      <c r="AD204" s="172" t="s">
        <v>585</v>
      </c>
      <c r="AE204" s="382">
        <v>21.3538</v>
      </c>
      <c r="AF204" s="188" t="s">
        <v>566</v>
      </c>
    </row>
    <row r="205" spans="29:32" x14ac:dyDescent="0.3">
      <c r="AC205" s="188" t="s">
        <v>800</v>
      </c>
      <c r="AD205" s="172" t="s">
        <v>585</v>
      </c>
      <c r="AE205" s="383">
        <v>21.3538</v>
      </c>
      <c r="AF205" s="188" t="s">
        <v>566</v>
      </c>
    </row>
    <row r="206" spans="29:32" x14ac:dyDescent="0.3">
      <c r="AC206" s="188" t="s">
        <v>801</v>
      </c>
      <c r="AD206" s="172" t="s">
        <v>585</v>
      </c>
      <c r="AE206" s="382">
        <v>21.3538</v>
      </c>
      <c r="AF206" s="188" t="s">
        <v>566</v>
      </c>
    </row>
    <row r="207" spans="29:32" x14ac:dyDescent="0.3">
      <c r="AC207" s="188" t="s">
        <v>802</v>
      </c>
      <c r="AD207" s="172" t="s">
        <v>585</v>
      </c>
      <c r="AE207" s="382">
        <v>21.3538</v>
      </c>
      <c r="AF207" s="188" t="s">
        <v>566</v>
      </c>
    </row>
    <row r="208" spans="29:32" x14ac:dyDescent="0.3">
      <c r="AC208" s="188" t="s">
        <v>803</v>
      </c>
      <c r="AD208" s="172" t="s">
        <v>585</v>
      </c>
      <c r="AE208" s="382">
        <v>21.3538</v>
      </c>
      <c r="AF208" s="188" t="s">
        <v>566</v>
      </c>
    </row>
    <row r="209" spans="29:32" x14ac:dyDescent="0.3">
      <c r="AC209" s="188" t="s">
        <v>804</v>
      </c>
      <c r="AD209" s="172" t="s">
        <v>585</v>
      </c>
      <c r="AE209" s="382">
        <v>1.37</v>
      </c>
      <c r="AF209" s="188" t="s">
        <v>566</v>
      </c>
    </row>
    <row r="210" spans="29:32" x14ac:dyDescent="0.3">
      <c r="AC210" s="188" t="s">
        <v>805</v>
      </c>
      <c r="AD210" s="172" t="s">
        <v>585</v>
      </c>
      <c r="AE210" s="384">
        <v>21.353999999999999</v>
      </c>
      <c r="AF210" s="188" t="s">
        <v>782</v>
      </c>
    </row>
    <row r="211" spans="29:32" x14ac:dyDescent="0.3">
      <c r="AC211" s="188" t="s">
        <v>806</v>
      </c>
      <c r="AD211" s="172" t="s">
        <v>585</v>
      </c>
      <c r="AE211" s="385">
        <v>870.10270000000003</v>
      </c>
      <c r="AF211" s="188" t="s">
        <v>782</v>
      </c>
    </row>
    <row r="212" spans="29:32" x14ac:dyDescent="0.3">
      <c r="AC212" s="188" t="s">
        <v>807</v>
      </c>
      <c r="AD212" s="172" t="s">
        <v>585</v>
      </c>
      <c r="AE212" s="383">
        <v>21.3538</v>
      </c>
      <c r="AF212" s="188" t="s">
        <v>782</v>
      </c>
    </row>
    <row r="213" spans="29:32" x14ac:dyDescent="0.3">
      <c r="AC213" s="188" t="s">
        <v>808</v>
      </c>
      <c r="AD213" s="172" t="s">
        <v>585</v>
      </c>
      <c r="AE213" s="383">
        <v>21.3538</v>
      </c>
      <c r="AF213" s="188" t="s">
        <v>782</v>
      </c>
    </row>
    <row r="214" spans="29:32" x14ac:dyDescent="0.3">
      <c r="AC214" s="188" t="s">
        <v>809</v>
      </c>
      <c r="AD214" s="172" t="s">
        <v>585</v>
      </c>
      <c r="AE214" s="383">
        <v>445.02780000000001</v>
      </c>
      <c r="AF214" s="188" t="s">
        <v>782</v>
      </c>
    </row>
    <row r="215" spans="29:32" x14ac:dyDescent="0.3">
      <c r="AC215" s="188" t="s">
        <v>810</v>
      </c>
      <c r="AD215" s="172" t="s">
        <v>585</v>
      </c>
      <c r="AE215" s="386">
        <v>1000</v>
      </c>
      <c r="AF215" s="188" t="s">
        <v>811</v>
      </c>
    </row>
    <row r="216" spans="29:32" x14ac:dyDescent="0.3">
      <c r="AC216" s="188" t="s">
        <v>812</v>
      </c>
      <c r="AD216" s="172" t="s">
        <v>585</v>
      </c>
      <c r="AE216" s="386">
        <v>273</v>
      </c>
      <c r="AF216" s="188" t="s">
        <v>813</v>
      </c>
    </row>
    <row r="217" spans="29:32" x14ac:dyDescent="0.3">
      <c r="AC217" s="188" t="s">
        <v>814</v>
      </c>
      <c r="AD217" s="172" t="s">
        <v>585</v>
      </c>
      <c r="AE217" s="386">
        <v>297</v>
      </c>
      <c r="AF217" s="188" t="s">
        <v>813</v>
      </c>
    </row>
    <row r="218" spans="29:32" x14ac:dyDescent="0.3">
      <c r="AC218" s="188" t="s">
        <v>815</v>
      </c>
      <c r="AD218" s="172" t="s">
        <v>585</v>
      </c>
      <c r="AE218" s="386">
        <v>1000</v>
      </c>
      <c r="AF218" s="188" t="s">
        <v>811</v>
      </c>
    </row>
    <row r="219" spans="29:32" x14ac:dyDescent="0.3">
      <c r="AC219" s="188" t="s">
        <v>210</v>
      </c>
      <c r="AD219" s="172" t="s">
        <v>663</v>
      </c>
      <c r="AE219" s="387">
        <v>0.25492999999999999</v>
      </c>
      <c r="AF219" s="188" t="s">
        <v>816</v>
      </c>
    </row>
    <row r="220" spans="29:32" x14ac:dyDescent="0.3">
      <c r="AC220" s="188" t="s">
        <v>817</v>
      </c>
      <c r="AD220" s="172" t="s">
        <v>663</v>
      </c>
      <c r="AE220" s="387">
        <v>0.15832000000000002</v>
      </c>
      <c r="AF220" s="188" t="s">
        <v>816</v>
      </c>
    </row>
    <row r="221" spans="29:32" x14ac:dyDescent="0.3">
      <c r="AC221" s="188" t="s">
        <v>211</v>
      </c>
      <c r="AD221" s="172" t="s">
        <v>663</v>
      </c>
      <c r="AE221" s="387">
        <v>0.15573000000000001</v>
      </c>
      <c r="AF221" s="188" t="s">
        <v>816</v>
      </c>
    </row>
    <row r="222" spans="29:32" x14ac:dyDescent="0.3">
      <c r="AC222" s="188" t="s">
        <v>818</v>
      </c>
      <c r="AD222" s="172" t="s">
        <v>663</v>
      </c>
      <c r="AE222" s="387">
        <v>0.2336</v>
      </c>
      <c r="AF222" s="188" t="s">
        <v>816</v>
      </c>
    </row>
    <row r="223" spans="29:32" x14ac:dyDescent="0.3">
      <c r="AC223" s="188" t="s">
        <v>819</v>
      </c>
      <c r="AD223" s="172" t="s">
        <v>663</v>
      </c>
      <c r="AE223" s="387">
        <v>0.19562000000000002</v>
      </c>
      <c r="AF223" s="188" t="s">
        <v>816</v>
      </c>
    </row>
    <row r="224" spans="29:32" x14ac:dyDescent="0.3">
      <c r="AC224" s="188" t="s">
        <v>212</v>
      </c>
      <c r="AD224" s="172" t="s">
        <v>663</v>
      </c>
      <c r="AE224" s="387">
        <v>0.14981</v>
      </c>
      <c r="AF224" s="188" t="s">
        <v>816</v>
      </c>
    </row>
    <row r="225" spans="29:32" x14ac:dyDescent="0.3">
      <c r="AC225" s="188" t="s">
        <v>213</v>
      </c>
      <c r="AD225" s="172" t="s">
        <v>663</v>
      </c>
      <c r="AE225" s="387">
        <v>0.2397</v>
      </c>
      <c r="AF225" s="188" t="s">
        <v>816</v>
      </c>
    </row>
    <row r="226" spans="29:32" x14ac:dyDescent="0.3">
      <c r="AC226" s="188" t="s">
        <v>214</v>
      </c>
      <c r="AD226" s="172" t="s">
        <v>663</v>
      </c>
      <c r="AE226" s="387">
        <v>0.43446000000000001</v>
      </c>
      <c r="AF226" s="188" t="s">
        <v>816</v>
      </c>
    </row>
    <row r="227" spans="29:32" x14ac:dyDescent="0.3">
      <c r="AC227" s="187" t="s">
        <v>215</v>
      </c>
      <c r="AD227" s="206" t="s">
        <v>663</v>
      </c>
      <c r="AE227" s="387">
        <v>0.59925000000000006</v>
      </c>
      <c r="AF227" s="187" t="s">
        <v>816</v>
      </c>
    </row>
    <row r="228" spans="29:32" x14ac:dyDescent="0.3">
      <c r="AC228" s="188" t="s">
        <v>820</v>
      </c>
      <c r="AD228" s="172" t="s">
        <v>663</v>
      </c>
      <c r="AE228" s="387">
        <v>0.18078000000000002</v>
      </c>
      <c r="AF228" s="188" t="s">
        <v>816</v>
      </c>
    </row>
    <row r="229" spans="29:32" x14ac:dyDescent="0.3">
      <c r="AC229" s="188" t="s">
        <v>821</v>
      </c>
      <c r="AD229" s="172" t="s">
        <v>663</v>
      </c>
      <c r="AE229" s="387">
        <v>0.13844530000000002</v>
      </c>
      <c r="AF229" s="188" t="s">
        <v>816</v>
      </c>
    </row>
    <row r="230" spans="29:32" x14ac:dyDescent="0.3">
      <c r="AC230" s="188" t="s">
        <v>822</v>
      </c>
      <c r="AD230" s="172" t="s">
        <v>663</v>
      </c>
      <c r="AE230" s="387">
        <v>0.22151000000000001</v>
      </c>
      <c r="AF230" s="188" t="s">
        <v>816</v>
      </c>
    </row>
    <row r="231" spans="29:32" x14ac:dyDescent="0.3">
      <c r="AC231" s="188" t="s">
        <v>823</v>
      </c>
      <c r="AD231" s="172" t="s">
        <v>663</v>
      </c>
      <c r="AE231" s="387">
        <v>0.40149000000000001</v>
      </c>
      <c r="AF231" s="188" t="s">
        <v>816</v>
      </c>
    </row>
    <row r="232" spans="29:32" x14ac:dyDescent="0.3">
      <c r="AC232" s="336" t="s">
        <v>824</v>
      </c>
      <c r="AD232" s="172" t="s">
        <v>663</v>
      </c>
      <c r="AE232" s="387">
        <v>0.55376000000000003</v>
      </c>
      <c r="AF232" s="188" t="s">
        <v>816</v>
      </c>
    </row>
    <row r="233" spans="29:32" x14ac:dyDescent="0.3">
      <c r="AC233" s="366" t="s">
        <v>207</v>
      </c>
      <c r="AD233" s="367" t="s">
        <v>663</v>
      </c>
      <c r="AE233" s="371">
        <v>4.1149999999999999E-2</v>
      </c>
      <c r="AF233" s="366" t="s">
        <v>816</v>
      </c>
    </row>
    <row r="234" spans="29:32" x14ac:dyDescent="0.3">
      <c r="AC234" s="187" t="s">
        <v>825</v>
      </c>
      <c r="AD234" s="172" t="s">
        <v>663</v>
      </c>
      <c r="AE234" s="371">
        <v>5.9699999999999996E-3</v>
      </c>
      <c r="AF234" s="188" t="s">
        <v>816</v>
      </c>
    </row>
    <row r="235" spans="29:32" x14ac:dyDescent="0.3">
      <c r="AC235" s="187" t="s">
        <v>208</v>
      </c>
      <c r="AD235" s="172" t="s">
        <v>663</v>
      </c>
      <c r="AE235" s="371">
        <v>3.508E-2</v>
      </c>
      <c r="AF235" s="188" t="s">
        <v>816</v>
      </c>
    </row>
    <row r="236" spans="29:32" x14ac:dyDescent="0.3">
      <c r="AC236" s="187" t="s">
        <v>826</v>
      </c>
      <c r="AD236" s="172" t="s">
        <v>663</v>
      </c>
      <c r="AE236" s="371">
        <v>3.0839999999999999E-2</v>
      </c>
      <c r="AF236" s="188" t="s">
        <v>816</v>
      </c>
    </row>
    <row r="237" spans="29:32" x14ac:dyDescent="0.3">
      <c r="AC237" s="335" t="s">
        <v>827</v>
      </c>
      <c r="AD237" s="172" t="s">
        <v>632</v>
      </c>
      <c r="AE237" s="372">
        <v>0.17710000000000001</v>
      </c>
      <c r="AF237" s="188" t="s">
        <v>828</v>
      </c>
    </row>
    <row r="238" spans="29:32" x14ac:dyDescent="0.3">
      <c r="AC238" s="335" t="s">
        <v>827</v>
      </c>
      <c r="AD238" s="172" t="s">
        <v>647</v>
      </c>
      <c r="AE238" s="372">
        <v>0.28502</v>
      </c>
      <c r="AF238" s="188" t="s">
        <v>829</v>
      </c>
    </row>
    <row r="239" spans="29:32" x14ac:dyDescent="0.3">
      <c r="AC239" s="335" t="s">
        <v>830</v>
      </c>
      <c r="AD239" s="172" t="s">
        <v>632</v>
      </c>
      <c r="AE239" s="371">
        <v>0.17335999999999999</v>
      </c>
      <c r="AF239" s="188" t="s">
        <v>828</v>
      </c>
    </row>
    <row r="240" spans="29:32" x14ac:dyDescent="0.3">
      <c r="AC240" s="335" t="s">
        <v>831</v>
      </c>
      <c r="AD240" s="172" t="s">
        <v>647</v>
      </c>
      <c r="AE240" s="371">
        <v>0.27900999999999998</v>
      </c>
      <c r="AF240" s="188" t="s">
        <v>829</v>
      </c>
    </row>
    <row r="241" spans="29:32" x14ac:dyDescent="0.3">
      <c r="AC241" s="335" t="s">
        <v>832</v>
      </c>
      <c r="AD241" s="172" t="s">
        <v>632</v>
      </c>
      <c r="AE241" s="371">
        <v>0.14208000000000001</v>
      </c>
      <c r="AF241" s="188" t="s">
        <v>828</v>
      </c>
    </row>
    <row r="242" spans="29:32" x14ac:dyDescent="0.3">
      <c r="AC242" s="335" t="s">
        <v>200</v>
      </c>
      <c r="AD242" s="172" t="s">
        <v>647</v>
      </c>
      <c r="AE242" s="371">
        <v>0.22868000000000002</v>
      </c>
      <c r="AF242" s="188" t="s">
        <v>829</v>
      </c>
    </row>
    <row r="243" spans="29:32" x14ac:dyDescent="0.3">
      <c r="AC243" s="335" t="s">
        <v>833</v>
      </c>
      <c r="AD243" s="172" t="s">
        <v>632</v>
      </c>
      <c r="AE243" s="371">
        <v>0.17061000000000001</v>
      </c>
      <c r="AF243" s="188" t="s">
        <v>828</v>
      </c>
    </row>
    <row r="244" spans="29:32" x14ac:dyDescent="0.3">
      <c r="AC244" s="335" t="s">
        <v>201</v>
      </c>
      <c r="AD244" s="172" t="s">
        <v>647</v>
      </c>
      <c r="AE244" s="371">
        <v>0.27459</v>
      </c>
      <c r="AF244" s="188" t="s">
        <v>829</v>
      </c>
    </row>
    <row r="245" spans="29:32" x14ac:dyDescent="0.3">
      <c r="AC245" s="335" t="s">
        <v>834</v>
      </c>
      <c r="AD245" s="172" t="s">
        <v>632</v>
      </c>
      <c r="AE245" s="371">
        <v>0.20946999999999999</v>
      </c>
      <c r="AF245" s="188" t="s">
        <v>828</v>
      </c>
    </row>
    <row r="246" spans="29:32" x14ac:dyDescent="0.3">
      <c r="AC246" s="335" t="s">
        <v>202</v>
      </c>
      <c r="AD246" s="172" t="s">
        <v>647</v>
      </c>
      <c r="AE246" s="371">
        <v>0.33712999999999999</v>
      </c>
      <c r="AF246" s="188" t="s">
        <v>829</v>
      </c>
    </row>
    <row r="247" spans="29:32" x14ac:dyDescent="0.3">
      <c r="AC247" s="335" t="s">
        <v>835</v>
      </c>
      <c r="AD247" s="172" t="s">
        <v>632</v>
      </c>
      <c r="AE247" s="371">
        <v>0.18084</v>
      </c>
      <c r="AF247" s="188" t="s">
        <v>836</v>
      </c>
    </row>
    <row r="248" spans="29:32" x14ac:dyDescent="0.3">
      <c r="AC248" s="335" t="s">
        <v>837</v>
      </c>
      <c r="AD248" s="172" t="s">
        <v>647</v>
      </c>
      <c r="AE248" s="371">
        <v>0.29103000000000001</v>
      </c>
      <c r="AF248" s="188" t="s">
        <v>829</v>
      </c>
    </row>
    <row r="249" spans="29:32" x14ac:dyDescent="0.3">
      <c r="AC249" s="335" t="s">
        <v>838</v>
      </c>
      <c r="AD249" s="172" t="s">
        <v>632</v>
      </c>
      <c r="AE249" s="371">
        <v>0.15371000000000001</v>
      </c>
      <c r="AF249" s="188" t="s">
        <v>828</v>
      </c>
    </row>
    <row r="250" spans="29:32" x14ac:dyDescent="0.3">
      <c r="AC250" s="335" t="s">
        <v>197</v>
      </c>
      <c r="AD250" s="172" t="s">
        <v>647</v>
      </c>
      <c r="AE250" s="371">
        <v>0.24736</v>
      </c>
      <c r="AF250" s="188" t="s">
        <v>829</v>
      </c>
    </row>
    <row r="251" spans="29:32" x14ac:dyDescent="0.3">
      <c r="AC251" s="335" t="s">
        <v>839</v>
      </c>
      <c r="AD251" s="172" t="s">
        <v>632</v>
      </c>
      <c r="AE251" s="371">
        <v>0.19228000000000001</v>
      </c>
      <c r="AF251" s="188" t="s">
        <v>828</v>
      </c>
    </row>
    <row r="252" spans="29:32" x14ac:dyDescent="0.3">
      <c r="AC252" s="335" t="s">
        <v>198</v>
      </c>
      <c r="AD252" s="172" t="s">
        <v>647</v>
      </c>
      <c r="AE252" s="371">
        <v>0.30945</v>
      </c>
      <c r="AF252" s="188" t="s">
        <v>829</v>
      </c>
    </row>
    <row r="253" spans="29:32" x14ac:dyDescent="0.3">
      <c r="AC253" s="335" t="s">
        <v>840</v>
      </c>
      <c r="AD253" s="172" t="s">
        <v>632</v>
      </c>
      <c r="AE253" s="371">
        <v>0.28294999999999998</v>
      </c>
      <c r="AF253" s="188" t="s">
        <v>828</v>
      </c>
    </row>
    <row r="254" spans="29:32" x14ac:dyDescent="0.3">
      <c r="AC254" s="335" t="s">
        <v>199</v>
      </c>
      <c r="AD254" s="172" t="s">
        <v>647</v>
      </c>
      <c r="AE254" s="371">
        <v>0.45535999999999999</v>
      </c>
      <c r="AF254" s="188" t="s">
        <v>829</v>
      </c>
    </row>
    <row r="255" spans="29:32" x14ac:dyDescent="0.3">
      <c r="AC255" s="335" t="s">
        <v>841</v>
      </c>
      <c r="AD255" s="172" t="s">
        <v>632</v>
      </c>
      <c r="AE255" s="371">
        <v>0.1052</v>
      </c>
      <c r="AF255" s="188" t="s">
        <v>828</v>
      </c>
    </row>
    <row r="256" spans="29:32" x14ac:dyDescent="0.3">
      <c r="AC256" s="335" t="s">
        <v>842</v>
      </c>
      <c r="AD256" s="172" t="s">
        <v>647</v>
      </c>
      <c r="AE256" s="371">
        <v>0.16930000000000001</v>
      </c>
      <c r="AF256" s="188" t="s">
        <v>829</v>
      </c>
    </row>
    <row r="257" spans="29:32" x14ac:dyDescent="0.3">
      <c r="AC257" s="335" t="s">
        <v>843</v>
      </c>
      <c r="AD257" s="172" t="s">
        <v>632</v>
      </c>
      <c r="AE257" s="371">
        <v>0.10895000000000001</v>
      </c>
      <c r="AF257" s="188" t="s">
        <v>828</v>
      </c>
    </row>
    <row r="258" spans="29:32" x14ac:dyDescent="0.3">
      <c r="AC258" s="335" t="s">
        <v>844</v>
      </c>
      <c r="AD258" s="172" t="s">
        <v>647</v>
      </c>
      <c r="AE258" s="371">
        <v>0.17534</v>
      </c>
      <c r="AF258" s="188" t="s">
        <v>829</v>
      </c>
    </row>
    <row r="259" spans="29:32" x14ac:dyDescent="0.3">
      <c r="AC259" s="335" t="s">
        <v>845</v>
      </c>
      <c r="AD259" s="172" t="s">
        <v>632</v>
      </c>
      <c r="AE259" s="371">
        <v>0.13177</v>
      </c>
      <c r="AF259" s="188" t="s">
        <v>828</v>
      </c>
    </row>
    <row r="260" spans="29:32" x14ac:dyDescent="0.3">
      <c r="AC260" s="335" t="s">
        <v>846</v>
      </c>
      <c r="AD260" s="172" t="s">
        <v>647</v>
      </c>
      <c r="AE260" s="371">
        <v>0.21207000000000001</v>
      </c>
      <c r="AF260" s="188" t="s">
        <v>829</v>
      </c>
    </row>
    <row r="261" spans="29:32" x14ac:dyDescent="0.3">
      <c r="AC261" s="335" t="s">
        <v>847</v>
      </c>
      <c r="AD261" s="172" t="s">
        <v>632</v>
      </c>
      <c r="AE261" s="371">
        <v>0.11473</v>
      </c>
      <c r="AF261" s="188" t="s">
        <v>828</v>
      </c>
    </row>
    <row r="262" spans="29:32" x14ac:dyDescent="0.3">
      <c r="AC262" s="336" t="s">
        <v>203</v>
      </c>
      <c r="AD262" s="172" t="s">
        <v>647</v>
      </c>
      <c r="AE262" s="371">
        <v>0.18464000000000003</v>
      </c>
      <c r="AF262" s="188" t="s">
        <v>848</v>
      </c>
    </row>
    <row r="263" spans="29:32" x14ac:dyDescent="0.3">
      <c r="AC263" s="335" t="s">
        <v>849</v>
      </c>
      <c r="AD263" s="172" t="s">
        <v>647</v>
      </c>
      <c r="AE263" s="372">
        <v>0.32027</v>
      </c>
      <c r="AF263" s="188" t="s">
        <v>848</v>
      </c>
    </row>
    <row r="264" spans="29:32" x14ac:dyDescent="0.3">
      <c r="AC264" s="335" t="s">
        <v>850</v>
      </c>
      <c r="AD264" s="172" t="s">
        <v>632</v>
      </c>
      <c r="AE264" s="372">
        <v>0.19900999999999999</v>
      </c>
      <c r="AF264" s="188" t="s">
        <v>836</v>
      </c>
    </row>
    <row r="265" spans="29:32" x14ac:dyDescent="0.3">
      <c r="AC265" s="335" t="s">
        <v>851</v>
      </c>
      <c r="AD265" s="172" t="s">
        <v>632</v>
      </c>
      <c r="AE265" s="388">
        <v>0.14954999999999999</v>
      </c>
      <c r="AF265" s="337" t="s">
        <v>602</v>
      </c>
    </row>
    <row r="266" spans="29:32" x14ac:dyDescent="0.3">
      <c r="AC266" s="335" t="s">
        <v>852</v>
      </c>
      <c r="AD266" s="172" t="s">
        <v>647</v>
      </c>
      <c r="AE266" s="388">
        <v>0.24068000000000001</v>
      </c>
      <c r="AF266" s="188" t="s">
        <v>848</v>
      </c>
    </row>
    <row r="267" spans="29:32" x14ac:dyDescent="0.3">
      <c r="AC267" s="335" t="s">
        <v>853</v>
      </c>
      <c r="AD267" s="172" t="s">
        <v>632</v>
      </c>
      <c r="AE267" s="388">
        <v>0.19455</v>
      </c>
      <c r="AF267" s="337" t="s">
        <v>602</v>
      </c>
    </row>
    <row r="268" spans="29:32" x14ac:dyDescent="0.3">
      <c r="AC268" s="335" t="s">
        <v>854</v>
      </c>
      <c r="AD268" s="172" t="s">
        <v>647</v>
      </c>
      <c r="AE268" s="388">
        <v>0.31309999999999999</v>
      </c>
      <c r="AF268" s="188" t="s">
        <v>848</v>
      </c>
    </row>
    <row r="269" spans="29:32" x14ac:dyDescent="0.3">
      <c r="AC269" s="335" t="s">
        <v>855</v>
      </c>
      <c r="AD269" s="172" t="s">
        <v>632</v>
      </c>
      <c r="AE269" s="388">
        <v>0.27777000000000002</v>
      </c>
      <c r="AF269" s="337" t="s">
        <v>602</v>
      </c>
    </row>
    <row r="270" spans="29:32" x14ac:dyDescent="0.3">
      <c r="AC270" s="335" t="s">
        <v>856</v>
      </c>
      <c r="AD270" s="172" t="s">
        <v>647</v>
      </c>
      <c r="AE270" s="388">
        <v>0.44702999999999998</v>
      </c>
      <c r="AF270" s="337" t="s">
        <v>848</v>
      </c>
    </row>
    <row r="271" spans="29:32" x14ac:dyDescent="0.3">
      <c r="AC271" s="335" t="s">
        <v>857</v>
      </c>
      <c r="AD271" s="172" t="s">
        <v>632</v>
      </c>
      <c r="AE271" s="388">
        <v>0.25213000000000002</v>
      </c>
      <c r="AF271" s="337" t="s">
        <v>602</v>
      </c>
    </row>
    <row r="272" spans="29:32" x14ac:dyDescent="0.3">
      <c r="AC272" s="335" t="s">
        <v>858</v>
      </c>
      <c r="AD272" s="172" t="s">
        <v>647</v>
      </c>
      <c r="AE272" s="388">
        <v>0.40576000000000001</v>
      </c>
      <c r="AF272" s="337" t="s">
        <v>848</v>
      </c>
    </row>
    <row r="273" spans="29:32" x14ac:dyDescent="0.3">
      <c r="AC273" s="335" t="s">
        <v>859</v>
      </c>
      <c r="AD273" s="172" t="s">
        <v>632</v>
      </c>
      <c r="AE273" s="380">
        <v>0.23741000000000001</v>
      </c>
      <c r="AF273" s="337" t="s">
        <v>602</v>
      </c>
    </row>
    <row r="274" spans="29:32" x14ac:dyDescent="0.3">
      <c r="AC274" s="336" t="s">
        <v>860</v>
      </c>
      <c r="AD274" s="172" t="s">
        <v>647</v>
      </c>
      <c r="AE274" s="380">
        <v>0.38207000000000002</v>
      </c>
      <c r="AF274" s="337" t="s">
        <v>848</v>
      </c>
    </row>
    <row r="275" spans="29:32" x14ac:dyDescent="0.3">
      <c r="AC275" s="335" t="s">
        <v>861</v>
      </c>
      <c r="AD275" s="172" t="s">
        <v>632</v>
      </c>
      <c r="AE275" s="380">
        <v>0.22833000000000001</v>
      </c>
      <c r="AF275" s="337" t="s">
        <v>602</v>
      </c>
    </row>
    <row r="276" spans="29:32" x14ac:dyDescent="0.3">
      <c r="AC276" s="335" t="s">
        <v>860</v>
      </c>
      <c r="AD276" s="172" t="s">
        <v>647</v>
      </c>
      <c r="AE276" s="380">
        <v>0.36747000000000002</v>
      </c>
      <c r="AF276" s="337" t="s">
        <v>848</v>
      </c>
    </row>
    <row r="277" spans="29:32" x14ac:dyDescent="0.3">
      <c r="AC277" s="335" t="s">
        <v>862</v>
      </c>
      <c r="AD277" s="172" t="s">
        <v>632</v>
      </c>
      <c r="AE277" s="380">
        <v>0.3846</v>
      </c>
      <c r="AF277" s="337" t="s">
        <v>602</v>
      </c>
    </row>
    <row r="278" spans="29:32" x14ac:dyDescent="0.3">
      <c r="AC278" s="335" t="s">
        <v>863</v>
      </c>
      <c r="AD278" s="172" t="s">
        <v>647</v>
      </c>
      <c r="AE278" s="380">
        <v>0.61895999999999995</v>
      </c>
      <c r="AF278" s="337" t="s">
        <v>848</v>
      </c>
    </row>
    <row r="279" spans="29:32" x14ac:dyDescent="0.3">
      <c r="AC279" s="335" t="s">
        <v>864</v>
      </c>
      <c r="AD279" s="172" t="s">
        <v>632</v>
      </c>
      <c r="AE279" s="380">
        <v>0.23644999999999999</v>
      </c>
      <c r="AF279" s="337" t="s">
        <v>602</v>
      </c>
    </row>
    <row r="280" spans="29:32" x14ac:dyDescent="0.3">
      <c r="AC280" s="335" t="s">
        <v>865</v>
      </c>
      <c r="AD280" s="172" t="s">
        <v>647</v>
      </c>
      <c r="AE280" s="380">
        <v>0.38052999999999998</v>
      </c>
      <c r="AF280" s="337" t="s">
        <v>848</v>
      </c>
    </row>
    <row r="281" spans="29:32" x14ac:dyDescent="0.3">
      <c r="AC281" s="335" t="s">
        <v>866</v>
      </c>
      <c r="AD281" s="172" t="s">
        <v>632</v>
      </c>
      <c r="AE281" s="388">
        <v>0.27244000000000002</v>
      </c>
      <c r="AF281" s="337" t="s">
        <v>602</v>
      </c>
    </row>
    <row r="282" spans="29:32" x14ac:dyDescent="0.3">
      <c r="AC282" s="335" t="s">
        <v>867</v>
      </c>
      <c r="AD282" s="172" t="s">
        <v>647</v>
      </c>
      <c r="AE282" s="388">
        <v>0.43845000000000001</v>
      </c>
      <c r="AF282" s="337" t="s">
        <v>848</v>
      </c>
    </row>
    <row r="283" spans="29:32" x14ac:dyDescent="0.3">
      <c r="AC283" s="335" t="s">
        <v>868</v>
      </c>
      <c r="AD283" s="172" t="s">
        <v>632</v>
      </c>
      <c r="AE283" s="388">
        <v>0.25162000000000001</v>
      </c>
      <c r="AF283" s="337" t="s">
        <v>602</v>
      </c>
    </row>
    <row r="284" spans="29:32" x14ac:dyDescent="0.3">
      <c r="AC284" s="335" t="s">
        <v>869</v>
      </c>
      <c r="AD284" s="172" t="s">
        <v>647</v>
      </c>
      <c r="AE284" s="388">
        <v>0.40494000000000002</v>
      </c>
      <c r="AF284" s="337" t="s">
        <v>848</v>
      </c>
    </row>
    <row r="285" spans="29:32" x14ac:dyDescent="0.3">
      <c r="AC285" s="335" t="s">
        <v>870</v>
      </c>
      <c r="AD285" s="172" t="s">
        <v>632</v>
      </c>
      <c r="AE285" s="371">
        <v>0.11551</v>
      </c>
      <c r="AF285" s="337" t="s">
        <v>602</v>
      </c>
    </row>
    <row r="286" spans="29:32" x14ac:dyDescent="0.3">
      <c r="AC286" s="335" t="s">
        <v>204</v>
      </c>
      <c r="AD286" s="172" t="s">
        <v>647</v>
      </c>
      <c r="AE286" s="371">
        <v>0.18589</v>
      </c>
      <c r="AF286" s="337" t="s">
        <v>848</v>
      </c>
    </row>
    <row r="287" spans="29:32" x14ac:dyDescent="0.3">
      <c r="AC287" s="335" t="s">
        <v>871</v>
      </c>
      <c r="AD287" s="172" t="s">
        <v>632</v>
      </c>
      <c r="AE287" s="380">
        <v>0.79127999999999998</v>
      </c>
      <c r="AF287" s="337" t="s">
        <v>602</v>
      </c>
    </row>
    <row r="288" spans="29:32" x14ac:dyDescent="0.3">
      <c r="AC288" s="335" t="s">
        <v>872</v>
      </c>
      <c r="AD288" s="172" t="s">
        <v>647</v>
      </c>
      <c r="AE288" s="380">
        <v>1.2734399999999999</v>
      </c>
      <c r="AF288" s="188" t="s">
        <v>848</v>
      </c>
    </row>
    <row r="289" spans="29:32" x14ac:dyDescent="0.3">
      <c r="AC289" s="335" t="s">
        <v>873</v>
      </c>
      <c r="AD289" s="172" t="s">
        <v>632</v>
      </c>
      <c r="AE289" s="380">
        <v>0.87458000000000002</v>
      </c>
      <c r="AF289" s="337" t="s">
        <v>602</v>
      </c>
    </row>
    <row r="290" spans="29:32" x14ac:dyDescent="0.3">
      <c r="AC290" s="335" t="s">
        <v>874</v>
      </c>
      <c r="AD290" s="172" t="s">
        <v>647</v>
      </c>
      <c r="AE290" s="380">
        <v>1.4075</v>
      </c>
      <c r="AF290" s="188" t="s">
        <v>848</v>
      </c>
    </row>
    <row r="291" spans="29:32" x14ac:dyDescent="0.3">
      <c r="AC291" s="335" t="s">
        <v>219</v>
      </c>
      <c r="AD291" s="172" t="s">
        <v>632</v>
      </c>
      <c r="AE291" s="380">
        <v>0.83823999999999999</v>
      </c>
      <c r="AF291" s="337" t="s">
        <v>602</v>
      </c>
    </row>
    <row r="292" spans="29:32" x14ac:dyDescent="0.3">
      <c r="AC292" s="335" t="s">
        <v>875</v>
      </c>
      <c r="AD292" s="172" t="s">
        <v>647</v>
      </c>
      <c r="AE292" s="380">
        <v>1.3490200000000001</v>
      </c>
      <c r="AF292" s="337" t="s">
        <v>848</v>
      </c>
    </row>
    <row r="293" spans="29:32" x14ac:dyDescent="0.3">
      <c r="AC293" s="188" t="s">
        <v>206</v>
      </c>
      <c r="AD293" s="172" t="s">
        <v>663</v>
      </c>
      <c r="AE293" s="389">
        <v>0.12076000000000001</v>
      </c>
      <c r="AF293" s="188" t="s">
        <v>816</v>
      </c>
    </row>
    <row r="294" spans="29:32" x14ac:dyDescent="0.3">
      <c r="AC294" s="188" t="s">
        <v>876</v>
      </c>
      <c r="AD294" s="172" t="s">
        <v>663</v>
      </c>
      <c r="AE294" s="389">
        <v>2.7789999999999999E-2</v>
      </c>
      <c r="AF294" s="188" t="s">
        <v>816</v>
      </c>
    </row>
    <row r="295" spans="29:32" x14ac:dyDescent="0.3">
      <c r="AC295" s="188" t="s">
        <v>877</v>
      </c>
      <c r="AD295" s="172" t="s">
        <v>663</v>
      </c>
      <c r="AE295" s="371">
        <v>0.21176</v>
      </c>
      <c r="AF295" s="188" t="s">
        <v>816</v>
      </c>
    </row>
    <row r="296" spans="29:32" x14ac:dyDescent="0.3">
      <c r="AC296" s="188" t="s">
        <v>877</v>
      </c>
      <c r="AD296" s="172" t="s">
        <v>632</v>
      </c>
      <c r="AE296" s="371">
        <v>0.31763999999999998</v>
      </c>
      <c r="AF296" s="188" t="s">
        <v>828</v>
      </c>
    </row>
    <row r="297" spans="29:32" x14ac:dyDescent="0.3">
      <c r="AC297" s="188" t="s">
        <v>205</v>
      </c>
      <c r="AD297" s="172" t="s">
        <v>663</v>
      </c>
      <c r="AE297" s="371">
        <v>0.15018000000000001</v>
      </c>
      <c r="AF297" s="188" t="s">
        <v>816</v>
      </c>
    </row>
    <row r="298" spans="29:32" x14ac:dyDescent="0.3">
      <c r="AC298" s="188" t="s">
        <v>209</v>
      </c>
      <c r="AD298" s="172" t="s">
        <v>663</v>
      </c>
      <c r="AE298" s="388">
        <v>0.112863</v>
      </c>
      <c r="AF298" s="188" t="s">
        <v>816</v>
      </c>
    </row>
    <row r="299" spans="29:32" x14ac:dyDescent="0.3">
      <c r="AC299" s="337" t="s">
        <v>878</v>
      </c>
      <c r="AD299" s="172" t="s">
        <v>663</v>
      </c>
      <c r="AE299" s="388">
        <v>1.8737999999999998E-2</v>
      </c>
      <c r="AF299" s="188" t="s">
        <v>816</v>
      </c>
    </row>
    <row r="300" spans="29:32" x14ac:dyDescent="0.3">
      <c r="AC300" s="337" t="s">
        <v>879</v>
      </c>
      <c r="AD300" s="172" t="s">
        <v>663</v>
      </c>
      <c r="AE300" s="388">
        <v>0.12951799999999999</v>
      </c>
      <c r="AF300" s="188" t="s">
        <v>816</v>
      </c>
    </row>
  </sheetData>
  <pageMargins left="0.7" right="0.7" top="0.75" bottom="0.75" header="0.3" footer="0.3"/>
  <pageSetup paperSize="9" orientation="portrait" r:id="rId1"/>
  <headerFooter>
    <oddFooter>&amp;L&amp;1#&amp;"Arial"&amp;11&amp;K000000SW Internal General</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heetViews>
  <sheetFormatPr defaultColWidth="9.33203125" defaultRowHeight="14.4" x14ac:dyDescent="0.3"/>
  <cols>
    <col min="1" max="1" width="3" customWidth="1"/>
    <col min="2" max="2" width="9.33203125" style="4"/>
    <col min="3" max="3" width="36.33203125" style="4" customWidth="1"/>
    <col min="4" max="4" width="19.33203125" style="4" customWidth="1"/>
    <col min="5" max="5" width="21.88671875" style="4" customWidth="1"/>
    <col min="6" max="6" width="21.5546875" style="4" customWidth="1"/>
    <col min="7" max="7" width="20.33203125" style="4" customWidth="1"/>
    <col min="8" max="8" width="17.6640625" style="4" customWidth="1"/>
    <col min="9" max="9" width="19.88671875" style="4" customWidth="1"/>
    <col min="10" max="10" width="14.6640625" style="4" customWidth="1"/>
    <col min="11" max="11" width="26" style="21" customWidth="1"/>
    <col min="12" max="12" width="25.5546875" style="21" customWidth="1"/>
    <col min="13" max="13" width="17.6640625" style="21" customWidth="1"/>
    <col min="14" max="14" width="23" style="21" customWidth="1"/>
    <col min="15" max="15" width="25" style="21" customWidth="1"/>
    <col min="16" max="16" width="21.33203125" style="21" customWidth="1"/>
    <col min="17" max="17" width="25.44140625" style="21" customWidth="1"/>
    <col min="18" max="20" width="19.44140625" style="21" customWidth="1"/>
    <col min="21" max="21" width="27.33203125" style="21" customWidth="1"/>
    <col min="22" max="22" width="33.33203125" style="21" customWidth="1"/>
    <col min="23" max="23" width="30" style="4" customWidth="1"/>
    <col min="24" max="16384" width="9.33203125" style="4"/>
  </cols>
  <sheetData>
    <row r="2" spans="1:26" x14ac:dyDescent="0.3">
      <c r="A2" s="1"/>
      <c r="B2" s="16"/>
      <c r="C2" s="16"/>
      <c r="D2" s="16"/>
      <c r="E2" s="16"/>
      <c r="F2" s="16"/>
      <c r="G2" s="16"/>
      <c r="H2" s="16"/>
      <c r="I2" s="16"/>
      <c r="J2" s="16"/>
    </row>
    <row r="3" spans="1:26" ht="15" customHeight="1" x14ac:dyDescent="0.3">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3">
      <c r="A4" s="16"/>
      <c r="B4" s="58" t="s">
        <v>880</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3">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 x14ac:dyDescent="0.3">
      <c r="A6" s="16"/>
      <c r="B6" s="17"/>
      <c r="C6" s="2"/>
      <c r="D6" s="2"/>
      <c r="E6" s="2"/>
      <c r="F6" s="2"/>
      <c r="G6" s="2"/>
      <c r="H6" s="2"/>
      <c r="I6" s="2"/>
      <c r="J6" s="2"/>
      <c r="K6" s="22"/>
      <c r="L6" s="22"/>
      <c r="M6" s="22"/>
      <c r="N6" s="22"/>
      <c r="O6" s="22"/>
      <c r="P6" s="21"/>
      <c r="Q6" s="21"/>
      <c r="R6" s="21"/>
      <c r="S6" s="21"/>
      <c r="T6" s="21"/>
      <c r="U6" s="21"/>
      <c r="V6" s="21"/>
      <c r="W6" s="25"/>
      <c r="X6" s="53"/>
    </row>
    <row r="7" spans="1:26" s="3" customFormat="1" ht="18.600000000000001" thickBot="1" x14ac:dyDescent="0.35">
      <c r="A7" s="16"/>
      <c r="B7" s="26"/>
      <c r="C7" s="27" t="s">
        <v>881</v>
      </c>
      <c r="D7" s="27"/>
      <c r="E7" s="27"/>
      <c r="F7" s="27"/>
      <c r="G7" s="27"/>
      <c r="H7" s="27"/>
      <c r="I7" s="27"/>
      <c r="J7" s="27"/>
      <c r="K7" s="27"/>
      <c r="L7" s="27"/>
      <c r="M7" s="27"/>
      <c r="N7" s="27"/>
      <c r="O7" s="27"/>
      <c r="P7" s="27"/>
      <c r="Q7" s="27"/>
      <c r="R7" s="27"/>
      <c r="S7" s="27"/>
      <c r="T7" s="27"/>
      <c r="U7" s="27"/>
      <c r="V7" s="27"/>
      <c r="W7" s="27"/>
      <c r="X7" s="28"/>
      <c r="Y7" s="23"/>
    </row>
    <row r="8" spans="1:26" s="64" customFormat="1" x14ac:dyDescent="0.3">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3">
      <c r="A9" s="13"/>
      <c r="B9" s="14"/>
      <c r="C9" s="20" t="s">
        <v>882</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883</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3">
      <c r="A11" s="13"/>
      <c r="B11" s="14"/>
      <c r="C11" s="8" t="s">
        <v>884</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3">
      <c r="A12" s="13"/>
      <c r="B12" s="14"/>
      <c r="C12" s="8" t="s">
        <v>885</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5">
      <c r="A13" s="13"/>
      <c r="B13" s="14"/>
      <c r="C13" s="79"/>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3">
      <c r="A14" s="13"/>
      <c r="B14" s="14"/>
      <c r="C14" s="44" t="s">
        <v>886</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5">
      <c r="A15" s="13"/>
      <c r="B15" s="14"/>
      <c r="C15" s="46" t="s">
        <v>887</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5">
      <c r="A16" s="13"/>
      <c r="B16" s="331"/>
      <c r="C16" s="472" t="s">
        <v>888</v>
      </c>
      <c r="D16" s="49">
        <v>2008</v>
      </c>
      <c r="E16" s="49">
        <v>2009</v>
      </c>
      <c r="F16" s="49">
        <v>2010</v>
      </c>
      <c r="G16" s="49">
        <v>2011</v>
      </c>
      <c r="H16" s="49">
        <v>2012</v>
      </c>
      <c r="I16" s="49">
        <v>2013</v>
      </c>
      <c r="J16" s="49">
        <v>2014</v>
      </c>
      <c r="K16" s="49">
        <v>2015</v>
      </c>
      <c r="L16" s="49">
        <v>2016</v>
      </c>
      <c r="M16" s="49">
        <v>2017</v>
      </c>
      <c r="N16" s="49">
        <v>2018</v>
      </c>
      <c r="O16" s="49">
        <v>2019</v>
      </c>
      <c r="P16" s="49" t="s">
        <v>18</v>
      </c>
      <c r="Q16" s="50" t="s">
        <v>20</v>
      </c>
      <c r="R16" s="18"/>
      <c r="S16" s="18"/>
      <c r="T16" s="18"/>
      <c r="U16" s="18"/>
      <c r="V16" s="18"/>
      <c r="W16" s="18"/>
      <c r="X16" s="67"/>
      <c r="Y16" s="23"/>
    </row>
    <row r="17" spans="1:25" s="3" customFormat="1" ht="36" customHeight="1" x14ac:dyDescent="0.3">
      <c r="A17" s="13"/>
      <c r="B17" s="331"/>
      <c r="C17" s="328" t="s">
        <v>889</v>
      </c>
      <c r="D17" s="10"/>
      <c r="E17" s="37"/>
      <c r="F17" s="37"/>
      <c r="G17" s="37"/>
      <c r="H17" s="37"/>
      <c r="I17" s="37"/>
      <c r="J17" s="37"/>
      <c r="K17" s="37"/>
      <c r="L17" s="37"/>
      <c r="M17" s="37"/>
      <c r="N17" s="37"/>
      <c r="O17" s="37"/>
      <c r="P17" s="38" t="s">
        <v>890</v>
      </c>
      <c r="Q17" s="41"/>
      <c r="R17" s="18"/>
      <c r="S17" s="18"/>
      <c r="T17" s="18"/>
      <c r="U17" s="18"/>
      <c r="V17" s="18"/>
      <c r="W17" s="18"/>
      <c r="X17" s="67"/>
      <c r="Y17" s="23"/>
    </row>
    <row r="18" spans="1:25" s="3" customFormat="1" ht="31.65" customHeight="1" x14ac:dyDescent="0.3">
      <c r="A18" s="13"/>
      <c r="B18" s="331"/>
      <c r="C18" s="328" t="s">
        <v>891</v>
      </c>
      <c r="D18" s="10"/>
      <c r="E18" s="10"/>
      <c r="F18" s="10"/>
      <c r="G18" s="10"/>
      <c r="H18" s="10"/>
      <c r="I18" s="10"/>
      <c r="J18" s="10"/>
      <c r="K18" s="10"/>
      <c r="L18" s="10"/>
      <c r="M18" s="10"/>
      <c r="N18" s="10"/>
      <c r="O18" s="10"/>
      <c r="P18" s="9" t="s">
        <v>890</v>
      </c>
      <c r="Q18" s="42"/>
      <c r="R18" s="18"/>
      <c r="S18" s="18"/>
      <c r="T18" s="18"/>
      <c r="U18" s="18"/>
      <c r="V18" s="18"/>
      <c r="W18" s="18"/>
      <c r="X18" s="67"/>
      <c r="Y18" s="23"/>
    </row>
    <row r="19" spans="1:25" s="3" customFormat="1" ht="30" customHeight="1" x14ac:dyDescent="0.3">
      <c r="A19" s="13"/>
      <c r="B19" s="331"/>
      <c r="C19" s="328" t="s">
        <v>892</v>
      </c>
      <c r="D19" s="10"/>
      <c r="E19" s="10"/>
      <c r="F19" s="10"/>
      <c r="G19" s="10"/>
      <c r="H19" s="10"/>
      <c r="I19" s="10"/>
      <c r="J19" s="10"/>
      <c r="K19" s="10"/>
      <c r="L19" s="10"/>
      <c r="M19" s="10"/>
      <c r="N19" s="10"/>
      <c r="O19" s="10"/>
      <c r="P19" s="9" t="s">
        <v>890</v>
      </c>
      <c r="Q19" s="42"/>
      <c r="R19" s="18"/>
      <c r="S19" s="18"/>
      <c r="T19" s="18"/>
      <c r="U19" s="18"/>
      <c r="V19" s="18"/>
      <c r="W19" s="18"/>
      <c r="X19" s="67"/>
      <c r="Y19" s="23"/>
    </row>
    <row r="20" spans="1:25" s="3" customFormat="1" ht="28.5" customHeight="1" x14ac:dyDescent="0.3">
      <c r="A20" s="13"/>
      <c r="B20" s="331"/>
      <c r="C20" s="328" t="s">
        <v>893</v>
      </c>
      <c r="D20" s="10"/>
      <c r="E20" s="10"/>
      <c r="F20" s="10"/>
      <c r="G20" s="10"/>
      <c r="H20" s="10"/>
      <c r="I20" s="10"/>
      <c r="J20" s="10"/>
      <c r="K20" s="10"/>
      <c r="L20" s="10"/>
      <c r="M20" s="10"/>
      <c r="N20" s="10"/>
      <c r="O20" s="10"/>
      <c r="P20" s="9" t="s">
        <v>890</v>
      </c>
      <c r="Q20" s="42"/>
      <c r="R20" s="18"/>
      <c r="S20" s="18"/>
      <c r="T20" s="18"/>
      <c r="U20" s="18"/>
      <c r="V20" s="18"/>
      <c r="W20" s="18"/>
      <c r="X20" s="67"/>
      <c r="Y20" s="23"/>
    </row>
    <row r="21" spans="1:25" s="3" customFormat="1" ht="36.9" customHeight="1" x14ac:dyDescent="0.3">
      <c r="A21" s="13"/>
      <c r="B21" s="331"/>
      <c r="C21" s="329" t="s">
        <v>894</v>
      </c>
      <c r="D21" s="325"/>
      <c r="E21" s="325"/>
      <c r="F21" s="325"/>
      <c r="G21" s="325"/>
      <c r="H21" s="325"/>
      <c r="I21" s="325"/>
      <c r="J21" s="325"/>
      <c r="K21" s="325"/>
      <c r="L21" s="325"/>
      <c r="M21" s="325"/>
      <c r="N21" s="325"/>
      <c r="O21" s="325"/>
      <c r="P21" s="326" t="s">
        <v>895</v>
      </c>
      <c r="Q21" s="327"/>
      <c r="R21" s="18"/>
      <c r="S21" s="18"/>
      <c r="T21" s="18"/>
      <c r="U21" s="18"/>
      <c r="V21" s="18"/>
      <c r="W21" s="18"/>
      <c r="X21" s="67"/>
      <c r="Y21" s="23"/>
    </row>
    <row r="22" spans="1:25" s="3" customFormat="1" ht="29.25" customHeight="1" x14ac:dyDescent="0.3">
      <c r="A22" s="13"/>
      <c r="B22" s="331"/>
      <c r="C22" s="328" t="s">
        <v>272</v>
      </c>
      <c r="D22" s="10"/>
      <c r="E22" s="10"/>
      <c r="F22" s="10"/>
      <c r="G22" s="10"/>
      <c r="H22" s="10"/>
      <c r="I22" s="10"/>
      <c r="J22" s="10"/>
      <c r="K22" s="10"/>
      <c r="L22" s="10"/>
      <c r="M22" s="10"/>
      <c r="N22" s="10"/>
      <c r="O22" s="10"/>
      <c r="P22" s="9" t="s">
        <v>153</v>
      </c>
      <c r="Q22" s="42"/>
      <c r="R22" s="18"/>
      <c r="S22" s="18"/>
      <c r="T22" s="18"/>
      <c r="U22" s="18"/>
      <c r="V22" s="18"/>
      <c r="W22" s="18"/>
      <c r="X22" s="67"/>
      <c r="Y22" s="23"/>
    </row>
    <row r="23" spans="1:25" s="3" customFormat="1" ht="25.5" customHeight="1" x14ac:dyDescent="0.3">
      <c r="A23" s="13"/>
      <c r="B23" s="331"/>
      <c r="C23" s="328" t="s">
        <v>896</v>
      </c>
      <c r="D23" s="10"/>
      <c r="E23" s="10"/>
      <c r="F23" s="10"/>
      <c r="G23" s="10"/>
      <c r="H23" s="10"/>
      <c r="I23" s="10"/>
      <c r="J23" s="10"/>
      <c r="K23" s="10"/>
      <c r="L23" s="10"/>
      <c r="M23" s="10"/>
      <c r="N23" s="10"/>
      <c r="O23" s="10"/>
      <c r="P23" s="9" t="s">
        <v>890</v>
      </c>
      <c r="Q23" s="42"/>
      <c r="R23" s="18"/>
      <c r="S23" s="18"/>
      <c r="T23" s="18"/>
      <c r="U23" s="18"/>
      <c r="V23" s="18"/>
      <c r="W23" s="18"/>
      <c r="X23" s="67"/>
      <c r="Y23" s="23"/>
    </row>
    <row r="24" spans="1:25" s="3" customFormat="1" ht="26.25" customHeight="1" thickBot="1" x14ac:dyDescent="0.35">
      <c r="A24" s="13"/>
      <c r="B24" s="331"/>
      <c r="C24" s="330" t="s">
        <v>897</v>
      </c>
      <c r="D24" s="39"/>
      <c r="E24" s="39"/>
      <c r="F24" s="39"/>
      <c r="G24" s="39"/>
      <c r="H24" s="39"/>
      <c r="I24" s="39"/>
      <c r="J24" s="39"/>
      <c r="K24" s="39"/>
      <c r="L24" s="39"/>
      <c r="M24" s="39"/>
      <c r="N24" s="39"/>
      <c r="O24" s="39"/>
      <c r="P24" s="40" t="s">
        <v>153</v>
      </c>
      <c r="Q24" s="43"/>
      <c r="R24" s="18"/>
      <c r="S24" s="18"/>
      <c r="T24" s="18"/>
      <c r="U24" s="18"/>
      <c r="V24" s="18"/>
      <c r="W24" s="18"/>
      <c r="X24" s="67"/>
      <c r="Y24" s="23"/>
    </row>
    <row r="25" spans="1:25" s="3" customFormat="1" ht="18" customHeight="1" x14ac:dyDescent="0.3">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3">
      <c r="A26" s="13"/>
      <c r="B26" s="14"/>
      <c r="C26" s="19" t="s">
        <v>898</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3">
      <c r="A27" s="13"/>
      <c r="B27" s="14"/>
      <c r="C27" s="77" t="s">
        <v>899</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 customHeight="1" thickBot="1" x14ac:dyDescent="0.35">
      <c r="A28" s="13"/>
      <c r="B28" s="14"/>
      <c r="C28" s="80"/>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x14ac:dyDescent="0.3">
      <c r="A29" s="13"/>
      <c r="B29" s="14"/>
      <c r="C29" s="307" t="s">
        <v>888</v>
      </c>
      <c r="D29" s="598" t="s">
        <v>900</v>
      </c>
      <c r="E29" s="599"/>
      <c r="F29" s="595"/>
      <c r="G29" s="472" t="s">
        <v>901</v>
      </c>
      <c r="H29" s="49" t="s">
        <v>902</v>
      </c>
      <c r="I29" s="49" t="s">
        <v>903</v>
      </c>
      <c r="J29" s="49" t="s">
        <v>904</v>
      </c>
      <c r="K29" s="49" t="s">
        <v>905</v>
      </c>
      <c r="L29" s="49" t="s">
        <v>906</v>
      </c>
      <c r="M29" s="49" t="s">
        <v>907</v>
      </c>
      <c r="N29" s="593" t="s">
        <v>20</v>
      </c>
      <c r="O29" s="595"/>
      <c r="P29" s="18"/>
      <c r="Q29" s="18"/>
      <c r="R29" s="18"/>
      <c r="S29" s="18"/>
      <c r="T29" s="18"/>
      <c r="U29" s="18"/>
      <c r="V29" s="18"/>
      <c r="W29" s="18"/>
      <c r="X29" s="67"/>
      <c r="Y29" s="23"/>
    </row>
    <row r="30" spans="1:25" s="3" customFormat="1" ht="77.25" customHeight="1" x14ac:dyDescent="0.3">
      <c r="A30" s="13"/>
      <c r="B30" s="14"/>
      <c r="C30" s="233" t="s">
        <v>268</v>
      </c>
      <c r="D30" s="600" t="s">
        <v>908</v>
      </c>
      <c r="E30" s="600"/>
      <c r="F30" s="600"/>
      <c r="G30" s="233" t="s">
        <v>540</v>
      </c>
      <c r="H30" s="233">
        <v>831</v>
      </c>
      <c r="I30" s="233" t="s">
        <v>754</v>
      </c>
      <c r="J30" s="233"/>
      <c r="K30" s="233"/>
      <c r="L30" s="233" t="s">
        <v>909</v>
      </c>
      <c r="M30" s="310" t="s">
        <v>39</v>
      </c>
      <c r="N30" s="596" t="s">
        <v>910</v>
      </c>
      <c r="O30" s="597"/>
      <c r="P30" s="18"/>
      <c r="Q30" s="18"/>
      <c r="R30" s="18"/>
      <c r="S30" s="18"/>
      <c r="T30" s="18"/>
      <c r="U30" s="18"/>
      <c r="V30" s="18"/>
      <c r="W30" s="18"/>
      <c r="X30" s="67"/>
      <c r="Y30" s="23"/>
    </row>
    <row r="31" spans="1:25" s="3" customFormat="1" ht="46.5" hidden="1" customHeight="1" x14ac:dyDescent="0.3">
      <c r="A31" s="13"/>
      <c r="B31" s="14"/>
      <c r="C31" s="227"/>
      <c r="D31" s="562"/>
      <c r="E31" s="562"/>
      <c r="F31" s="562"/>
      <c r="G31" s="234"/>
      <c r="H31" s="235"/>
      <c r="I31" s="236"/>
      <c r="J31" s="237"/>
      <c r="K31" s="236"/>
      <c r="L31" s="237"/>
      <c r="M31" s="236"/>
      <c r="N31" s="562"/>
      <c r="O31" s="563"/>
      <c r="P31" s="18"/>
      <c r="Q31" s="18"/>
      <c r="R31" s="18"/>
      <c r="S31" s="18"/>
      <c r="T31" s="18"/>
      <c r="U31" s="18"/>
      <c r="V31" s="18"/>
      <c r="W31" s="18"/>
      <c r="X31" s="67"/>
      <c r="Y31" s="23"/>
    </row>
    <row r="32" spans="1:25" s="3" customFormat="1" ht="46.5" hidden="1" customHeight="1" x14ac:dyDescent="0.3">
      <c r="A32" s="13"/>
      <c r="B32" s="14"/>
      <c r="C32" s="227"/>
      <c r="D32" s="562"/>
      <c r="E32" s="562"/>
      <c r="F32" s="562"/>
      <c r="G32" s="234"/>
      <c r="H32" s="235"/>
      <c r="I32" s="236"/>
      <c r="J32" s="237"/>
      <c r="K32" s="236"/>
      <c r="L32" s="237"/>
      <c r="M32" s="236"/>
      <c r="N32" s="562"/>
      <c r="O32" s="563"/>
      <c r="P32" s="18"/>
      <c r="Q32" s="18"/>
      <c r="R32" s="18"/>
      <c r="S32" s="18"/>
      <c r="T32" s="18"/>
      <c r="U32" s="18"/>
      <c r="V32" s="18"/>
      <c r="W32" s="18"/>
      <c r="X32" s="67"/>
      <c r="Y32" s="23"/>
    </row>
    <row r="33" spans="1:25" s="3" customFormat="1" ht="46.5" hidden="1" customHeight="1" x14ac:dyDescent="0.3">
      <c r="A33" s="13"/>
      <c r="B33" s="14"/>
      <c r="C33" s="227"/>
      <c r="D33" s="562"/>
      <c r="E33" s="562"/>
      <c r="F33" s="562"/>
      <c r="G33" s="234"/>
      <c r="H33" s="235"/>
      <c r="I33" s="236"/>
      <c r="J33" s="236"/>
      <c r="K33" s="236"/>
      <c r="L33" s="237"/>
      <c r="M33" s="236"/>
      <c r="N33" s="562"/>
      <c r="O33" s="563"/>
      <c r="P33" s="18"/>
      <c r="Q33" s="18"/>
      <c r="R33" s="18"/>
      <c r="S33" s="18"/>
      <c r="T33" s="18"/>
      <c r="U33" s="18"/>
      <c r="V33" s="18"/>
      <c r="W33" s="18"/>
      <c r="X33" s="67"/>
      <c r="Y33" s="23"/>
    </row>
    <row r="34" spans="1:25" s="3" customFormat="1" ht="46.5" hidden="1" customHeight="1" x14ac:dyDescent="0.3">
      <c r="A34" s="13"/>
      <c r="B34" s="14"/>
      <c r="C34" s="227"/>
      <c r="D34" s="562"/>
      <c r="E34" s="562"/>
      <c r="F34" s="562"/>
      <c r="G34" s="234"/>
      <c r="H34" s="235"/>
      <c r="I34" s="236"/>
      <c r="J34" s="236"/>
      <c r="K34" s="236"/>
      <c r="L34" s="237"/>
      <c r="M34" s="236"/>
      <c r="N34" s="562"/>
      <c r="O34" s="563"/>
      <c r="P34" s="18"/>
      <c r="Q34" s="18"/>
      <c r="R34" s="18"/>
      <c r="S34" s="18"/>
      <c r="T34" s="18"/>
      <c r="U34" s="18"/>
      <c r="V34" s="18"/>
      <c r="W34" s="18"/>
      <c r="X34" s="67"/>
      <c r="Y34" s="23"/>
    </row>
    <row r="35" spans="1:25" s="3" customFormat="1" ht="46.5" hidden="1" customHeight="1" x14ac:dyDescent="0.3">
      <c r="A35" s="13"/>
      <c r="B35" s="14"/>
      <c r="C35" s="227"/>
      <c r="D35" s="562"/>
      <c r="E35" s="562"/>
      <c r="F35" s="562"/>
      <c r="G35" s="234"/>
      <c r="H35" s="235"/>
      <c r="I35" s="236"/>
      <c r="J35" s="236"/>
      <c r="K35" s="236"/>
      <c r="L35" s="237"/>
      <c r="M35" s="236"/>
      <c r="N35" s="562"/>
      <c r="O35" s="563"/>
      <c r="P35" s="18"/>
      <c r="Q35" s="18"/>
      <c r="R35" s="18"/>
      <c r="S35" s="18"/>
      <c r="T35" s="18"/>
      <c r="U35" s="18"/>
      <c r="V35" s="18"/>
      <c r="W35" s="18"/>
      <c r="X35" s="67"/>
      <c r="Y35" s="23"/>
    </row>
    <row r="36" spans="1:25" s="3" customFormat="1" ht="46.5" hidden="1" customHeight="1" x14ac:dyDescent="0.3">
      <c r="A36" s="13"/>
      <c r="B36" s="14"/>
      <c r="C36" s="227"/>
      <c r="D36" s="562"/>
      <c r="E36" s="562"/>
      <c r="F36" s="562"/>
      <c r="G36" s="234"/>
      <c r="H36" s="235"/>
      <c r="I36" s="236"/>
      <c r="J36" s="236"/>
      <c r="K36" s="236"/>
      <c r="L36" s="237"/>
      <c r="M36" s="236"/>
      <c r="N36" s="562"/>
      <c r="O36" s="563"/>
      <c r="P36" s="18"/>
      <c r="Q36" s="18"/>
      <c r="R36" s="18"/>
      <c r="S36" s="18"/>
      <c r="T36" s="18"/>
      <c r="U36" s="18"/>
      <c r="V36" s="18"/>
      <c r="W36" s="18"/>
      <c r="X36" s="67"/>
      <c r="Y36" s="23"/>
    </row>
    <row r="37" spans="1:25" s="3" customFormat="1" ht="46.5" hidden="1" customHeight="1" x14ac:dyDescent="0.3">
      <c r="A37" s="13"/>
      <c r="B37" s="14"/>
      <c r="C37" s="227"/>
      <c r="D37" s="562"/>
      <c r="E37" s="562"/>
      <c r="F37" s="562"/>
      <c r="G37" s="234"/>
      <c r="H37" s="235"/>
      <c r="I37" s="236"/>
      <c r="J37" s="236"/>
      <c r="K37" s="236"/>
      <c r="L37" s="237"/>
      <c r="M37" s="236"/>
      <c r="N37" s="562"/>
      <c r="O37" s="563"/>
      <c r="P37" s="18"/>
      <c r="Q37" s="18"/>
      <c r="R37" s="18"/>
      <c r="S37" s="18"/>
      <c r="T37" s="18"/>
      <c r="U37" s="18"/>
      <c r="V37" s="18"/>
      <c r="W37" s="18"/>
      <c r="X37" s="67"/>
      <c r="Y37" s="23"/>
    </row>
    <row r="38" spans="1:25" s="3" customFormat="1" ht="46.5" hidden="1" customHeight="1" x14ac:dyDescent="0.3">
      <c r="A38" s="13"/>
      <c r="B38" s="14"/>
      <c r="C38" s="227"/>
      <c r="D38" s="562"/>
      <c r="E38" s="562"/>
      <c r="F38" s="562"/>
      <c r="G38" s="234"/>
      <c r="H38" s="235"/>
      <c r="I38" s="236"/>
      <c r="J38" s="236"/>
      <c r="K38" s="236"/>
      <c r="L38" s="237"/>
      <c r="M38" s="236"/>
      <c r="N38" s="562"/>
      <c r="O38" s="563"/>
      <c r="P38" s="18"/>
      <c r="Q38" s="18"/>
      <c r="R38" s="18"/>
      <c r="S38" s="18"/>
      <c r="T38" s="18"/>
      <c r="U38" s="18"/>
      <c r="V38" s="18"/>
      <c r="W38" s="18"/>
      <c r="X38" s="67"/>
      <c r="Y38" s="23"/>
    </row>
    <row r="39" spans="1:25" s="3" customFormat="1" ht="46.5" hidden="1" customHeight="1" x14ac:dyDescent="0.3">
      <c r="A39" s="13"/>
      <c r="B39" s="14"/>
      <c r="C39" s="227"/>
      <c r="D39" s="562"/>
      <c r="E39" s="562"/>
      <c r="F39" s="562"/>
      <c r="G39" s="234"/>
      <c r="H39" s="235"/>
      <c r="I39" s="236"/>
      <c r="J39" s="236"/>
      <c r="K39" s="236"/>
      <c r="L39" s="237"/>
      <c r="M39" s="236"/>
      <c r="N39" s="562"/>
      <c r="O39" s="563"/>
      <c r="P39" s="18"/>
      <c r="Q39" s="18"/>
      <c r="R39" s="18"/>
      <c r="S39" s="18"/>
      <c r="T39" s="18"/>
      <c r="U39" s="18"/>
      <c r="V39" s="18"/>
      <c r="W39" s="18"/>
      <c r="X39" s="67"/>
      <c r="Y39" s="23"/>
    </row>
    <row r="40" spans="1:25" s="3" customFormat="1" ht="46.5" hidden="1" customHeight="1" x14ac:dyDescent="0.3">
      <c r="A40" s="13"/>
      <c r="B40" s="14"/>
      <c r="C40" s="227"/>
      <c r="D40" s="562"/>
      <c r="E40" s="562"/>
      <c r="F40" s="562"/>
      <c r="G40" s="234"/>
      <c r="H40" s="235"/>
      <c r="I40" s="236"/>
      <c r="J40" s="236"/>
      <c r="K40" s="236"/>
      <c r="L40" s="237"/>
      <c r="M40" s="236"/>
      <c r="N40" s="562"/>
      <c r="O40" s="563"/>
      <c r="P40" s="18"/>
      <c r="Q40" s="18"/>
      <c r="R40" s="18"/>
      <c r="S40" s="18"/>
      <c r="T40" s="18"/>
      <c r="U40" s="18"/>
      <c r="V40" s="18"/>
      <c r="W40" s="18"/>
      <c r="X40" s="67"/>
      <c r="Y40" s="23"/>
    </row>
    <row r="41" spans="1:25" s="3" customFormat="1" ht="46.5" hidden="1" customHeight="1" x14ac:dyDescent="0.3">
      <c r="A41" s="13"/>
      <c r="B41" s="14"/>
      <c r="C41" s="227"/>
      <c r="D41" s="562"/>
      <c r="E41" s="562"/>
      <c r="F41" s="562"/>
      <c r="G41" s="234"/>
      <c r="H41" s="235"/>
      <c r="I41" s="236"/>
      <c r="J41" s="236"/>
      <c r="K41" s="236"/>
      <c r="L41" s="237"/>
      <c r="M41" s="236"/>
      <c r="N41" s="562"/>
      <c r="O41" s="563"/>
      <c r="P41" s="18"/>
      <c r="Q41" s="18"/>
      <c r="R41" s="18"/>
      <c r="S41" s="18"/>
      <c r="T41" s="18"/>
      <c r="U41" s="18"/>
      <c r="V41" s="18"/>
      <c r="W41" s="18"/>
      <c r="X41" s="67"/>
      <c r="Y41" s="23"/>
    </row>
    <row r="42" spans="1:25" s="3" customFormat="1" ht="46.5" hidden="1" customHeight="1" x14ac:dyDescent="0.3">
      <c r="A42" s="13"/>
      <c r="B42" s="14"/>
      <c r="C42" s="227"/>
      <c r="D42" s="562"/>
      <c r="E42" s="562"/>
      <c r="F42" s="562"/>
      <c r="G42" s="234"/>
      <c r="H42" s="235"/>
      <c r="I42" s="236"/>
      <c r="J42" s="236"/>
      <c r="K42" s="236"/>
      <c r="L42" s="237"/>
      <c r="M42" s="236"/>
      <c r="N42" s="562"/>
      <c r="O42" s="563"/>
      <c r="P42" s="18"/>
      <c r="Q42" s="18"/>
      <c r="R42" s="18"/>
      <c r="S42" s="18"/>
      <c r="T42" s="18"/>
      <c r="U42" s="18"/>
      <c r="V42" s="18"/>
      <c r="W42" s="18"/>
      <c r="X42" s="67"/>
      <c r="Y42" s="23"/>
    </row>
    <row r="43" spans="1:25" s="3" customFormat="1" ht="46.5" hidden="1" customHeight="1" x14ac:dyDescent="0.3">
      <c r="A43" s="13"/>
      <c r="B43" s="14"/>
      <c r="C43" s="227"/>
      <c r="D43" s="562"/>
      <c r="E43" s="562"/>
      <c r="F43" s="562"/>
      <c r="G43" s="234"/>
      <c r="H43" s="235"/>
      <c r="I43" s="236"/>
      <c r="J43" s="236"/>
      <c r="K43" s="236"/>
      <c r="L43" s="237"/>
      <c r="M43" s="236"/>
      <c r="N43" s="562"/>
      <c r="O43" s="563"/>
      <c r="P43" s="18"/>
      <c r="Q43" s="18"/>
      <c r="R43" s="18"/>
      <c r="S43" s="18"/>
      <c r="T43" s="18"/>
      <c r="U43" s="18"/>
      <c r="V43" s="18"/>
      <c r="W43" s="18"/>
      <c r="X43" s="67"/>
      <c r="Y43" s="23"/>
    </row>
    <row r="44" spans="1:25" s="3" customFormat="1" ht="46.5" hidden="1" customHeight="1" x14ac:dyDescent="0.3">
      <c r="A44" s="13"/>
      <c r="B44" s="14"/>
      <c r="C44" s="227"/>
      <c r="D44" s="562"/>
      <c r="E44" s="562"/>
      <c r="F44" s="562"/>
      <c r="G44" s="234"/>
      <c r="H44" s="235"/>
      <c r="I44" s="236"/>
      <c r="J44" s="236"/>
      <c r="K44" s="236"/>
      <c r="L44" s="237"/>
      <c r="M44" s="236"/>
      <c r="N44" s="562"/>
      <c r="O44" s="563"/>
      <c r="P44" s="18"/>
      <c r="Q44" s="18"/>
      <c r="R44" s="18"/>
      <c r="S44" s="18"/>
      <c r="T44" s="18"/>
      <c r="U44" s="18"/>
      <c r="V44" s="18"/>
      <c r="W44" s="18"/>
      <c r="X44" s="67"/>
      <c r="Y44" s="23"/>
    </row>
    <row r="45" spans="1:25" s="3" customFormat="1" ht="46.5" hidden="1" customHeight="1" x14ac:dyDescent="0.3">
      <c r="A45" s="13"/>
      <c r="B45" s="14"/>
      <c r="C45" s="227"/>
      <c r="D45" s="562"/>
      <c r="E45" s="562"/>
      <c r="F45" s="562"/>
      <c r="G45" s="234"/>
      <c r="H45" s="235"/>
      <c r="I45" s="236"/>
      <c r="J45" s="236"/>
      <c r="K45" s="236"/>
      <c r="L45" s="237"/>
      <c r="M45" s="236"/>
      <c r="N45" s="562"/>
      <c r="O45" s="563"/>
      <c r="P45" s="18"/>
      <c r="Q45" s="18"/>
      <c r="R45" s="18"/>
      <c r="S45" s="18"/>
      <c r="T45" s="18"/>
      <c r="U45" s="18"/>
      <c r="V45" s="18"/>
      <c r="W45" s="18"/>
      <c r="X45" s="67"/>
      <c r="Y45" s="23"/>
    </row>
    <row r="46" spans="1:25" s="3" customFormat="1" ht="46.5" hidden="1" customHeight="1" x14ac:dyDescent="0.3">
      <c r="A46" s="13"/>
      <c r="B46" s="14"/>
      <c r="C46" s="227"/>
      <c r="D46" s="562"/>
      <c r="E46" s="562"/>
      <c r="F46" s="562"/>
      <c r="G46" s="234"/>
      <c r="H46" s="235"/>
      <c r="I46" s="236"/>
      <c r="J46" s="236"/>
      <c r="K46" s="236"/>
      <c r="L46" s="237"/>
      <c r="M46" s="236"/>
      <c r="N46" s="562"/>
      <c r="O46" s="563"/>
      <c r="P46" s="18"/>
      <c r="Q46" s="18"/>
      <c r="R46" s="18"/>
      <c r="S46" s="18"/>
      <c r="T46" s="18"/>
      <c r="U46" s="18"/>
      <c r="V46" s="18"/>
      <c r="W46" s="18"/>
      <c r="X46" s="67"/>
      <c r="Y46" s="23"/>
    </row>
    <row r="47" spans="1:25" s="3" customFormat="1" ht="46.5" hidden="1" customHeight="1" x14ac:dyDescent="0.3">
      <c r="A47" s="13"/>
      <c r="B47" s="14"/>
      <c r="C47" s="227"/>
      <c r="D47" s="562"/>
      <c r="E47" s="562"/>
      <c r="F47" s="562"/>
      <c r="G47" s="234"/>
      <c r="H47" s="235"/>
      <c r="I47" s="236"/>
      <c r="J47" s="236"/>
      <c r="K47" s="236"/>
      <c r="L47" s="237"/>
      <c r="M47" s="236"/>
      <c r="N47" s="562"/>
      <c r="O47" s="563"/>
      <c r="P47" s="18"/>
      <c r="Q47" s="18"/>
      <c r="R47" s="18"/>
      <c r="S47" s="18"/>
      <c r="T47" s="18"/>
      <c r="U47" s="18"/>
      <c r="V47" s="18"/>
      <c r="W47" s="18"/>
      <c r="X47" s="67"/>
      <c r="Y47" s="23"/>
    </row>
    <row r="48" spans="1:25" s="3" customFormat="1" ht="46.5" hidden="1" customHeight="1" x14ac:dyDescent="0.3">
      <c r="A48" s="13"/>
      <c r="B48" s="14"/>
      <c r="C48" s="227"/>
      <c r="D48" s="562"/>
      <c r="E48" s="562"/>
      <c r="F48" s="562"/>
      <c r="G48" s="234"/>
      <c r="H48" s="235"/>
      <c r="I48" s="236"/>
      <c r="J48" s="236"/>
      <c r="K48" s="236"/>
      <c r="L48" s="237"/>
      <c r="M48" s="236"/>
      <c r="N48" s="562"/>
      <c r="O48" s="563"/>
      <c r="P48" s="18"/>
      <c r="Q48" s="18"/>
      <c r="R48" s="18"/>
      <c r="S48" s="18"/>
      <c r="T48" s="18"/>
      <c r="U48" s="18"/>
      <c r="V48" s="18"/>
      <c r="W48" s="18"/>
      <c r="X48" s="67"/>
      <c r="Y48" s="23"/>
    </row>
    <row r="49" spans="1:25" s="33" customFormat="1" ht="46.5" hidden="1" customHeight="1" thickBot="1" x14ac:dyDescent="0.35">
      <c r="A49" s="32"/>
      <c r="B49" s="14"/>
      <c r="C49" s="230"/>
      <c r="D49" s="564"/>
      <c r="E49" s="564"/>
      <c r="F49" s="564"/>
      <c r="G49" s="239"/>
      <c r="H49" s="240"/>
      <c r="I49" s="241"/>
      <c r="J49" s="241"/>
      <c r="K49" s="241"/>
      <c r="L49" s="242"/>
      <c r="M49" s="241"/>
      <c r="N49" s="564"/>
      <c r="O49" s="565"/>
      <c r="P49" s="18"/>
      <c r="Q49" s="18"/>
      <c r="R49" s="18"/>
      <c r="S49" s="18"/>
      <c r="T49" s="18"/>
      <c r="U49" s="18"/>
      <c r="V49" s="18"/>
      <c r="W49" s="18"/>
      <c r="X49" s="67"/>
      <c r="Y49" s="51"/>
    </row>
    <row r="50" spans="1:25" s="16" customFormat="1" ht="18" customHeight="1" x14ac:dyDescent="0.3">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3">
      <c r="A51" s="15"/>
      <c r="B51" s="14"/>
      <c r="C51" s="77" t="s">
        <v>911</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5" customHeight="1" thickBot="1" x14ac:dyDescent="0.35">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3">
      <c r="A53" s="13"/>
      <c r="B53" s="14"/>
      <c r="C53" s="571" t="s">
        <v>912</v>
      </c>
      <c r="D53" s="572"/>
      <c r="E53" s="572"/>
      <c r="F53" s="572"/>
      <c r="G53" s="572"/>
      <c r="H53" s="572"/>
      <c r="I53" s="573"/>
      <c r="J53" s="5"/>
      <c r="K53" s="11"/>
      <c r="L53" s="12"/>
      <c r="M53" s="12"/>
      <c r="N53" s="12"/>
      <c r="O53" s="12"/>
      <c r="P53" s="12"/>
      <c r="Q53" s="18"/>
      <c r="R53" s="18"/>
      <c r="S53" s="18"/>
      <c r="T53" s="18"/>
      <c r="U53" s="18"/>
      <c r="V53" s="18"/>
      <c r="W53" s="18"/>
      <c r="X53" s="67"/>
      <c r="Y53" s="23"/>
    </row>
    <row r="54" spans="1:25" s="3" customFormat="1" ht="18" customHeight="1" x14ac:dyDescent="0.3">
      <c r="A54" s="13"/>
      <c r="B54" s="14"/>
      <c r="C54" s="574"/>
      <c r="D54" s="575"/>
      <c r="E54" s="575"/>
      <c r="F54" s="575"/>
      <c r="G54" s="575"/>
      <c r="H54" s="575"/>
      <c r="I54" s="576"/>
      <c r="J54" s="5"/>
      <c r="K54" s="11"/>
      <c r="L54" s="12"/>
      <c r="M54" s="12"/>
      <c r="N54" s="12"/>
      <c r="O54" s="12"/>
      <c r="P54" s="12"/>
      <c r="Q54" s="18"/>
      <c r="R54" s="18"/>
      <c r="S54" s="18"/>
      <c r="T54" s="18"/>
      <c r="U54" s="18"/>
      <c r="V54" s="18"/>
      <c r="W54" s="18"/>
      <c r="X54" s="67"/>
      <c r="Y54" s="23"/>
    </row>
    <row r="55" spans="1:25" s="3" customFormat="1" ht="18" hidden="1" customHeight="1" x14ac:dyDescent="0.3">
      <c r="A55" s="13"/>
      <c r="B55" s="14"/>
      <c r="C55" s="574"/>
      <c r="D55" s="575"/>
      <c r="E55" s="575"/>
      <c r="F55" s="575"/>
      <c r="G55" s="575"/>
      <c r="H55" s="575"/>
      <c r="I55" s="576"/>
      <c r="J55" s="5"/>
      <c r="K55" s="11"/>
      <c r="L55" s="12"/>
      <c r="M55" s="12"/>
      <c r="N55" s="12"/>
      <c r="O55" s="12"/>
      <c r="P55" s="12"/>
      <c r="Q55" s="18"/>
      <c r="R55" s="18"/>
      <c r="S55" s="18"/>
      <c r="T55" s="18"/>
      <c r="U55" s="18"/>
      <c r="V55" s="18"/>
      <c r="W55" s="18"/>
      <c r="X55" s="67"/>
      <c r="Y55" s="23"/>
    </row>
    <row r="56" spans="1:25" s="3" customFormat="1" ht="18" hidden="1" customHeight="1" x14ac:dyDescent="0.3">
      <c r="A56" s="13"/>
      <c r="B56" s="14"/>
      <c r="C56" s="574"/>
      <c r="D56" s="575"/>
      <c r="E56" s="575"/>
      <c r="F56" s="575"/>
      <c r="G56" s="575"/>
      <c r="H56" s="575"/>
      <c r="I56" s="576"/>
      <c r="J56" s="5"/>
      <c r="K56" s="11"/>
      <c r="L56" s="12"/>
      <c r="M56" s="12"/>
      <c r="N56" s="12"/>
      <c r="O56" s="12"/>
      <c r="P56" s="12"/>
      <c r="Q56" s="18"/>
      <c r="R56" s="18"/>
      <c r="S56" s="18"/>
      <c r="T56" s="18"/>
      <c r="U56" s="18"/>
      <c r="V56" s="18"/>
      <c r="W56" s="18"/>
      <c r="X56" s="67"/>
      <c r="Y56" s="23"/>
    </row>
    <row r="57" spans="1:25" s="3" customFormat="1" ht="18" customHeight="1" thickBot="1" x14ac:dyDescent="0.35">
      <c r="A57" s="13"/>
      <c r="B57" s="14"/>
      <c r="C57" s="577"/>
      <c r="D57" s="578"/>
      <c r="E57" s="578"/>
      <c r="F57" s="578"/>
      <c r="G57" s="578"/>
      <c r="H57" s="578"/>
      <c r="I57" s="579"/>
      <c r="J57" s="5"/>
      <c r="K57" s="11"/>
      <c r="L57" s="12"/>
      <c r="M57" s="12"/>
      <c r="N57" s="12"/>
      <c r="O57" s="12"/>
      <c r="P57" s="12"/>
      <c r="Q57" s="18"/>
      <c r="R57" s="18"/>
      <c r="S57" s="18"/>
      <c r="T57" s="18"/>
      <c r="U57" s="18"/>
      <c r="V57" s="18"/>
      <c r="W57" s="18"/>
      <c r="X57" s="67"/>
      <c r="Y57" s="23"/>
    </row>
    <row r="58" spans="1:25" s="3" customFormat="1" ht="18" customHeight="1" x14ac:dyDescent="0.3">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3">
      <c r="A59" s="13"/>
      <c r="B59" s="14"/>
      <c r="C59" s="20" t="s">
        <v>913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3">
      <c r="A60" s="13"/>
      <c r="B60" s="14"/>
      <c r="C60" s="20" t="s">
        <v>914</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4.5" customHeight="1" thickBot="1" x14ac:dyDescent="0.35">
      <c r="A61" s="13"/>
      <c r="B61" s="14"/>
      <c r="C61" s="78"/>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86.4" x14ac:dyDescent="0.3">
      <c r="A62" s="13"/>
      <c r="B62" s="14"/>
      <c r="C62" s="48" t="s">
        <v>888</v>
      </c>
      <c r="D62" s="311" t="s">
        <v>915</v>
      </c>
      <c r="E62" s="311" t="s">
        <v>916</v>
      </c>
      <c r="F62" s="311" t="s">
        <v>917</v>
      </c>
      <c r="G62" s="311" t="s">
        <v>918</v>
      </c>
      <c r="H62" s="311" t="s">
        <v>919</v>
      </c>
      <c r="I62" s="593" t="s">
        <v>920</v>
      </c>
      <c r="J62" s="594"/>
      <c r="K62" s="566" t="s">
        <v>921</v>
      </c>
      <c r="L62" s="567"/>
      <c r="M62" s="311" t="s">
        <v>922</v>
      </c>
      <c r="N62" s="311" t="s">
        <v>923</v>
      </c>
      <c r="O62" s="311" t="s">
        <v>924</v>
      </c>
      <c r="P62" s="311" t="s">
        <v>925</v>
      </c>
      <c r="Q62" s="311" t="s">
        <v>926</v>
      </c>
      <c r="R62" s="311" t="s">
        <v>927</v>
      </c>
      <c r="S62" s="593" t="s">
        <v>20</v>
      </c>
      <c r="T62" s="595"/>
      <c r="U62" s="332"/>
      <c r="V62" s="332"/>
      <c r="W62" s="332"/>
      <c r="X62" s="29"/>
      <c r="Y62" s="23"/>
    </row>
    <row r="63" spans="1:25" s="3" customFormat="1" ht="242.25" customHeight="1" x14ac:dyDescent="0.3">
      <c r="A63" s="13"/>
      <c r="B63" s="14"/>
      <c r="C63" s="233" t="s">
        <v>268</v>
      </c>
      <c r="D63" s="233" t="s">
        <v>928</v>
      </c>
      <c r="E63" s="233" t="s">
        <v>929</v>
      </c>
      <c r="F63" s="224">
        <v>302534</v>
      </c>
      <c r="G63" s="310" t="s">
        <v>39</v>
      </c>
      <c r="H63" s="224">
        <v>230436</v>
      </c>
      <c r="I63" s="591" t="s">
        <v>930</v>
      </c>
      <c r="J63" s="592"/>
      <c r="K63" s="568" t="s">
        <v>931</v>
      </c>
      <c r="L63" s="569"/>
      <c r="M63" s="310" t="s">
        <v>932</v>
      </c>
      <c r="N63" s="310" t="s">
        <v>523</v>
      </c>
      <c r="O63" s="310" t="s">
        <v>933</v>
      </c>
      <c r="P63" s="225"/>
      <c r="Q63" s="225"/>
      <c r="R63" s="310"/>
      <c r="S63" s="591" t="s">
        <v>934</v>
      </c>
      <c r="T63" s="645"/>
      <c r="U63" s="333"/>
      <c r="V63" s="333"/>
      <c r="W63" s="333"/>
      <c r="X63" s="29"/>
      <c r="Y63" s="23"/>
    </row>
    <row r="64" spans="1:25" s="3" customFormat="1" ht="326.25" customHeight="1" x14ac:dyDescent="0.3">
      <c r="A64" s="13"/>
      <c r="B64" s="14"/>
      <c r="C64" s="233" t="s">
        <v>935</v>
      </c>
      <c r="D64" s="308" t="s">
        <v>733</v>
      </c>
      <c r="E64" s="233" t="s">
        <v>936</v>
      </c>
      <c r="F64" s="455" t="s">
        <v>937</v>
      </c>
      <c r="G64" s="308" t="s">
        <v>39</v>
      </c>
      <c r="H64" s="228">
        <v>105</v>
      </c>
      <c r="I64" s="559" t="s">
        <v>938</v>
      </c>
      <c r="J64" s="560"/>
      <c r="K64" s="570" t="s">
        <v>939</v>
      </c>
      <c r="L64" s="570"/>
      <c r="M64" s="308" t="s">
        <v>940</v>
      </c>
      <c r="N64" s="308" t="s">
        <v>523</v>
      </c>
      <c r="O64" s="308" t="s">
        <v>941</v>
      </c>
      <c r="P64" s="452" t="s">
        <v>942</v>
      </c>
      <c r="Q64" s="452" t="s">
        <v>943</v>
      </c>
      <c r="R64" s="308" t="s">
        <v>942</v>
      </c>
      <c r="S64" s="630" t="s">
        <v>944</v>
      </c>
      <c r="T64" s="646"/>
      <c r="U64" s="334"/>
      <c r="V64" s="334"/>
      <c r="W64" s="334"/>
      <c r="X64" s="29"/>
      <c r="Y64" s="23"/>
    </row>
    <row r="65" spans="1:25" s="3" customFormat="1" ht="370.5" customHeight="1" x14ac:dyDescent="0.3">
      <c r="A65" s="13"/>
      <c r="B65" s="14"/>
      <c r="C65" s="233" t="s">
        <v>615</v>
      </c>
      <c r="D65" s="308" t="s">
        <v>744</v>
      </c>
      <c r="E65" s="308" t="s">
        <v>945</v>
      </c>
      <c r="F65" s="308" t="s">
        <v>946</v>
      </c>
      <c r="G65" s="308" t="s">
        <v>39</v>
      </c>
      <c r="H65" s="308" t="s">
        <v>946</v>
      </c>
      <c r="I65" s="559" t="s">
        <v>947</v>
      </c>
      <c r="J65" s="560"/>
      <c r="K65" s="570" t="s">
        <v>948</v>
      </c>
      <c r="L65" s="608"/>
      <c r="M65" s="308" t="s">
        <v>949</v>
      </c>
      <c r="N65" s="308" t="s">
        <v>523</v>
      </c>
      <c r="O65" s="308" t="s">
        <v>950</v>
      </c>
      <c r="P65" s="229"/>
      <c r="Q65" s="229"/>
      <c r="R65" s="308"/>
      <c r="S65" s="630" t="s">
        <v>951</v>
      </c>
      <c r="T65" s="646"/>
      <c r="U65" s="334"/>
      <c r="V65" s="334"/>
      <c r="W65" s="334"/>
      <c r="X65" s="29"/>
      <c r="Y65" s="23"/>
    </row>
    <row r="66" spans="1:25" s="3" customFormat="1" ht="194.25" customHeight="1" x14ac:dyDescent="0.3">
      <c r="A66" s="13"/>
      <c r="B66" s="14"/>
      <c r="C66" s="233" t="s">
        <v>268</v>
      </c>
      <c r="D66" s="454" t="s">
        <v>39</v>
      </c>
      <c r="E66" s="454" t="s">
        <v>39</v>
      </c>
      <c r="F66" s="462" t="s">
        <v>952</v>
      </c>
      <c r="G66" s="454" t="s">
        <v>39</v>
      </c>
      <c r="H66" s="462">
        <v>6.74</v>
      </c>
      <c r="I66" s="559" t="s">
        <v>953</v>
      </c>
      <c r="J66" s="560"/>
      <c r="K66" s="570" t="s">
        <v>954</v>
      </c>
      <c r="L66" s="570"/>
      <c r="M66" s="308" t="s">
        <v>955</v>
      </c>
      <c r="N66" s="308" t="s">
        <v>523</v>
      </c>
      <c r="O66" s="308"/>
      <c r="P66" s="229"/>
      <c r="Q66" s="229"/>
      <c r="R66" s="308"/>
      <c r="S66" s="647" t="s">
        <v>934</v>
      </c>
      <c r="T66" s="648"/>
      <c r="U66" s="334"/>
      <c r="V66" s="334"/>
      <c r="W66" s="334"/>
      <c r="X66" s="29"/>
      <c r="Y66" s="23"/>
    </row>
    <row r="67" spans="1:25" s="3" customFormat="1" ht="47.25" hidden="1" customHeight="1" x14ac:dyDescent="0.3">
      <c r="A67" s="13"/>
      <c r="B67" s="14"/>
      <c r="C67" s="233"/>
      <c r="D67" s="308"/>
      <c r="E67" s="308"/>
      <c r="F67" s="228"/>
      <c r="G67" s="308"/>
      <c r="H67" s="228"/>
      <c r="I67" s="559"/>
      <c r="J67" s="560"/>
      <c r="K67" s="561"/>
      <c r="L67" s="561"/>
      <c r="M67" s="308"/>
      <c r="N67" s="308"/>
      <c r="O67" s="308"/>
      <c r="P67" s="229"/>
      <c r="Q67" s="229"/>
      <c r="R67" s="308"/>
      <c r="S67" s="630"/>
      <c r="T67" s="646"/>
      <c r="U67" s="334"/>
      <c r="V67" s="334"/>
      <c r="W67" s="334"/>
      <c r="X67" s="29"/>
      <c r="Y67" s="23"/>
    </row>
    <row r="68" spans="1:25" s="3" customFormat="1" ht="47.25" hidden="1" customHeight="1" x14ac:dyDescent="0.3">
      <c r="A68" s="13"/>
      <c r="B68" s="14"/>
      <c r="C68" s="233"/>
      <c r="D68" s="308"/>
      <c r="E68" s="308"/>
      <c r="F68" s="228"/>
      <c r="G68" s="308"/>
      <c r="H68" s="228"/>
      <c r="I68" s="559"/>
      <c r="J68" s="560"/>
      <c r="K68" s="561"/>
      <c r="L68" s="561"/>
      <c r="M68" s="308"/>
      <c r="N68" s="308"/>
      <c r="O68" s="308"/>
      <c r="P68" s="229"/>
      <c r="Q68" s="229"/>
      <c r="R68" s="308"/>
      <c r="S68" s="630"/>
      <c r="T68" s="646"/>
      <c r="U68" s="334"/>
      <c r="V68" s="334"/>
      <c r="W68" s="334"/>
      <c r="X68" s="29"/>
      <c r="Y68" s="23"/>
    </row>
    <row r="69" spans="1:25" s="3" customFormat="1" ht="47.25" hidden="1" customHeight="1" x14ac:dyDescent="0.3">
      <c r="A69" s="13"/>
      <c r="B69" s="14"/>
      <c r="C69" s="233"/>
      <c r="D69" s="308"/>
      <c r="E69" s="308"/>
      <c r="F69" s="228"/>
      <c r="G69" s="308"/>
      <c r="H69" s="228"/>
      <c r="I69" s="559"/>
      <c r="J69" s="560"/>
      <c r="K69" s="561"/>
      <c r="L69" s="561"/>
      <c r="M69" s="308"/>
      <c r="N69" s="308"/>
      <c r="O69" s="308"/>
      <c r="P69" s="229"/>
      <c r="Q69" s="229"/>
      <c r="R69" s="308"/>
      <c r="S69" s="630"/>
      <c r="T69" s="646"/>
      <c r="U69" s="334"/>
      <c r="V69" s="334"/>
      <c r="W69" s="334"/>
      <c r="X69" s="29"/>
      <c r="Y69" s="23"/>
    </row>
    <row r="70" spans="1:25" s="3" customFormat="1" ht="47.25" hidden="1" customHeight="1" x14ac:dyDescent="0.3">
      <c r="A70" s="13"/>
      <c r="B70" s="14"/>
      <c r="C70" s="233"/>
      <c r="D70" s="308"/>
      <c r="E70" s="308"/>
      <c r="F70" s="228"/>
      <c r="G70" s="308"/>
      <c r="H70" s="228"/>
      <c r="I70" s="559"/>
      <c r="J70" s="560"/>
      <c r="K70" s="561"/>
      <c r="L70" s="561"/>
      <c r="M70" s="308"/>
      <c r="N70" s="308"/>
      <c r="O70" s="308"/>
      <c r="P70" s="229"/>
      <c r="Q70" s="229"/>
      <c r="R70" s="308"/>
      <c r="S70" s="630"/>
      <c r="T70" s="646"/>
      <c r="U70" s="334"/>
      <c r="V70" s="334"/>
      <c r="W70" s="334"/>
      <c r="X70" s="29"/>
      <c r="Y70" s="23"/>
    </row>
    <row r="71" spans="1:25" s="3" customFormat="1" ht="47.25" hidden="1" customHeight="1" x14ac:dyDescent="0.3">
      <c r="A71" s="13"/>
      <c r="B71" s="14"/>
      <c r="C71" s="233"/>
      <c r="D71" s="308"/>
      <c r="E71" s="308"/>
      <c r="F71" s="228"/>
      <c r="G71" s="308"/>
      <c r="H71" s="228"/>
      <c r="I71" s="559"/>
      <c r="J71" s="560"/>
      <c r="K71" s="561"/>
      <c r="L71" s="561"/>
      <c r="M71" s="308"/>
      <c r="N71" s="308"/>
      <c r="O71" s="308"/>
      <c r="P71" s="229"/>
      <c r="Q71" s="229"/>
      <c r="R71" s="308"/>
      <c r="S71" s="630"/>
      <c r="T71" s="646"/>
      <c r="U71" s="334"/>
      <c r="V71" s="334"/>
      <c r="W71" s="334"/>
      <c r="X71" s="29"/>
      <c r="Y71" s="23"/>
    </row>
    <row r="72" spans="1:25" s="3" customFormat="1" ht="47.25" hidden="1" customHeight="1" x14ac:dyDescent="0.3">
      <c r="A72" s="13"/>
      <c r="B72" s="14"/>
      <c r="C72" s="233"/>
      <c r="D72" s="308"/>
      <c r="E72" s="308"/>
      <c r="F72" s="228"/>
      <c r="G72" s="308"/>
      <c r="H72" s="228"/>
      <c r="I72" s="559"/>
      <c r="J72" s="560"/>
      <c r="K72" s="561"/>
      <c r="L72" s="561"/>
      <c r="M72" s="308"/>
      <c r="N72" s="308"/>
      <c r="O72" s="308"/>
      <c r="P72" s="229"/>
      <c r="Q72" s="229"/>
      <c r="R72" s="308"/>
      <c r="S72" s="630"/>
      <c r="T72" s="646"/>
      <c r="U72" s="334"/>
      <c r="V72" s="334"/>
      <c r="W72" s="334"/>
      <c r="X72" s="29"/>
      <c r="Y72" s="23"/>
    </row>
    <row r="73" spans="1:25" s="3" customFormat="1" ht="47.25" hidden="1" customHeight="1" x14ac:dyDescent="0.3">
      <c r="A73" s="13"/>
      <c r="B73" s="14"/>
      <c r="C73" s="233"/>
      <c r="D73" s="308"/>
      <c r="E73" s="308"/>
      <c r="F73" s="228"/>
      <c r="G73" s="308"/>
      <c r="H73" s="228"/>
      <c r="I73" s="559"/>
      <c r="J73" s="560"/>
      <c r="K73" s="561"/>
      <c r="L73" s="561"/>
      <c r="M73" s="308"/>
      <c r="N73" s="308"/>
      <c r="O73" s="308"/>
      <c r="P73" s="229"/>
      <c r="Q73" s="229"/>
      <c r="R73" s="308"/>
      <c r="S73" s="630"/>
      <c r="T73" s="646"/>
      <c r="U73" s="334"/>
      <c r="V73" s="334"/>
      <c r="W73" s="334"/>
      <c r="X73" s="29"/>
      <c r="Y73" s="23"/>
    </row>
    <row r="74" spans="1:25" s="3" customFormat="1" ht="45.9" hidden="1" customHeight="1" x14ac:dyDescent="0.3">
      <c r="A74" s="13"/>
      <c r="B74" s="14"/>
      <c r="C74" s="233"/>
      <c r="D74" s="308"/>
      <c r="E74" s="308"/>
      <c r="F74" s="228"/>
      <c r="G74" s="308"/>
      <c r="H74" s="228"/>
      <c r="I74" s="559"/>
      <c r="J74" s="560"/>
      <c r="K74" s="561"/>
      <c r="L74" s="561"/>
      <c r="M74" s="308"/>
      <c r="N74" s="308"/>
      <c r="O74" s="308"/>
      <c r="P74" s="229"/>
      <c r="Q74" s="229"/>
      <c r="R74" s="308"/>
      <c r="S74" s="630"/>
      <c r="T74" s="646"/>
      <c r="U74" s="334"/>
      <c r="V74" s="334"/>
      <c r="W74" s="334"/>
      <c r="X74" s="29"/>
      <c r="Y74" s="23"/>
    </row>
    <row r="75" spans="1:25" s="3" customFormat="1" ht="51.75" hidden="1" customHeight="1" x14ac:dyDescent="0.3">
      <c r="A75" s="13"/>
      <c r="B75" s="14"/>
      <c r="C75" s="233"/>
      <c r="D75" s="308"/>
      <c r="E75" s="308"/>
      <c r="F75" s="228"/>
      <c r="G75" s="308"/>
      <c r="H75" s="228"/>
      <c r="I75" s="559"/>
      <c r="J75" s="560"/>
      <c r="K75" s="561"/>
      <c r="L75" s="561"/>
      <c r="M75" s="308"/>
      <c r="N75" s="308"/>
      <c r="O75" s="308"/>
      <c r="P75" s="229"/>
      <c r="Q75" s="229"/>
      <c r="R75" s="308"/>
      <c r="S75" s="630"/>
      <c r="T75" s="646"/>
      <c r="U75" s="334"/>
      <c r="V75" s="334"/>
      <c r="W75" s="334"/>
      <c r="X75" s="29"/>
      <c r="Y75" s="23"/>
    </row>
    <row r="76" spans="1:25" s="3" customFormat="1" ht="51.75" hidden="1" customHeight="1" x14ac:dyDescent="0.3">
      <c r="A76" s="13"/>
      <c r="B76" s="14"/>
      <c r="C76" s="233"/>
      <c r="D76" s="308"/>
      <c r="E76" s="308"/>
      <c r="F76" s="228"/>
      <c r="G76" s="308"/>
      <c r="H76" s="228"/>
      <c r="I76" s="559"/>
      <c r="J76" s="560"/>
      <c r="K76" s="561"/>
      <c r="L76" s="561"/>
      <c r="M76" s="308"/>
      <c r="N76" s="308"/>
      <c r="O76" s="308"/>
      <c r="P76" s="229"/>
      <c r="Q76" s="229"/>
      <c r="R76" s="308"/>
      <c r="S76" s="630"/>
      <c r="T76" s="646"/>
      <c r="U76" s="334"/>
      <c r="V76" s="334"/>
      <c r="W76" s="334"/>
      <c r="X76" s="29"/>
      <c r="Y76" s="23"/>
    </row>
    <row r="77" spans="1:25" s="3" customFormat="1" ht="51.75" hidden="1" customHeight="1" x14ac:dyDescent="0.3">
      <c r="A77" s="13"/>
      <c r="B77" s="14"/>
      <c r="C77" s="233"/>
      <c r="D77" s="308"/>
      <c r="E77" s="308"/>
      <c r="F77" s="228"/>
      <c r="G77" s="308"/>
      <c r="H77" s="228"/>
      <c r="I77" s="559"/>
      <c r="J77" s="560"/>
      <c r="K77" s="561"/>
      <c r="L77" s="561"/>
      <c r="M77" s="308"/>
      <c r="N77" s="308"/>
      <c r="O77" s="308"/>
      <c r="P77" s="229"/>
      <c r="Q77" s="229"/>
      <c r="R77" s="308"/>
      <c r="S77" s="630"/>
      <c r="T77" s="646"/>
      <c r="U77" s="334"/>
      <c r="V77" s="334"/>
      <c r="W77" s="334"/>
      <c r="X77" s="29"/>
      <c r="Y77" s="23"/>
    </row>
    <row r="78" spans="1:25" s="3" customFormat="1" ht="51.75" hidden="1" customHeight="1" x14ac:dyDescent="0.3">
      <c r="A78" s="13"/>
      <c r="B78" s="14"/>
      <c r="C78" s="233"/>
      <c r="D78" s="308"/>
      <c r="E78" s="308"/>
      <c r="F78" s="228"/>
      <c r="G78" s="308"/>
      <c r="H78" s="228"/>
      <c r="I78" s="559"/>
      <c r="J78" s="560"/>
      <c r="K78" s="561"/>
      <c r="L78" s="561"/>
      <c r="M78" s="308"/>
      <c r="N78" s="308"/>
      <c r="O78" s="308"/>
      <c r="P78" s="229"/>
      <c r="Q78" s="229"/>
      <c r="R78" s="308"/>
      <c r="S78" s="630"/>
      <c r="T78" s="646"/>
      <c r="U78" s="334"/>
      <c r="V78" s="334"/>
      <c r="W78" s="334"/>
      <c r="X78" s="29"/>
      <c r="Y78" s="23"/>
    </row>
    <row r="79" spans="1:25" s="3" customFormat="1" ht="51.75" hidden="1" customHeight="1" x14ac:dyDescent="0.3">
      <c r="A79" s="13"/>
      <c r="B79" s="14"/>
      <c r="C79" s="233"/>
      <c r="D79" s="308"/>
      <c r="E79" s="308"/>
      <c r="F79" s="228"/>
      <c r="G79" s="308"/>
      <c r="H79" s="228"/>
      <c r="I79" s="559"/>
      <c r="J79" s="560"/>
      <c r="K79" s="561"/>
      <c r="L79" s="561"/>
      <c r="M79" s="308"/>
      <c r="N79" s="308"/>
      <c r="O79" s="308"/>
      <c r="P79" s="229"/>
      <c r="Q79" s="229"/>
      <c r="R79" s="308"/>
      <c r="S79" s="630"/>
      <c r="T79" s="646"/>
      <c r="U79" s="334"/>
      <c r="V79" s="334"/>
      <c r="W79" s="334"/>
      <c r="X79" s="29"/>
      <c r="Y79" s="23"/>
    </row>
    <row r="80" spans="1:25" s="3" customFormat="1" ht="47.25" hidden="1" customHeight="1" x14ac:dyDescent="0.3">
      <c r="A80" s="13"/>
      <c r="B80" s="14"/>
      <c r="C80" s="233"/>
      <c r="D80" s="308"/>
      <c r="E80" s="308"/>
      <c r="F80" s="228"/>
      <c r="G80" s="308"/>
      <c r="H80" s="228"/>
      <c r="I80" s="559"/>
      <c r="J80" s="560"/>
      <c r="K80" s="561"/>
      <c r="L80" s="561"/>
      <c r="M80" s="308"/>
      <c r="N80" s="308"/>
      <c r="O80" s="308"/>
      <c r="P80" s="229"/>
      <c r="Q80" s="229"/>
      <c r="R80" s="308"/>
      <c r="S80" s="630"/>
      <c r="T80" s="646"/>
      <c r="U80" s="334"/>
      <c r="V80" s="334"/>
      <c r="W80" s="334"/>
      <c r="X80" s="29"/>
      <c r="Y80" s="23"/>
    </row>
    <row r="81" spans="1:25" s="3" customFormat="1" ht="47.25" hidden="1" customHeight="1" x14ac:dyDescent="0.3">
      <c r="A81" s="13"/>
      <c r="B81" s="14"/>
      <c r="C81" s="233"/>
      <c r="D81" s="308"/>
      <c r="E81" s="308"/>
      <c r="F81" s="228"/>
      <c r="G81" s="308"/>
      <c r="H81" s="228"/>
      <c r="I81" s="559"/>
      <c r="J81" s="560"/>
      <c r="K81" s="561"/>
      <c r="L81" s="561"/>
      <c r="M81" s="308"/>
      <c r="N81" s="308"/>
      <c r="O81" s="308"/>
      <c r="P81" s="229"/>
      <c r="Q81" s="229"/>
      <c r="R81" s="308"/>
      <c r="S81" s="630"/>
      <c r="T81" s="646"/>
      <c r="U81" s="334"/>
      <c r="V81" s="334"/>
      <c r="W81" s="334"/>
      <c r="X81" s="29"/>
      <c r="Y81" s="23"/>
    </row>
    <row r="82" spans="1:25" s="3" customFormat="1" ht="47.25" hidden="1" customHeight="1" x14ac:dyDescent="0.3">
      <c r="A82" s="13"/>
      <c r="B82" s="14"/>
      <c r="C82" s="233"/>
      <c r="D82" s="308"/>
      <c r="E82" s="308"/>
      <c r="F82" s="228"/>
      <c r="G82" s="308"/>
      <c r="H82" s="228"/>
      <c r="I82" s="559"/>
      <c r="J82" s="560"/>
      <c r="K82" s="561"/>
      <c r="L82" s="561"/>
      <c r="M82" s="308"/>
      <c r="N82" s="308"/>
      <c r="O82" s="308"/>
      <c r="P82" s="229"/>
      <c r="Q82" s="229"/>
      <c r="R82" s="308"/>
      <c r="S82" s="630"/>
      <c r="T82" s="646"/>
      <c r="U82" s="334"/>
      <c r="V82" s="334"/>
      <c r="W82" s="334"/>
      <c r="X82" s="29"/>
      <c r="Y82" s="23"/>
    </row>
    <row r="83" spans="1:25" s="3" customFormat="1" ht="47.25" hidden="1" customHeight="1" x14ac:dyDescent="0.3">
      <c r="A83" s="13"/>
      <c r="B83" s="14"/>
      <c r="C83" s="233"/>
      <c r="D83" s="308"/>
      <c r="E83" s="308"/>
      <c r="F83" s="228"/>
      <c r="G83" s="308"/>
      <c r="H83" s="228"/>
      <c r="I83" s="559"/>
      <c r="J83" s="560"/>
      <c r="K83" s="561"/>
      <c r="L83" s="561"/>
      <c r="M83" s="308"/>
      <c r="N83" s="308"/>
      <c r="O83" s="308"/>
      <c r="P83" s="229"/>
      <c r="Q83" s="229"/>
      <c r="R83" s="308"/>
      <c r="S83" s="630"/>
      <c r="T83" s="646"/>
      <c r="U83" s="334"/>
      <c r="V83" s="334"/>
      <c r="W83" s="334"/>
      <c r="X83" s="29"/>
      <c r="Y83" s="23"/>
    </row>
    <row r="84" spans="1:25" s="3" customFormat="1" ht="47.25" hidden="1" customHeight="1" x14ac:dyDescent="0.3">
      <c r="A84" s="13"/>
      <c r="B84" s="14"/>
      <c r="C84" s="233"/>
      <c r="D84" s="308"/>
      <c r="E84" s="308"/>
      <c r="F84" s="228"/>
      <c r="G84" s="308"/>
      <c r="H84" s="228"/>
      <c r="I84" s="559"/>
      <c r="J84" s="560"/>
      <c r="K84" s="561"/>
      <c r="L84" s="561"/>
      <c r="M84" s="308"/>
      <c r="N84" s="308"/>
      <c r="O84" s="308"/>
      <c r="P84" s="229"/>
      <c r="Q84" s="229"/>
      <c r="R84" s="308"/>
      <c r="S84" s="630"/>
      <c r="T84" s="646"/>
      <c r="U84" s="334"/>
      <c r="V84" s="334"/>
      <c r="W84" s="334"/>
      <c r="X84" s="29"/>
      <c r="Y84" s="23"/>
    </row>
    <row r="85" spans="1:25" s="3" customFormat="1" ht="47.25" hidden="1" customHeight="1" x14ac:dyDescent="0.3">
      <c r="A85" s="13"/>
      <c r="B85" s="14"/>
      <c r="C85" s="233"/>
      <c r="D85" s="308"/>
      <c r="E85" s="308"/>
      <c r="F85" s="228"/>
      <c r="G85" s="308"/>
      <c r="H85" s="228"/>
      <c r="I85" s="559"/>
      <c r="J85" s="560"/>
      <c r="K85" s="561"/>
      <c r="L85" s="561"/>
      <c r="M85" s="308"/>
      <c r="N85" s="308"/>
      <c r="O85" s="308"/>
      <c r="P85" s="229"/>
      <c r="Q85" s="229"/>
      <c r="R85" s="308"/>
      <c r="S85" s="630"/>
      <c r="T85" s="646"/>
      <c r="U85" s="334"/>
      <c r="V85" s="334"/>
      <c r="W85" s="334"/>
      <c r="X85" s="29"/>
      <c r="Y85" s="23"/>
    </row>
    <row r="86" spans="1:25" s="3" customFormat="1" ht="47.25" hidden="1" customHeight="1" x14ac:dyDescent="0.3">
      <c r="A86" s="13"/>
      <c r="B86" s="14"/>
      <c r="C86" s="233"/>
      <c r="D86" s="308"/>
      <c r="E86" s="308"/>
      <c r="F86" s="228"/>
      <c r="G86" s="308"/>
      <c r="H86" s="228"/>
      <c r="I86" s="559"/>
      <c r="J86" s="560"/>
      <c r="K86" s="561"/>
      <c r="L86" s="561"/>
      <c r="M86" s="308"/>
      <c r="N86" s="308"/>
      <c r="O86" s="308"/>
      <c r="P86" s="229"/>
      <c r="Q86" s="229"/>
      <c r="R86" s="308"/>
      <c r="S86" s="630"/>
      <c r="T86" s="646"/>
      <c r="U86" s="334"/>
      <c r="V86" s="334"/>
      <c r="W86" s="334"/>
      <c r="X86" s="29"/>
      <c r="Y86" s="23"/>
    </row>
    <row r="87" spans="1:25" s="3" customFormat="1" ht="51.75" hidden="1" customHeight="1" x14ac:dyDescent="0.3">
      <c r="A87" s="13"/>
      <c r="B87" s="14"/>
      <c r="C87" s="233"/>
      <c r="D87" s="308"/>
      <c r="E87" s="308"/>
      <c r="F87" s="228"/>
      <c r="G87" s="308"/>
      <c r="H87" s="228"/>
      <c r="I87" s="559"/>
      <c r="J87" s="560"/>
      <c r="K87" s="561"/>
      <c r="L87" s="561"/>
      <c r="M87" s="308"/>
      <c r="N87" s="308"/>
      <c r="O87" s="308"/>
      <c r="P87" s="229"/>
      <c r="Q87" s="229"/>
      <c r="R87" s="308"/>
      <c r="S87" s="630"/>
      <c r="T87" s="646"/>
      <c r="U87" s="334"/>
      <c r="V87" s="334"/>
      <c r="W87" s="334"/>
      <c r="X87" s="29"/>
      <c r="Y87" s="23"/>
    </row>
    <row r="88" spans="1:25" s="3" customFormat="1" ht="51.75" hidden="1" customHeight="1" x14ac:dyDescent="0.3">
      <c r="A88" s="13"/>
      <c r="B88" s="14"/>
      <c r="C88" s="233"/>
      <c r="D88" s="308"/>
      <c r="E88" s="308"/>
      <c r="F88" s="228"/>
      <c r="G88" s="308"/>
      <c r="H88" s="228"/>
      <c r="I88" s="559"/>
      <c r="J88" s="560"/>
      <c r="K88" s="561"/>
      <c r="L88" s="561"/>
      <c r="M88" s="308"/>
      <c r="N88" s="308"/>
      <c r="O88" s="308"/>
      <c r="P88" s="229"/>
      <c r="Q88" s="229"/>
      <c r="R88" s="308"/>
      <c r="S88" s="630"/>
      <c r="T88" s="646"/>
      <c r="U88" s="334"/>
      <c r="V88" s="334"/>
      <c r="W88" s="334"/>
      <c r="X88" s="29"/>
      <c r="Y88" s="23"/>
    </row>
    <row r="89" spans="1:25" s="3" customFormat="1" ht="47.25" hidden="1" customHeight="1" x14ac:dyDescent="0.3">
      <c r="A89" s="13"/>
      <c r="B89" s="14"/>
      <c r="C89" s="233"/>
      <c r="D89" s="308"/>
      <c r="E89" s="308"/>
      <c r="F89" s="228"/>
      <c r="G89" s="308"/>
      <c r="H89" s="228"/>
      <c r="I89" s="559"/>
      <c r="J89" s="560"/>
      <c r="K89" s="561"/>
      <c r="L89" s="561"/>
      <c r="M89" s="308"/>
      <c r="N89" s="308"/>
      <c r="O89" s="308"/>
      <c r="P89" s="229"/>
      <c r="Q89" s="229"/>
      <c r="R89" s="308"/>
      <c r="S89" s="630"/>
      <c r="T89" s="646"/>
      <c r="U89" s="334"/>
      <c r="V89" s="334"/>
      <c r="W89" s="334"/>
      <c r="X89" s="29"/>
      <c r="Y89" s="23"/>
    </row>
    <row r="90" spans="1:25" s="3" customFormat="1" ht="51.75" hidden="1" customHeight="1" x14ac:dyDescent="0.3">
      <c r="A90" s="13"/>
      <c r="B90" s="14"/>
      <c r="C90" s="233"/>
      <c r="D90" s="308"/>
      <c r="E90" s="308"/>
      <c r="F90" s="228"/>
      <c r="G90" s="308"/>
      <c r="H90" s="228"/>
      <c r="I90" s="559"/>
      <c r="J90" s="560"/>
      <c r="K90" s="561"/>
      <c r="L90" s="561"/>
      <c r="M90" s="308"/>
      <c r="N90" s="308"/>
      <c r="O90" s="308"/>
      <c r="P90" s="229"/>
      <c r="Q90" s="229"/>
      <c r="R90" s="308"/>
      <c r="S90" s="630"/>
      <c r="T90" s="646"/>
      <c r="U90" s="334"/>
      <c r="V90" s="334"/>
      <c r="W90" s="334"/>
      <c r="X90" s="29"/>
      <c r="Y90" s="23"/>
    </row>
    <row r="91" spans="1:25" s="3" customFormat="1" ht="47.25" hidden="1" customHeight="1" x14ac:dyDescent="0.3">
      <c r="A91" s="13"/>
      <c r="B91" s="14"/>
      <c r="C91" s="233"/>
      <c r="D91" s="308"/>
      <c r="E91" s="308"/>
      <c r="F91" s="228"/>
      <c r="G91" s="308"/>
      <c r="H91" s="228"/>
      <c r="I91" s="559"/>
      <c r="J91" s="560"/>
      <c r="K91" s="561"/>
      <c r="L91" s="561"/>
      <c r="M91" s="308"/>
      <c r="N91" s="308"/>
      <c r="O91" s="308"/>
      <c r="P91" s="229"/>
      <c r="Q91" s="229"/>
      <c r="R91" s="308"/>
      <c r="S91" s="630"/>
      <c r="T91" s="646"/>
      <c r="U91" s="334"/>
      <c r="V91" s="334"/>
      <c r="W91" s="334"/>
      <c r="X91" s="29"/>
      <c r="Y91" s="23"/>
    </row>
    <row r="92" spans="1:25" s="3" customFormat="1" ht="47.25" hidden="1" customHeight="1" x14ac:dyDescent="0.3">
      <c r="A92" s="13"/>
      <c r="B92" s="14"/>
      <c r="C92" s="233"/>
      <c r="D92" s="308"/>
      <c r="E92" s="308"/>
      <c r="F92" s="228"/>
      <c r="G92" s="308"/>
      <c r="H92" s="228"/>
      <c r="I92" s="559"/>
      <c r="J92" s="560"/>
      <c r="K92" s="561"/>
      <c r="L92" s="561"/>
      <c r="M92" s="308"/>
      <c r="N92" s="308"/>
      <c r="O92" s="308"/>
      <c r="P92" s="229"/>
      <c r="Q92" s="229"/>
      <c r="R92" s="308"/>
      <c r="S92" s="630"/>
      <c r="T92" s="646"/>
      <c r="U92" s="334"/>
      <c r="V92" s="334"/>
      <c r="W92" s="334"/>
      <c r="X92" s="29"/>
      <c r="Y92" s="23"/>
    </row>
    <row r="93" spans="1:25" s="3" customFormat="1" ht="51.75" hidden="1" customHeight="1" x14ac:dyDescent="0.3">
      <c r="A93" s="13"/>
      <c r="B93" s="14"/>
      <c r="C93" s="233"/>
      <c r="D93" s="308"/>
      <c r="E93" s="308"/>
      <c r="F93" s="228"/>
      <c r="G93" s="308"/>
      <c r="H93" s="228"/>
      <c r="I93" s="559"/>
      <c r="J93" s="560"/>
      <c r="K93" s="561"/>
      <c r="L93" s="561"/>
      <c r="M93" s="308"/>
      <c r="N93" s="308"/>
      <c r="O93" s="308"/>
      <c r="P93" s="229"/>
      <c r="Q93" s="229"/>
      <c r="R93" s="308"/>
      <c r="S93" s="630"/>
      <c r="T93" s="646"/>
      <c r="U93" s="334"/>
      <c r="V93" s="334"/>
      <c r="W93" s="334"/>
      <c r="X93" s="29"/>
      <c r="Y93" s="23"/>
    </row>
    <row r="94" spans="1:25" s="3" customFormat="1" ht="47.25" hidden="1" customHeight="1" x14ac:dyDescent="0.3">
      <c r="A94" s="13"/>
      <c r="B94" s="14"/>
      <c r="C94" s="233"/>
      <c r="D94" s="308"/>
      <c r="E94" s="308"/>
      <c r="F94" s="228"/>
      <c r="G94" s="308"/>
      <c r="H94" s="228"/>
      <c r="I94" s="559"/>
      <c r="J94" s="560"/>
      <c r="K94" s="561"/>
      <c r="L94" s="561"/>
      <c r="M94" s="308"/>
      <c r="N94" s="308"/>
      <c r="O94" s="308"/>
      <c r="P94" s="229"/>
      <c r="Q94" s="229"/>
      <c r="R94" s="308"/>
      <c r="S94" s="630"/>
      <c r="T94" s="646"/>
      <c r="U94" s="334"/>
      <c r="V94" s="334"/>
      <c r="W94" s="334"/>
      <c r="X94" s="29"/>
      <c r="Y94" s="23"/>
    </row>
    <row r="95" spans="1:25" s="3" customFormat="1" ht="47.25" hidden="1" customHeight="1" x14ac:dyDescent="0.3">
      <c r="A95" s="13"/>
      <c r="B95" s="14"/>
      <c r="C95" s="233"/>
      <c r="D95" s="308"/>
      <c r="E95" s="308"/>
      <c r="F95" s="228"/>
      <c r="G95" s="308"/>
      <c r="H95" s="228"/>
      <c r="I95" s="559"/>
      <c r="J95" s="560"/>
      <c r="K95" s="561"/>
      <c r="L95" s="561"/>
      <c r="M95" s="308"/>
      <c r="N95" s="308"/>
      <c r="O95" s="308"/>
      <c r="P95" s="229"/>
      <c r="Q95" s="229"/>
      <c r="R95" s="308"/>
      <c r="S95" s="630"/>
      <c r="T95" s="646"/>
      <c r="U95" s="334"/>
      <c r="V95" s="334"/>
      <c r="W95" s="334"/>
      <c r="X95" s="29"/>
      <c r="Y95" s="23"/>
    </row>
    <row r="96" spans="1:25" s="3" customFormat="1" ht="47.25" hidden="1" customHeight="1" x14ac:dyDescent="0.3">
      <c r="A96" s="13"/>
      <c r="B96" s="14"/>
      <c r="C96" s="233"/>
      <c r="D96" s="308"/>
      <c r="E96" s="308"/>
      <c r="F96" s="228"/>
      <c r="G96" s="308"/>
      <c r="H96" s="228"/>
      <c r="I96" s="559"/>
      <c r="J96" s="560"/>
      <c r="K96" s="561"/>
      <c r="L96" s="561"/>
      <c r="M96" s="308"/>
      <c r="N96" s="308"/>
      <c r="O96" s="308"/>
      <c r="P96" s="229"/>
      <c r="Q96" s="229"/>
      <c r="R96" s="308"/>
      <c r="S96" s="630"/>
      <c r="T96" s="646"/>
      <c r="U96" s="334"/>
      <c r="V96" s="334"/>
      <c r="W96" s="334"/>
      <c r="X96" s="29"/>
      <c r="Y96" s="23"/>
    </row>
    <row r="97" spans="1:25" s="3" customFormat="1" ht="47.25" hidden="1" customHeight="1" x14ac:dyDescent="0.3">
      <c r="A97" s="13"/>
      <c r="B97" s="14"/>
      <c r="C97" s="233"/>
      <c r="D97" s="308"/>
      <c r="E97" s="308"/>
      <c r="F97" s="228"/>
      <c r="G97" s="308"/>
      <c r="H97" s="228"/>
      <c r="I97" s="559"/>
      <c r="J97" s="560"/>
      <c r="K97" s="561"/>
      <c r="L97" s="561"/>
      <c r="M97" s="308"/>
      <c r="N97" s="308"/>
      <c r="O97" s="308"/>
      <c r="P97" s="229"/>
      <c r="Q97" s="229"/>
      <c r="R97" s="308"/>
      <c r="S97" s="630"/>
      <c r="T97" s="646"/>
      <c r="U97" s="334"/>
      <c r="V97" s="334"/>
      <c r="W97" s="334"/>
      <c r="X97" s="29"/>
      <c r="Y97" s="23"/>
    </row>
    <row r="98" spans="1:25" s="3" customFormat="1" ht="47.25" hidden="1" customHeight="1" x14ac:dyDescent="0.3">
      <c r="A98" s="13"/>
      <c r="B98" s="14"/>
      <c r="C98" s="233"/>
      <c r="D98" s="308"/>
      <c r="E98" s="308"/>
      <c r="F98" s="228"/>
      <c r="G98" s="308"/>
      <c r="H98" s="228"/>
      <c r="I98" s="559"/>
      <c r="J98" s="560"/>
      <c r="K98" s="561"/>
      <c r="L98" s="561"/>
      <c r="M98" s="308"/>
      <c r="N98" s="308"/>
      <c r="O98" s="308"/>
      <c r="P98" s="229"/>
      <c r="Q98" s="229"/>
      <c r="R98" s="308"/>
      <c r="S98" s="630"/>
      <c r="T98" s="646"/>
      <c r="U98" s="334"/>
      <c r="V98" s="334"/>
      <c r="W98" s="334"/>
      <c r="X98" s="29"/>
      <c r="Y98" s="23"/>
    </row>
    <row r="99" spans="1:25" s="3" customFormat="1" ht="47.25" hidden="1" customHeight="1" x14ac:dyDescent="0.3">
      <c r="A99" s="13"/>
      <c r="B99" s="14"/>
      <c r="C99" s="233"/>
      <c r="D99" s="308"/>
      <c r="E99" s="308"/>
      <c r="F99" s="228"/>
      <c r="G99" s="308"/>
      <c r="H99" s="228"/>
      <c r="I99" s="559"/>
      <c r="J99" s="560"/>
      <c r="K99" s="561"/>
      <c r="L99" s="561"/>
      <c r="M99" s="308"/>
      <c r="N99" s="308"/>
      <c r="O99" s="308"/>
      <c r="P99" s="229"/>
      <c r="Q99" s="229"/>
      <c r="R99" s="308"/>
      <c r="S99" s="630"/>
      <c r="T99" s="646"/>
      <c r="U99" s="334"/>
      <c r="V99" s="334"/>
      <c r="W99" s="334"/>
      <c r="X99" s="29"/>
      <c r="Y99" s="23"/>
    </row>
    <row r="100" spans="1:25" s="3" customFormat="1" ht="47.25" hidden="1" customHeight="1" x14ac:dyDescent="0.3">
      <c r="A100" s="13"/>
      <c r="B100" s="14"/>
      <c r="C100" s="233"/>
      <c r="D100" s="308"/>
      <c r="E100" s="308"/>
      <c r="F100" s="228"/>
      <c r="G100" s="308"/>
      <c r="H100" s="228"/>
      <c r="I100" s="559"/>
      <c r="J100" s="560"/>
      <c r="K100" s="561"/>
      <c r="L100" s="561"/>
      <c r="M100" s="308"/>
      <c r="N100" s="308"/>
      <c r="O100" s="308"/>
      <c r="P100" s="229"/>
      <c r="Q100" s="229"/>
      <c r="R100" s="308"/>
      <c r="S100" s="630"/>
      <c r="T100" s="646"/>
      <c r="U100" s="334"/>
      <c r="V100" s="334"/>
      <c r="W100" s="334"/>
      <c r="X100" s="29"/>
      <c r="Y100" s="23"/>
    </row>
    <row r="101" spans="1:25" s="3" customFormat="1" ht="47.25" hidden="1" customHeight="1" x14ac:dyDescent="0.3">
      <c r="A101" s="13"/>
      <c r="B101" s="14"/>
      <c r="C101" s="233"/>
      <c r="D101" s="308"/>
      <c r="E101" s="308"/>
      <c r="F101" s="228"/>
      <c r="G101" s="308"/>
      <c r="H101" s="228"/>
      <c r="I101" s="559"/>
      <c r="J101" s="560"/>
      <c r="K101" s="561"/>
      <c r="L101" s="561"/>
      <c r="M101" s="308"/>
      <c r="N101" s="308"/>
      <c r="O101" s="308"/>
      <c r="P101" s="229"/>
      <c r="Q101" s="229"/>
      <c r="R101" s="308"/>
      <c r="S101" s="630"/>
      <c r="T101" s="646"/>
      <c r="U101" s="334"/>
      <c r="V101" s="334"/>
      <c r="W101" s="334"/>
      <c r="X101" s="29"/>
      <c r="Y101" s="23"/>
    </row>
    <row r="102" spans="1:25" s="3" customFormat="1" ht="47.25" hidden="1" customHeight="1" thickBot="1" x14ac:dyDescent="0.35">
      <c r="A102" s="13"/>
      <c r="B102" s="14"/>
      <c r="C102" s="238"/>
      <c r="D102" s="309"/>
      <c r="E102" s="309"/>
      <c r="F102" s="231"/>
      <c r="G102" s="309"/>
      <c r="H102" s="231"/>
      <c r="I102" s="589"/>
      <c r="J102" s="590"/>
      <c r="K102" s="649"/>
      <c r="L102" s="649"/>
      <c r="M102" s="309"/>
      <c r="N102" s="309"/>
      <c r="O102" s="309"/>
      <c r="P102" s="232"/>
      <c r="Q102" s="232"/>
      <c r="R102" s="309"/>
      <c r="S102" s="630"/>
      <c r="T102" s="646"/>
      <c r="U102" s="334"/>
      <c r="V102" s="334"/>
      <c r="W102" s="334"/>
      <c r="X102" s="29"/>
      <c r="Y102" s="23"/>
    </row>
    <row r="103" spans="1:25" s="3" customFormat="1" ht="18" customHeight="1" x14ac:dyDescent="0.3">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3">
      <c r="B104" s="14"/>
      <c r="C104" s="77" t="s">
        <v>956</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3">
      <c r="B106" s="14"/>
      <c r="C106" s="580" t="s">
        <v>957</v>
      </c>
      <c r="D106" s="581"/>
      <c r="E106" s="581"/>
      <c r="F106" s="581"/>
      <c r="G106" s="581"/>
      <c r="H106" s="581"/>
      <c r="I106" s="582"/>
      <c r="J106" s="18"/>
      <c r="K106" s="18"/>
      <c r="L106" s="18"/>
      <c r="M106" s="18"/>
      <c r="N106" s="18"/>
      <c r="O106" s="18"/>
      <c r="P106" s="18"/>
      <c r="Q106" s="18"/>
      <c r="R106" s="18"/>
      <c r="S106" s="18"/>
      <c r="T106" s="18"/>
      <c r="U106" s="18"/>
      <c r="V106" s="18"/>
      <c r="W106" s="18"/>
      <c r="X106" s="29"/>
    </row>
    <row r="107" spans="1:25" s="16" customFormat="1" ht="18" customHeight="1" x14ac:dyDescent="0.3">
      <c r="B107" s="14"/>
      <c r="C107" s="583"/>
      <c r="D107" s="584"/>
      <c r="E107" s="584"/>
      <c r="F107" s="584"/>
      <c r="G107" s="584"/>
      <c r="H107" s="584"/>
      <c r="I107" s="585"/>
      <c r="J107" s="18"/>
      <c r="K107" s="18"/>
      <c r="L107" s="18"/>
      <c r="M107" s="18"/>
      <c r="N107" s="18"/>
      <c r="O107" s="18"/>
      <c r="P107" s="18"/>
      <c r="Q107" s="18"/>
      <c r="R107" s="18"/>
      <c r="S107" s="18"/>
      <c r="T107" s="18"/>
      <c r="U107" s="18"/>
      <c r="V107" s="18"/>
      <c r="W107" s="18"/>
      <c r="X107" s="29"/>
    </row>
    <row r="108" spans="1:25" s="16" customFormat="1" ht="18" customHeight="1" x14ac:dyDescent="0.3">
      <c r="B108" s="14"/>
      <c r="C108" s="583"/>
      <c r="D108" s="584"/>
      <c r="E108" s="584"/>
      <c r="F108" s="584"/>
      <c r="G108" s="584"/>
      <c r="H108" s="584"/>
      <c r="I108" s="585"/>
      <c r="J108" s="18"/>
      <c r="K108" s="18"/>
      <c r="L108" s="18"/>
      <c r="M108" s="18"/>
      <c r="N108" s="18"/>
      <c r="O108" s="18"/>
      <c r="P108" s="18"/>
      <c r="Q108" s="18"/>
      <c r="R108" s="18"/>
      <c r="S108" s="18"/>
      <c r="T108" s="18"/>
      <c r="U108" s="18"/>
      <c r="V108" s="18"/>
      <c r="W108" s="18"/>
      <c r="X108" s="29"/>
    </row>
    <row r="109" spans="1:25" s="16" customFormat="1" ht="18" customHeight="1" x14ac:dyDescent="0.3">
      <c r="B109" s="14"/>
      <c r="C109" s="583"/>
      <c r="D109" s="584"/>
      <c r="E109" s="584"/>
      <c r="F109" s="584"/>
      <c r="G109" s="584"/>
      <c r="H109" s="584"/>
      <c r="I109" s="585"/>
      <c r="J109" s="18"/>
      <c r="K109" s="18"/>
      <c r="L109" s="18"/>
      <c r="M109" s="18"/>
      <c r="N109" s="18"/>
      <c r="O109" s="18"/>
      <c r="P109" s="18"/>
      <c r="Q109" s="18"/>
      <c r="R109" s="18"/>
      <c r="S109" s="18"/>
      <c r="T109" s="18"/>
      <c r="U109" s="18"/>
      <c r="V109" s="18"/>
      <c r="W109" s="18"/>
      <c r="X109" s="29"/>
    </row>
    <row r="110" spans="1:25" ht="18.600000000000001" thickBot="1" x14ac:dyDescent="0.35">
      <c r="A110" s="1"/>
      <c r="B110" s="30"/>
      <c r="C110" s="586"/>
      <c r="D110" s="587"/>
      <c r="E110" s="587"/>
      <c r="F110" s="587"/>
      <c r="G110" s="587"/>
      <c r="H110" s="587"/>
      <c r="I110" s="588"/>
      <c r="J110" s="18"/>
      <c r="K110" s="18"/>
      <c r="L110" s="18"/>
      <c r="M110" s="18"/>
      <c r="N110" s="18"/>
      <c r="O110" s="18"/>
      <c r="P110" s="18"/>
      <c r="Q110" s="18"/>
      <c r="R110" s="18"/>
      <c r="S110" s="18"/>
      <c r="T110" s="18"/>
      <c r="U110" s="18"/>
      <c r="V110" s="18"/>
      <c r="W110" s="18"/>
      <c r="X110" s="29"/>
    </row>
    <row r="111" spans="1:25" ht="18" x14ac:dyDescent="0.3">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 x14ac:dyDescent="0.3">
      <c r="A112" s="1"/>
      <c r="B112" s="31"/>
      <c r="C112" s="20" t="s">
        <v>958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 x14ac:dyDescent="0.3">
      <c r="A113" s="1"/>
      <c r="B113" s="31"/>
      <c r="C113" s="20" t="s">
        <v>959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8.600000000000001" thickBot="1" x14ac:dyDescent="0.35">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2" customHeight="1" x14ac:dyDescent="0.3">
      <c r="A115" s="1"/>
      <c r="B115" s="30"/>
      <c r="C115" s="598" t="s">
        <v>960</v>
      </c>
      <c r="D115" s="595"/>
      <c r="E115" s="598" t="s">
        <v>961</v>
      </c>
      <c r="F115" s="599"/>
      <c r="G115" s="599"/>
      <c r="H115" s="595"/>
      <c r="I115" s="471" t="s">
        <v>962</v>
      </c>
      <c r="J115" s="311" t="s">
        <v>963</v>
      </c>
      <c r="K115" s="311" t="s">
        <v>964</v>
      </c>
      <c r="L115" s="311" t="s">
        <v>965</v>
      </c>
      <c r="M115" s="311" t="s">
        <v>966</v>
      </c>
      <c r="N115" s="311" t="s">
        <v>967</v>
      </c>
      <c r="O115" s="54" t="s">
        <v>20</v>
      </c>
      <c r="P115" s="18"/>
      <c r="Q115" s="18"/>
      <c r="R115" s="18"/>
      <c r="S115" s="18"/>
      <c r="T115" s="18"/>
      <c r="U115" s="18"/>
      <c r="V115" s="18"/>
      <c r="W115" s="18"/>
      <c r="X115" s="29"/>
    </row>
    <row r="116" spans="1:24" ht="138" customHeight="1" x14ac:dyDescent="0.3">
      <c r="A116" s="1"/>
      <c r="B116" s="30"/>
      <c r="C116" s="650"/>
      <c r="D116" s="592"/>
      <c r="E116" s="641"/>
      <c r="F116" s="641"/>
      <c r="G116" s="641"/>
      <c r="H116" s="641"/>
      <c r="I116" s="310"/>
      <c r="J116" s="310"/>
      <c r="K116" s="310"/>
      <c r="L116" s="310"/>
      <c r="M116" s="310"/>
      <c r="N116" s="310"/>
      <c r="O116" s="226"/>
      <c r="P116" s="18"/>
      <c r="Q116" s="18"/>
      <c r="R116" s="18"/>
      <c r="S116" s="18"/>
      <c r="T116" s="18"/>
      <c r="U116" s="18"/>
      <c r="V116" s="18"/>
      <c r="W116" s="18"/>
      <c r="X116" s="29"/>
    </row>
    <row r="117" spans="1:24" ht="268.5" hidden="1" customHeight="1" x14ac:dyDescent="0.3">
      <c r="A117" s="1"/>
      <c r="B117" s="30"/>
      <c r="C117" s="651"/>
      <c r="D117" s="652"/>
      <c r="E117" s="642"/>
      <c r="F117" s="643"/>
      <c r="G117" s="643"/>
      <c r="H117" s="644"/>
      <c r="I117" s="308"/>
      <c r="J117" s="308"/>
      <c r="K117" s="308"/>
      <c r="L117" s="308"/>
      <c r="M117" s="308"/>
      <c r="N117" s="308"/>
      <c r="O117" s="303"/>
      <c r="P117" s="18"/>
      <c r="Q117" s="18"/>
      <c r="R117" s="18"/>
      <c r="S117" s="18"/>
      <c r="T117" s="18"/>
      <c r="U117" s="18"/>
      <c r="V117" s="18"/>
      <c r="W117" s="18"/>
      <c r="X117" s="29"/>
    </row>
    <row r="118" spans="1:24" ht="140.25" hidden="1" customHeight="1" x14ac:dyDescent="0.3">
      <c r="A118" s="1"/>
      <c r="B118" s="30"/>
      <c r="C118" s="650"/>
      <c r="D118" s="592"/>
      <c r="E118" s="604"/>
      <c r="F118" s="605"/>
      <c r="G118" s="605"/>
      <c r="H118" s="606"/>
      <c r="I118" s="308"/>
      <c r="J118" s="308"/>
      <c r="K118" s="308"/>
      <c r="L118" s="308"/>
      <c r="M118" s="308"/>
      <c r="N118" s="308"/>
      <c r="O118" s="303"/>
      <c r="P118" s="18"/>
      <c r="Q118" s="18"/>
      <c r="R118" s="18"/>
      <c r="S118" s="18"/>
      <c r="T118" s="18"/>
      <c r="U118" s="18"/>
      <c r="V118" s="18"/>
      <c r="W118" s="18"/>
      <c r="X118" s="29"/>
    </row>
    <row r="119" spans="1:24" ht="47.25" hidden="1" customHeight="1" x14ac:dyDescent="0.3">
      <c r="A119" s="1"/>
      <c r="B119" s="30"/>
      <c r="C119" s="651"/>
      <c r="D119" s="652"/>
      <c r="E119" s="604"/>
      <c r="F119" s="605"/>
      <c r="G119" s="605"/>
      <c r="H119" s="606"/>
      <c r="I119" s="308"/>
      <c r="J119" s="308"/>
      <c r="K119" s="308"/>
      <c r="L119" s="308"/>
      <c r="M119" s="308"/>
      <c r="N119" s="308"/>
      <c r="O119" s="303"/>
      <c r="P119" s="18"/>
      <c r="Q119" s="18"/>
      <c r="R119" s="18"/>
      <c r="S119" s="18"/>
      <c r="T119" s="18"/>
      <c r="U119" s="18"/>
      <c r="V119" s="18"/>
      <c r="W119" s="18"/>
      <c r="X119" s="29"/>
    </row>
    <row r="120" spans="1:24" ht="18" hidden="1" x14ac:dyDescent="0.3">
      <c r="A120" s="1"/>
      <c r="B120" s="30"/>
      <c r="C120" s="651"/>
      <c r="D120" s="652"/>
      <c r="E120" s="604"/>
      <c r="F120" s="605"/>
      <c r="G120" s="605"/>
      <c r="H120" s="606"/>
      <c r="I120" s="452"/>
      <c r="J120" s="308"/>
      <c r="K120" s="308"/>
      <c r="L120" s="308"/>
      <c r="M120" s="308"/>
      <c r="N120" s="308"/>
      <c r="O120" s="303"/>
      <c r="P120" s="18"/>
      <c r="Q120" s="18"/>
      <c r="R120" s="18"/>
      <c r="S120" s="18"/>
      <c r="T120" s="18"/>
      <c r="U120" s="18"/>
      <c r="V120" s="18"/>
      <c r="W120" s="18"/>
      <c r="X120" s="29"/>
    </row>
    <row r="121" spans="1:24" ht="47.25" hidden="1" customHeight="1" x14ac:dyDescent="0.3">
      <c r="A121" s="1"/>
      <c r="B121" s="30"/>
      <c r="C121" s="653"/>
      <c r="D121" s="560"/>
      <c r="E121" s="604"/>
      <c r="F121" s="605"/>
      <c r="G121" s="605"/>
      <c r="H121" s="606"/>
      <c r="I121" s="308"/>
      <c r="J121" s="308"/>
      <c r="K121" s="308"/>
      <c r="L121" s="308"/>
      <c r="M121" s="308"/>
      <c r="N121" s="308"/>
      <c r="O121" s="303"/>
      <c r="P121" s="18"/>
      <c r="Q121" s="18"/>
      <c r="R121" s="18"/>
      <c r="S121" s="18"/>
      <c r="T121" s="18"/>
      <c r="U121" s="18"/>
      <c r="V121" s="18"/>
      <c r="W121" s="18"/>
      <c r="X121" s="29"/>
    </row>
    <row r="122" spans="1:24" ht="47.25" hidden="1" customHeight="1" x14ac:dyDescent="0.3">
      <c r="A122" s="1"/>
      <c r="B122" s="30"/>
      <c r="C122" s="653"/>
      <c r="D122" s="560"/>
      <c r="E122" s="604"/>
      <c r="F122" s="605"/>
      <c r="G122" s="605"/>
      <c r="H122" s="606"/>
      <c r="I122" s="308"/>
      <c r="J122" s="308"/>
      <c r="K122" s="308"/>
      <c r="L122" s="308"/>
      <c r="M122" s="308"/>
      <c r="N122" s="308"/>
      <c r="O122" s="303"/>
      <c r="P122" s="18"/>
      <c r="Q122" s="18"/>
      <c r="R122" s="18"/>
      <c r="S122" s="18"/>
      <c r="T122" s="18"/>
      <c r="U122" s="18"/>
      <c r="V122" s="18"/>
      <c r="W122" s="18"/>
      <c r="X122" s="29"/>
    </row>
    <row r="123" spans="1:24" ht="47.25" hidden="1" customHeight="1" x14ac:dyDescent="0.3">
      <c r="A123" s="1"/>
      <c r="B123" s="30"/>
      <c r="C123" s="653"/>
      <c r="D123" s="560"/>
      <c r="E123" s="604"/>
      <c r="F123" s="605"/>
      <c r="G123" s="605"/>
      <c r="H123" s="606"/>
      <c r="I123" s="308"/>
      <c r="J123" s="308"/>
      <c r="K123" s="308"/>
      <c r="L123" s="308"/>
      <c r="M123" s="308"/>
      <c r="N123" s="308"/>
      <c r="O123" s="303"/>
      <c r="P123" s="18"/>
      <c r="Q123" s="18"/>
      <c r="R123" s="18"/>
      <c r="S123" s="18"/>
      <c r="T123" s="18"/>
      <c r="U123" s="18"/>
      <c r="V123" s="18"/>
      <c r="W123" s="18"/>
      <c r="X123" s="29"/>
    </row>
    <row r="124" spans="1:24" ht="47.25" hidden="1" customHeight="1" x14ac:dyDescent="0.3">
      <c r="B124" s="30"/>
      <c r="C124" s="653"/>
      <c r="D124" s="560"/>
      <c r="E124" s="604"/>
      <c r="F124" s="605"/>
      <c r="G124" s="605"/>
      <c r="H124" s="606"/>
      <c r="I124" s="308"/>
      <c r="J124" s="308"/>
      <c r="K124" s="308"/>
      <c r="L124" s="308"/>
      <c r="M124" s="308"/>
      <c r="N124" s="308"/>
      <c r="O124" s="303"/>
      <c r="P124" s="18"/>
      <c r="Q124" s="18"/>
      <c r="R124" s="18"/>
      <c r="S124" s="18"/>
      <c r="T124" s="18"/>
      <c r="U124" s="18"/>
      <c r="V124" s="18"/>
      <c r="W124" s="18"/>
      <c r="X124" s="29"/>
    </row>
    <row r="125" spans="1:24" ht="47.25" hidden="1" customHeight="1" x14ac:dyDescent="0.3">
      <c r="B125" s="30"/>
      <c r="C125" s="653"/>
      <c r="D125" s="560"/>
      <c r="E125" s="604"/>
      <c r="F125" s="605"/>
      <c r="G125" s="605"/>
      <c r="H125" s="606"/>
      <c r="I125" s="308"/>
      <c r="J125" s="308"/>
      <c r="K125" s="308"/>
      <c r="L125" s="308"/>
      <c r="M125" s="308"/>
      <c r="N125" s="308"/>
      <c r="O125" s="303"/>
      <c r="P125" s="18"/>
      <c r="Q125" s="18"/>
      <c r="R125" s="18"/>
      <c r="S125" s="18"/>
      <c r="T125" s="18"/>
      <c r="U125" s="18"/>
      <c r="V125" s="18"/>
      <c r="W125" s="18"/>
      <c r="X125" s="29"/>
    </row>
    <row r="126" spans="1:24" ht="47.25" hidden="1" customHeight="1" x14ac:dyDescent="0.3">
      <c r="B126" s="30"/>
      <c r="C126" s="653"/>
      <c r="D126" s="560"/>
      <c r="E126" s="604"/>
      <c r="F126" s="605"/>
      <c r="G126" s="605"/>
      <c r="H126" s="606"/>
      <c r="I126" s="308"/>
      <c r="J126" s="308"/>
      <c r="K126" s="308"/>
      <c r="L126" s="308"/>
      <c r="M126" s="308"/>
      <c r="N126" s="308"/>
      <c r="O126" s="303"/>
      <c r="P126" s="18"/>
      <c r="Q126" s="18"/>
      <c r="R126" s="18"/>
      <c r="S126" s="18"/>
      <c r="T126" s="18"/>
      <c r="U126" s="18"/>
      <c r="V126" s="18"/>
      <c r="W126" s="18"/>
      <c r="X126" s="29"/>
    </row>
    <row r="127" spans="1:24" ht="47.25" hidden="1" customHeight="1" x14ac:dyDescent="0.3">
      <c r="B127" s="30"/>
      <c r="C127" s="653"/>
      <c r="D127" s="560"/>
      <c r="E127" s="604"/>
      <c r="F127" s="605"/>
      <c r="G127" s="605"/>
      <c r="H127" s="606"/>
      <c r="I127" s="308"/>
      <c r="J127" s="308"/>
      <c r="K127" s="308"/>
      <c r="L127" s="308"/>
      <c r="M127" s="308"/>
      <c r="N127" s="308"/>
      <c r="O127" s="303"/>
      <c r="P127" s="18"/>
      <c r="Q127" s="18"/>
      <c r="R127" s="18"/>
      <c r="S127" s="18"/>
      <c r="T127" s="18"/>
      <c r="U127" s="18"/>
      <c r="V127" s="18"/>
      <c r="W127" s="18"/>
      <c r="X127" s="29"/>
    </row>
    <row r="128" spans="1:24" ht="47.25" hidden="1" customHeight="1" x14ac:dyDescent="0.3">
      <c r="B128" s="30"/>
      <c r="C128" s="653"/>
      <c r="D128" s="560"/>
      <c r="E128" s="604"/>
      <c r="F128" s="605"/>
      <c r="G128" s="605"/>
      <c r="H128" s="606"/>
      <c r="I128" s="308"/>
      <c r="J128" s="308"/>
      <c r="K128" s="308"/>
      <c r="L128" s="308"/>
      <c r="M128" s="308"/>
      <c r="N128" s="308"/>
      <c r="O128" s="303"/>
      <c r="P128" s="18"/>
      <c r="Q128" s="18"/>
      <c r="R128" s="18"/>
      <c r="S128" s="18"/>
      <c r="T128" s="18"/>
      <c r="U128" s="18"/>
      <c r="V128" s="18"/>
      <c r="W128" s="18"/>
      <c r="X128" s="29"/>
    </row>
    <row r="129" spans="2:24" ht="47.25" hidden="1" customHeight="1" x14ac:dyDescent="0.3">
      <c r="B129" s="30"/>
      <c r="C129" s="653"/>
      <c r="D129" s="560"/>
      <c r="E129" s="604"/>
      <c r="F129" s="605"/>
      <c r="G129" s="605"/>
      <c r="H129" s="606"/>
      <c r="I129" s="308"/>
      <c r="J129" s="308"/>
      <c r="K129" s="308"/>
      <c r="L129" s="308"/>
      <c r="M129" s="308"/>
      <c r="N129" s="308"/>
      <c r="O129" s="303"/>
      <c r="P129" s="18"/>
      <c r="Q129" s="18"/>
      <c r="R129" s="18"/>
      <c r="S129" s="18"/>
      <c r="T129" s="18"/>
      <c r="U129" s="18"/>
      <c r="V129" s="18"/>
      <c r="W129" s="18"/>
      <c r="X129" s="29"/>
    </row>
    <row r="130" spans="2:24" ht="47.25" hidden="1" customHeight="1" x14ac:dyDescent="0.3">
      <c r="B130" s="30"/>
      <c r="C130" s="653"/>
      <c r="D130" s="560"/>
      <c r="E130" s="604"/>
      <c r="F130" s="605"/>
      <c r="G130" s="605"/>
      <c r="H130" s="606"/>
      <c r="I130" s="308"/>
      <c r="J130" s="308"/>
      <c r="K130" s="308"/>
      <c r="L130" s="308"/>
      <c r="M130" s="308"/>
      <c r="N130" s="308"/>
      <c r="O130" s="303"/>
      <c r="P130" s="18"/>
      <c r="Q130" s="18"/>
      <c r="R130" s="18"/>
      <c r="S130" s="18"/>
      <c r="T130" s="18"/>
      <c r="U130" s="18"/>
      <c r="V130" s="18"/>
      <c r="W130" s="18"/>
      <c r="X130" s="29"/>
    </row>
    <row r="131" spans="2:24" ht="47.25" hidden="1" customHeight="1" x14ac:dyDescent="0.3">
      <c r="B131" s="30"/>
      <c r="C131" s="653"/>
      <c r="D131" s="560"/>
      <c r="E131" s="604"/>
      <c r="F131" s="605"/>
      <c r="G131" s="605"/>
      <c r="H131" s="606"/>
      <c r="I131" s="308"/>
      <c r="J131" s="308"/>
      <c r="K131" s="308"/>
      <c r="L131" s="308"/>
      <c r="M131" s="308"/>
      <c r="N131" s="308"/>
      <c r="O131" s="303"/>
      <c r="P131" s="18"/>
      <c r="Q131" s="18"/>
      <c r="R131" s="18"/>
      <c r="S131" s="18"/>
      <c r="T131" s="18"/>
      <c r="U131" s="18"/>
      <c r="V131" s="18"/>
      <c r="W131" s="18"/>
      <c r="X131" s="29"/>
    </row>
    <row r="132" spans="2:24" ht="47.25" hidden="1" customHeight="1" x14ac:dyDescent="0.3">
      <c r="B132" s="30"/>
      <c r="C132" s="653"/>
      <c r="D132" s="560"/>
      <c r="E132" s="604"/>
      <c r="F132" s="605"/>
      <c r="G132" s="605"/>
      <c r="H132" s="606"/>
      <c r="I132" s="308"/>
      <c r="J132" s="308"/>
      <c r="K132" s="308"/>
      <c r="L132" s="308"/>
      <c r="M132" s="308"/>
      <c r="N132" s="308"/>
      <c r="O132" s="303"/>
      <c r="P132" s="18"/>
      <c r="Q132" s="18"/>
      <c r="R132" s="18"/>
      <c r="S132" s="18"/>
      <c r="T132" s="18"/>
      <c r="U132" s="18"/>
      <c r="V132" s="18"/>
      <c r="W132" s="18"/>
      <c r="X132" s="29"/>
    </row>
    <row r="133" spans="2:24" ht="47.25" hidden="1" customHeight="1" thickBot="1" x14ac:dyDescent="0.35">
      <c r="B133" s="30"/>
      <c r="C133" s="653"/>
      <c r="D133" s="560"/>
      <c r="E133" s="601"/>
      <c r="F133" s="602"/>
      <c r="G133" s="602"/>
      <c r="H133" s="603"/>
      <c r="I133" s="309"/>
      <c r="J133" s="309"/>
      <c r="K133" s="309"/>
      <c r="L133" s="309"/>
      <c r="M133" s="309"/>
      <c r="N133" s="309"/>
      <c r="O133" s="304"/>
      <c r="P133" s="18"/>
      <c r="Q133" s="18"/>
      <c r="R133" s="18"/>
      <c r="S133" s="18"/>
      <c r="T133" s="18"/>
      <c r="U133" s="18"/>
      <c r="V133" s="18"/>
      <c r="W133" s="18"/>
      <c r="X133" s="29"/>
    </row>
    <row r="134" spans="2:24" ht="18" x14ac:dyDescent="0.3">
      <c r="B134" s="36"/>
      <c r="C134" s="340"/>
      <c r="D134" s="340"/>
      <c r="E134" s="340"/>
      <c r="F134" s="340"/>
      <c r="G134" s="340"/>
      <c r="H134" s="340"/>
      <c r="I134" s="340"/>
      <c r="J134" s="340"/>
      <c r="K134" s="340"/>
      <c r="L134" s="340"/>
      <c r="M134" s="340"/>
      <c r="N134" s="340"/>
      <c r="O134" s="340"/>
      <c r="P134" s="35"/>
      <c r="Q134" s="35"/>
      <c r="R134" s="35"/>
      <c r="S134" s="35"/>
      <c r="T134" s="35"/>
      <c r="U134" s="35"/>
      <c r="V134" s="35"/>
      <c r="W134" s="35"/>
      <c r="X134" s="52"/>
    </row>
    <row r="135" spans="2:24" x14ac:dyDescent="0.3">
      <c r="C135" s="341"/>
      <c r="D135" s="341"/>
      <c r="E135" s="341"/>
      <c r="F135" s="341"/>
      <c r="G135" s="341"/>
      <c r="H135" s="341"/>
      <c r="I135" s="341"/>
      <c r="J135" s="341"/>
      <c r="K135" s="342"/>
      <c r="L135" s="342"/>
      <c r="M135" s="342"/>
      <c r="N135" s="342"/>
      <c r="O135" s="342"/>
    </row>
    <row r="136" spans="2:24" ht="15" thickBot="1" x14ac:dyDescent="0.35">
      <c r="C136" s="341"/>
      <c r="D136" s="341"/>
      <c r="E136" s="341"/>
      <c r="F136" s="341"/>
      <c r="G136" s="341"/>
      <c r="H136" s="341"/>
      <c r="I136" s="341"/>
      <c r="J136" s="341"/>
      <c r="K136" s="342"/>
      <c r="L136" s="342"/>
      <c r="M136" s="342"/>
      <c r="N136" s="342"/>
      <c r="O136" s="342"/>
    </row>
    <row r="137" spans="2:24" ht="15" thickBot="1" x14ac:dyDescent="0.35">
      <c r="B137" s="68"/>
      <c r="C137" s="607" t="s">
        <v>968</v>
      </c>
      <c r="D137" s="607"/>
      <c r="E137" s="607"/>
      <c r="F137" s="607"/>
      <c r="G137" s="607"/>
      <c r="H137" s="473"/>
      <c r="I137" s="473"/>
      <c r="J137" s="607"/>
      <c r="K137" s="607"/>
      <c r="L137" s="607"/>
      <c r="M137" s="607"/>
      <c r="N137" s="607"/>
      <c r="O137" s="473"/>
      <c r="P137" s="473"/>
      <c r="Q137" s="607"/>
      <c r="R137" s="607"/>
      <c r="S137" s="607"/>
      <c r="T137" s="607"/>
      <c r="U137" s="473"/>
      <c r="V137" s="473"/>
      <c r="W137" s="473"/>
      <c r="X137" s="76"/>
    </row>
    <row r="138" spans="2:24" ht="3.75" customHeight="1" x14ac:dyDescent="0.3">
      <c r="B138" s="69"/>
      <c r="C138" s="343"/>
      <c r="D138" s="344"/>
      <c r="E138" s="344"/>
      <c r="F138" s="344"/>
      <c r="G138" s="344"/>
      <c r="H138" s="344"/>
      <c r="I138" s="344"/>
      <c r="J138" s="344"/>
      <c r="K138" s="344"/>
      <c r="L138" s="344"/>
      <c r="M138" s="344"/>
      <c r="N138" s="344"/>
      <c r="O138" s="344"/>
      <c r="P138" s="70"/>
      <c r="Q138" s="70"/>
      <c r="R138" s="70"/>
      <c r="S138" s="70"/>
      <c r="T138" s="70"/>
      <c r="U138" s="70"/>
      <c r="V138" s="70"/>
      <c r="W138" s="70"/>
      <c r="X138" s="71"/>
    </row>
    <row r="139" spans="2:24" x14ac:dyDescent="0.3">
      <c r="B139" s="69"/>
      <c r="C139" s="463" t="s">
        <v>969</v>
      </c>
      <c r="D139" s="343"/>
      <c r="E139" s="343"/>
      <c r="F139" s="344"/>
      <c r="G139" s="344"/>
      <c r="H139" s="344"/>
      <c r="I139" s="344"/>
      <c r="J139" s="344"/>
      <c r="K139" s="344"/>
      <c r="L139" s="344"/>
      <c r="M139" s="344"/>
      <c r="N139" s="344"/>
      <c r="O139" s="344"/>
      <c r="P139" s="70"/>
      <c r="Q139" s="70"/>
      <c r="R139" s="70"/>
      <c r="S139" s="70"/>
      <c r="T139" s="70"/>
      <c r="U139" s="70"/>
      <c r="V139" s="70"/>
      <c r="W139" s="70"/>
      <c r="X139" s="71"/>
    </row>
    <row r="140" spans="2:24" ht="3" customHeight="1" x14ac:dyDescent="0.3">
      <c r="B140" s="72"/>
      <c r="C140" s="343"/>
      <c r="D140" s="344"/>
      <c r="E140" s="344"/>
      <c r="F140" s="344"/>
      <c r="G140" s="344"/>
      <c r="H140" s="344"/>
      <c r="I140" s="344"/>
      <c r="J140" s="344"/>
      <c r="K140" s="344"/>
      <c r="L140" s="344"/>
      <c r="M140" s="344"/>
      <c r="N140" s="344"/>
      <c r="O140" s="344"/>
      <c r="P140" s="70"/>
      <c r="Q140" s="70"/>
      <c r="R140" s="70"/>
      <c r="S140" s="70"/>
      <c r="T140" s="70"/>
      <c r="U140" s="70"/>
      <c r="V140" s="70"/>
      <c r="W140" s="70"/>
      <c r="X140" s="71"/>
    </row>
    <row r="141" spans="2:24" ht="51.75" customHeight="1" x14ac:dyDescent="0.3">
      <c r="B141" s="72"/>
      <c r="C141" s="243" t="s">
        <v>960</v>
      </c>
      <c r="D141" s="628" t="s">
        <v>970</v>
      </c>
      <c r="E141" s="628"/>
      <c r="F141" s="628"/>
      <c r="G141" s="628"/>
      <c r="H141" s="628"/>
      <c r="I141" s="628" t="s">
        <v>971</v>
      </c>
      <c r="J141" s="628"/>
      <c r="K141" s="628" t="s">
        <v>972</v>
      </c>
      <c r="L141" s="628"/>
      <c r="M141" s="628" t="s">
        <v>20</v>
      </c>
      <c r="N141" s="636"/>
      <c r="O141" s="344"/>
      <c r="P141" s="70"/>
      <c r="Q141" s="70"/>
      <c r="R141" s="70"/>
      <c r="S141" s="70"/>
      <c r="T141" s="70"/>
      <c r="U141" s="70"/>
      <c r="V141" s="70"/>
      <c r="W141" s="70"/>
      <c r="X141" s="71"/>
    </row>
    <row r="142" spans="2:24" ht="127.5" customHeight="1" x14ac:dyDescent="0.3">
      <c r="B142" s="72"/>
      <c r="C142" s="464" t="s">
        <v>615</v>
      </c>
      <c r="D142" s="619" t="s">
        <v>973</v>
      </c>
      <c r="E142" s="620"/>
      <c r="F142" s="620"/>
      <c r="G142" s="620"/>
      <c r="H142" s="621"/>
      <c r="I142" s="591" t="s">
        <v>974</v>
      </c>
      <c r="J142" s="592"/>
      <c r="K142" s="633" t="s">
        <v>975</v>
      </c>
      <c r="L142" s="634"/>
      <c r="M142" s="637" t="s">
        <v>976</v>
      </c>
      <c r="N142" s="638"/>
      <c r="O142" s="344"/>
      <c r="P142" s="70"/>
      <c r="Q142" s="70"/>
      <c r="R142" s="70"/>
      <c r="S142" s="70"/>
      <c r="T142" s="70"/>
      <c r="U142" s="70"/>
      <c r="V142" s="70"/>
      <c r="W142" s="70"/>
      <c r="X142" s="71"/>
    </row>
    <row r="143" spans="2:24" ht="153" customHeight="1" x14ac:dyDescent="0.3">
      <c r="B143" s="72"/>
      <c r="C143" s="464" t="s">
        <v>615</v>
      </c>
      <c r="D143" s="622" t="s">
        <v>977</v>
      </c>
      <c r="E143" s="623"/>
      <c r="F143" s="623"/>
      <c r="G143" s="623"/>
      <c r="H143" s="624"/>
      <c r="I143" s="559" t="s">
        <v>974</v>
      </c>
      <c r="J143" s="560"/>
      <c r="K143" s="633" t="s">
        <v>978</v>
      </c>
      <c r="L143" s="634"/>
      <c r="M143" s="632"/>
      <c r="N143" s="639"/>
      <c r="O143" s="344"/>
      <c r="P143" s="70"/>
      <c r="Q143" s="70"/>
      <c r="R143" s="70"/>
      <c r="S143" s="70"/>
      <c r="T143" s="70"/>
      <c r="U143" s="70"/>
      <c r="V143" s="70"/>
      <c r="W143" s="70"/>
      <c r="X143" s="71"/>
    </row>
    <row r="144" spans="2:24" ht="112.5" customHeight="1" x14ac:dyDescent="0.3">
      <c r="B144" s="72"/>
      <c r="C144" s="464" t="s">
        <v>979</v>
      </c>
      <c r="D144" s="622" t="s">
        <v>980</v>
      </c>
      <c r="E144" s="623"/>
      <c r="F144" s="623"/>
      <c r="G144" s="623"/>
      <c r="H144" s="624"/>
      <c r="I144" s="559" t="s">
        <v>974</v>
      </c>
      <c r="J144" s="560"/>
      <c r="K144" s="633"/>
      <c r="L144" s="634"/>
      <c r="M144" s="632" t="s">
        <v>981</v>
      </c>
      <c r="N144" s="639"/>
      <c r="O144" s="344"/>
      <c r="P144" s="70"/>
      <c r="Q144" s="70"/>
      <c r="R144" s="70"/>
      <c r="S144" s="70"/>
      <c r="T144" s="70"/>
      <c r="U144" s="70"/>
      <c r="V144" s="70"/>
      <c r="W144" s="70"/>
      <c r="X144" s="71"/>
    </row>
    <row r="145" spans="2:24" ht="111" customHeight="1" x14ac:dyDescent="0.3">
      <c r="B145" s="72"/>
      <c r="C145" s="464" t="s">
        <v>982</v>
      </c>
      <c r="D145" s="619" t="s">
        <v>983</v>
      </c>
      <c r="E145" s="620"/>
      <c r="F145" s="620"/>
      <c r="G145" s="620"/>
      <c r="H145" s="621"/>
      <c r="I145" s="559" t="s">
        <v>974</v>
      </c>
      <c r="J145" s="560"/>
      <c r="K145" s="633" t="s">
        <v>984</v>
      </c>
      <c r="L145" s="634"/>
      <c r="M145" s="632"/>
      <c r="N145" s="639"/>
      <c r="O145" s="344"/>
      <c r="P145" s="70"/>
      <c r="Q145" s="70"/>
      <c r="R145" s="70"/>
      <c r="S145" s="70"/>
      <c r="T145" s="70"/>
      <c r="U145" s="70"/>
      <c r="V145" s="70"/>
      <c r="W145" s="70"/>
      <c r="X145" s="71"/>
    </row>
    <row r="146" spans="2:24" ht="153" customHeight="1" x14ac:dyDescent="0.3">
      <c r="B146" s="72"/>
      <c r="C146" s="464" t="s">
        <v>615</v>
      </c>
      <c r="D146" s="622" t="s">
        <v>985</v>
      </c>
      <c r="E146" s="623"/>
      <c r="F146" s="623"/>
      <c r="G146" s="623"/>
      <c r="H146" s="624"/>
      <c r="I146" s="630" t="s">
        <v>986</v>
      </c>
      <c r="J146" s="631"/>
      <c r="K146" s="633" t="s">
        <v>987</v>
      </c>
      <c r="L146" s="634"/>
      <c r="M146" s="632"/>
      <c r="N146" s="639"/>
      <c r="O146" s="344"/>
      <c r="P146" s="70"/>
      <c r="Q146" s="70"/>
      <c r="R146" s="70"/>
      <c r="S146" s="70"/>
      <c r="T146" s="70"/>
      <c r="U146" s="70"/>
      <c r="V146" s="70"/>
      <c r="W146" s="70"/>
      <c r="X146" s="71"/>
    </row>
    <row r="147" spans="2:24" ht="69.75" customHeight="1" x14ac:dyDescent="0.3">
      <c r="B147" s="72"/>
      <c r="C147" s="464" t="s">
        <v>615</v>
      </c>
      <c r="D147" s="627" t="s">
        <v>988</v>
      </c>
      <c r="E147" s="627"/>
      <c r="F147" s="627"/>
      <c r="G147" s="627"/>
      <c r="H147" s="627"/>
      <c r="I147" s="630" t="s">
        <v>986</v>
      </c>
      <c r="J147" s="631"/>
      <c r="K147" s="570" t="s">
        <v>989</v>
      </c>
      <c r="L147" s="570"/>
      <c r="M147" s="632"/>
      <c r="N147" s="639"/>
      <c r="O147" s="344"/>
      <c r="P147" s="70"/>
      <c r="Q147" s="70"/>
      <c r="R147" s="70"/>
      <c r="S147" s="70"/>
      <c r="T147" s="70"/>
      <c r="U147" s="70"/>
      <c r="V147" s="70"/>
      <c r="W147" s="70"/>
      <c r="X147" s="71"/>
    </row>
    <row r="148" spans="2:24" ht="47.25" hidden="1" customHeight="1" x14ac:dyDescent="0.3">
      <c r="B148" s="72"/>
      <c r="C148" s="305"/>
      <c r="D148" s="625"/>
      <c r="E148" s="625"/>
      <c r="F148" s="625"/>
      <c r="G148" s="625"/>
      <c r="H148" s="625"/>
      <c r="I148" s="629"/>
      <c r="J148" s="629"/>
      <c r="K148" s="632"/>
      <c r="L148" s="632"/>
      <c r="M148" s="632"/>
      <c r="N148" s="639"/>
      <c r="O148" s="344"/>
      <c r="P148" s="70"/>
      <c r="Q148" s="70"/>
      <c r="R148" s="70"/>
      <c r="S148" s="70"/>
      <c r="T148" s="70"/>
      <c r="U148" s="70"/>
      <c r="V148" s="70"/>
      <c r="W148" s="70"/>
      <c r="X148" s="71"/>
    </row>
    <row r="149" spans="2:24" ht="47.25" hidden="1" customHeight="1" x14ac:dyDescent="0.3">
      <c r="B149" s="72"/>
      <c r="C149" s="305"/>
      <c r="D149" s="625"/>
      <c r="E149" s="625"/>
      <c r="F149" s="625"/>
      <c r="G149" s="625"/>
      <c r="H149" s="625"/>
      <c r="I149" s="629"/>
      <c r="J149" s="629"/>
      <c r="K149" s="632"/>
      <c r="L149" s="632"/>
      <c r="M149" s="632"/>
      <c r="N149" s="639"/>
      <c r="O149" s="344"/>
      <c r="P149" s="70"/>
      <c r="Q149" s="70"/>
      <c r="R149" s="70"/>
      <c r="S149" s="70"/>
      <c r="T149" s="70"/>
      <c r="U149" s="70"/>
      <c r="V149" s="70"/>
      <c r="W149" s="70"/>
      <c r="X149" s="71"/>
    </row>
    <row r="150" spans="2:24" ht="47.25" hidden="1" customHeight="1" x14ac:dyDescent="0.3">
      <c r="B150" s="72"/>
      <c r="C150" s="305"/>
      <c r="D150" s="625"/>
      <c r="E150" s="625"/>
      <c r="F150" s="625"/>
      <c r="G150" s="625"/>
      <c r="H150" s="625"/>
      <c r="I150" s="629"/>
      <c r="J150" s="629"/>
      <c r="K150" s="632"/>
      <c r="L150" s="632"/>
      <c r="M150" s="632"/>
      <c r="N150" s="639"/>
      <c r="O150" s="344"/>
      <c r="P150" s="70"/>
      <c r="Q150" s="70"/>
      <c r="R150" s="70"/>
      <c r="S150" s="70"/>
      <c r="T150" s="70"/>
      <c r="U150" s="70"/>
      <c r="V150" s="70"/>
      <c r="W150" s="70"/>
      <c r="X150" s="71"/>
    </row>
    <row r="151" spans="2:24" ht="47.25" hidden="1" customHeight="1" x14ac:dyDescent="0.3">
      <c r="B151" s="72"/>
      <c r="C151" s="305"/>
      <c r="D151" s="625"/>
      <c r="E151" s="625"/>
      <c r="F151" s="625"/>
      <c r="G151" s="625"/>
      <c r="H151" s="625"/>
      <c r="I151" s="629"/>
      <c r="J151" s="629"/>
      <c r="K151" s="632"/>
      <c r="L151" s="632"/>
      <c r="M151" s="632"/>
      <c r="N151" s="639"/>
      <c r="O151" s="344"/>
      <c r="P151" s="70"/>
      <c r="Q151" s="70"/>
      <c r="R151" s="70"/>
      <c r="S151" s="70"/>
      <c r="T151" s="70"/>
      <c r="U151" s="70"/>
      <c r="V151" s="70"/>
      <c r="W151" s="70"/>
      <c r="X151" s="71"/>
    </row>
    <row r="152" spans="2:24" ht="47.25" hidden="1" customHeight="1" x14ac:dyDescent="0.3">
      <c r="B152" s="72"/>
      <c r="C152" s="305"/>
      <c r="D152" s="625"/>
      <c r="E152" s="625"/>
      <c r="F152" s="625"/>
      <c r="G152" s="625"/>
      <c r="H152" s="625"/>
      <c r="I152" s="629"/>
      <c r="J152" s="629"/>
      <c r="K152" s="632"/>
      <c r="L152" s="632"/>
      <c r="M152" s="632"/>
      <c r="N152" s="639"/>
      <c r="O152" s="344"/>
      <c r="P152" s="70"/>
      <c r="Q152" s="70"/>
      <c r="R152" s="70"/>
      <c r="S152" s="70"/>
      <c r="T152" s="70"/>
      <c r="U152" s="70"/>
      <c r="V152" s="70"/>
      <c r="W152" s="70"/>
      <c r="X152" s="71"/>
    </row>
    <row r="153" spans="2:24" ht="47.25" hidden="1" customHeight="1" x14ac:dyDescent="0.3">
      <c r="B153" s="72"/>
      <c r="C153" s="305"/>
      <c r="D153" s="625"/>
      <c r="E153" s="625"/>
      <c r="F153" s="625"/>
      <c r="G153" s="625"/>
      <c r="H153" s="625"/>
      <c r="I153" s="629"/>
      <c r="J153" s="629"/>
      <c r="K153" s="632"/>
      <c r="L153" s="632"/>
      <c r="M153" s="632"/>
      <c r="N153" s="639"/>
      <c r="O153" s="344"/>
      <c r="P153" s="70"/>
      <c r="Q153" s="70"/>
      <c r="R153" s="70"/>
      <c r="S153" s="70"/>
      <c r="T153" s="70"/>
      <c r="U153" s="70"/>
      <c r="V153" s="70"/>
      <c r="W153" s="70"/>
      <c r="X153" s="71"/>
    </row>
    <row r="154" spans="2:24" ht="47.25" hidden="1" customHeight="1" x14ac:dyDescent="0.3">
      <c r="B154" s="72"/>
      <c r="C154" s="305"/>
      <c r="D154" s="625"/>
      <c r="E154" s="625"/>
      <c r="F154" s="625"/>
      <c r="G154" s="625"/>
      <c r="H154" s="625"/>
      <c r="I154" s="629"/>
      <c r="J154" s="629"/>
      <c r="K154" s="632"/>
      <c r="L154" s="632"/>
      <c r="M154" s="632"/>
      <c r="N154" s="639"/>
      <c r="O154" s="344"/>
      <c r="P154" s="70"/>
      <c r="Q154" s="70"/>
      <c r="R154" s="70"/>
      <c r="S154" s="70"/>
      <c r="T154" s="70"/>
      <c r="U154" s="70"/>
      <c r="V154" s="70"/>
      <c r="W154" s="70"/>
      <c r="X154" s="71"/>
    </row>
    <row r="155" spans="2:24" ht="47.25" hidden="1" customHeight="1" x14ac:dyDescent="0.3">
      <c r="B155" s="72"/>
      <c r="C155" s="305"/>
      <c r="D155" s="625"/>
      <c r="E155" s="625"/>
      <c r="F155" s="625"/>
      <c r="G155" s="625"/>
      <c r="H155" s="625"/>
      <c r="I155" s="629"/>
      <c r="J155" s="629"/>
      <c r="K155" s="632"/>
      <c r="L155" s="632"/>
      <c r="M155" s="632"/>
      <c r="N155" s="639"/>
      <c r="O155" s="344"/>
      <c r="P155" s="70"/>
      <c r="Q155" s="70"/>
      <c r="R155" s="70"/>
      <c r="S155" s="70"/>
      <c r="T155" s="70"/>
      <c r="U155" s="70"/>
      <c r="V155" s="70"/>
      <c r="W155" s="70"/>
      <c r="X155" s="71"/>
    </row>
    <row r="156" spans="2:24" ht="47.25" hidden="1" customHeight="1" x14ac:dyDescent="0.3">
      <c r="B156" s="72"/>
      <c r="C156" s="305"/>
      <c r="D156" s="625"/>
      <c r="E156" s="625"/>
      <c r="F156" s="625"/>
      <c r="G156" s="625"/>
      <c r="H156" s="625"/>
      <c r="I156" s="629"/>
      <c r="J156" s="629"/>
      <c r="K156" s="632"/>
      <c r="L156" s="632"/>
      <c r="M156" s="632"/>
      <c r="N156" s="639"/>
      <c r="O156" s="344"/>
      <c r="P156" s="70"/>
      <c r="Q156" s="70"/>
      <c r="R156" s="70"/>
      <c r="S156" s="70"/>
      <c r="T156" s="70"/>
      <c r="U156" s="70"/>
      <c r="V156" s="70"/>
      <c r="W156" s="70"/>
      <c r="X156" s="71"/>
    </row>
    <row r="157" spans="2:24" ht="47.25" hidden="1" customHeight="1" x14ac:dyDescent="0.3">
      <c r="B157" s="72"/>
      <c r="C157" s="305"/>
      <c r="D157" s="625"/>
      <c r="E157" s="625"/>
      <c r="F157" s="625"/>
      <c r="G157" s="625"/>
      <c r="H157" s="625"/>
      <c r="I157" s="629"/>
      <c r="J157" s="629"/>
      <c r="K157" s="632"/>
      <c r="L157" s="632"/>
      <c r="M157" s="632"/>
      <c r="N157" s="639"/>
      <c r="O157" s="344"/>
      <c r="P157" s="70"/>
      <c r="Q157" s="70"/>
      <c r="R157" s="70"/>
      <c r="S157" s="70"/>
      <c r="T157" s="70"/>
      <c r="U157" s="70"/>
      <c r="V157" s="70"/>
      <c r="W157" s="70"/>
      <c r="X157" s="71"/>
    </row>
    <row r="158" spans="2:24" ht="47.25" hidden="1" customHeight="1" x14ac:dyDescent="0.3">
      <c r="B158" s="72"/>
      <c r="C158" s="305"/>
      <c r="D158" s="625"/>
      <c r="E158" s="625"/>
      <c r="F158" s="625"/>
      <c r="G158" s="625"/>
      <c r="H158" s="625"/>
      <c r="I158" s="629"/>
      <c r="J158" s="629"/>
      <c r="K158" s="632"/>
      <c r="L158" s="632"/>
      <c r="M158" s="632"/>
      <c r="N158" s="639"/>
      <c r="O158" s="344"/>
      <c r="P158" s="70"/>
      <c r="Q158" s="70"/>
      <c r="R158" s="70"/>
      <c r="S158" s="70"/>
      <c r="T158" s="70"/>
      <c r="U158" s="70"/>
      <c r="V158" s="70"/>
      <c r="W158" s="70"/>
      <c r="X158" s="71"/>
    </row>
    <row r="159" spans="2:24" ht="47.25" hidden="1" customHeight="1" thickBot="1" x14ac:dyDescent="0.35">
      <c r="B159" s="72"/>
      <c r="C159" s="306"/>
      <c r="D159" s="626"/>
      <c r="E159" s="626"/>
      <c r="F159" s="626"/>
      <c r="G159" s="626"/>
      <c r="H159" s="626"/>
      <c r="I159" s="609"/>
      <c r="J159" s="609"/>
      <c r="K159" s="635"/>
      <c r="L159" s="635"/>
      <c r="M159" s="635"/>
      <c r="N159" s="640"/>
      <c r="O159" s="344"/>
      <c r="P159" s="70"/>
      <c r="Q159" s="70"/>
      <c r="R159" s="70"/>
      <c r="S159" s="70"/>
      <c r="T159" s="70"/>
      <c r="U159" s="70"/>
      <c r="V159" s="70"/>
      <c r="W159" s="70"/>
      <c r="X159" s="71"/>
    </row>
    <row r="160" spans="2:24" x14ac:dyDescent="0.3">
      <c r="B160" s="72"/>
      <c r="C160" s="344"/>
      <c r="D160" s="344"/>
      <c r="E160" s="344"/>
      <c r="F160" s="344"/>
      <c r="G160" s="344"/>
      <c r="H160" s="344"/>
      <c r="I160" s="344"/>
      <c r="J160" s="344"/>
      <c r="K160" s="344"/>
      <c r="L160" s="344"/>
      <c r="M160" s="344"/>
      <c r="N160" s="344"/>
      <c r="O160" s="344"/>
      <c r="P160" s="70"/>
      <c r="Q160" s="70"/>
      <c r="R160" s="70"/>
      <c r="S160" s="70"/>
      <c r="T160" s="70"/>
      <c r="U160" s="70"/>
      <c r="V160" s="70"/>
      <c r="W160" s="70"/>
      <c r="X160" s="71"/>
    </row>
    <row r="161" spans="2:24" x14ac:dyDescent="0.3">
      <c r="B161" s="72"/>
      <c r="C161" s="344"/>
      <c r="D161" s="344"/>
      <c r="E161" s="344"/>
      <c r="F161" s="344"/>
      <c r="G161" s="344"/>
      <c r="H161" s="344"/>
      <c r="I161" s="344"/>
      <c r="J161" s="344"/>
      <c r="K161" s="344"/>
      <c r="L161" s="344"/>
      <c r="M161" s="344"/>
      <c r="N161" s="344"/>
      <c r="O161" s="344"/>
      <c r="P161" s="70"/>
      <c r="Q161" s="70"/>
      <c r="R161" s="70"/>
      <c r="S161" s="70"/>
      <c r="T161" s="70"/>
      <c r="U161" s="70"/>
      <c r="V161" s="70"/>
      <c r="W161" s="70"/>
      <c r="X161" s="71"/>
    </row>
    <row r="162" spans="2:24" ht="15" thickBot="1" x14ac:dyDescent="0.35">
      <c r="B162" s="69"/>
      <c r="C162" s="463" t="s">
        <v>990</v>
      </c>
      <c r="D162" s="344"/>
      <c r="E162" s="344"/>
      <c r="F162" s="344"/>
      <c r="G162" s="344"/>
      <c r="H162" s="344"/>
      <c r="I162" s="344"/>
      <c r="J162" s="344"/>
      <c r="K162" s="344"/>
      <c r="L162" s="344"/>
      <c r="M162" s="344"/>
      <c r="N162" s="344"/>
      <c r="O162" s="344"/>
      <c r="P162" s="70"/>
      <c r="Q162" s="70"/>
      <c r="R162" s="70"/>
      <c r="S162" s="70"/>
      <c r="T162" s="70"/>
      <c r="U162" s="70"/>
      <c r="V162" s="70"/>
      <c r="W162" s="70"/>
      <c r="X162" s="71"/>
    </row>
    <row r="163" spans="2:24" ht="15" hidden="1" thickBot="1" x14ac:dyDescent="0.35">
      <c r="B163" s="72"/>
      <c r="C163" s="344"/>
      <c r="D163" s="344"/>
      <c r="E163" s="344"/>
      <c r="F163" s="344"/>
      <c r="G163" s="344"/>
      <c r="H163" s="344"/>
      <c r="I163" s="344"/>
      <c r="J163" s="344"/>
      <c r="K163" s="344"/>
      <c r="L163" s="344"/>
      <c r="M163" s="344"/>
      <c r="N163" s="344"/>
      <c r="O163" s="344"/>
      <c r="P163" s="70"/>
      <c r="Q163" s="70"/>
      <c r="R163" s="70"/>
      <c r="S163" s="70"/>
      <c r="T163" s="70"/>
      <c r="U163" s="70"/>
      <c r="V163" s="70"/>
      <c r="W163" s="70"/>
      <c r="X163" s="71"/>
    </row>
    <row r="164" spans="2:24" x14ac:dyDescent="0.3">
      <c r="B164" s="72"/>
      <c r="C164" s="610"/>
      <c r="D164" s="611"/>
      <c r="E164" s="611"/>
      <c r="F164" s="611"/>
      <c r="G164" s="611"/>
      <c r="H164" s="611"/>
      <c r="I164" s="612"/>
      <c r="J164" s="344"/>
      <c r="K164" s="344"/>
      <c r="L164" s="344"/>
      <c r="M164" s="344"/>
      <c r="N164" s="344"/>
      <c r="O164" s="344"/>
      <c r="P164" s="70"/>
      <c r="Q164" s="70"/>
      <c r="R164" s="70"/>
      <c r="S164" s="70"/>
      <c r="T164" s="70"/>
      <c r="U164" s="70"/>
      <c r="V164" s="70"/>
      <c r="W164" s="70"/>
      <c r="X164" s="71"/>
    </row>
    <row r="165" spans="2:24" x14ac:dyDescent="0.3">
      <c r="B165" s="72"/>
      <c r="C165" s="613"/>
      <c r="D165" s="614"/>
      <c r="E165" s="614"/>
      <c r="F165" s="614"/>
      <c r="G165" s="614"/>
      <c r="H165" s="614"/>
      <c r="I165" s="615"/>
      <c r="J165" s="344"/>
      <c r="K165" s="344"/>
      <c r="L165" s="344"/>
      <c r="M165" s="344"/>
      <c r="N165" s="344"/>
      <c r="O165" s="344"/>
      <c r="P165" s="70"/>
      <c r="Q165" s="70"/>
      <c r="R165" s="70"/>
      <c r="S165" s="70"/>
      <c r="T165" s="70"/>
      <c r="U165" s="70"/>
      <c r="V165" s="70"/>
      <c r="W165" s="70"/>
      <c r="X165" s="71"/>
    </row>
    <row r="166" spans="2:24" x14ac:dyDescent="0.3">
      <c r="B166" s="72"/>
      <c r="C166" s="613"/>
      <c r="D166" s="614"/>
      <c r="E166" s="614"/>
      <c r="F166" s="614"/>
      <c r="G166" s="614"/>
      <c r="H166" s="614"/>
      <c r="I166" s="615"/>
      <c r="J166" s="344"/>
      <c r="K166" s="344"/>
      <c r="L166" s="344"/>
      <c r="M166" s="344"/>
      <c r="N166" s="344"/>
      <c r="O166" s="344"/>
      <c r="P166" s="70"/>
      <c r="Q166" s="70"/>
      <c r="R166" s="70"/>
      <c r="S166" s="70"/>
      <c r="T166" s="70"/>
      <c r="U166" s="70"/>
      <c r="V166" s="70"/>
      <c r="W166" s="70"/>
      <c r="X166" s="71"/>
    </row>
    <row r="167" spans="2:24" x14ac:dyDescent="0.3">
      <c r="B167" s="72"/>
      <c r="C167" s="613"/>
      <c r="D167" s="614"/>
      <c r="E167" s="614"/>
      <c r="F167" s="614"/>
      <c r="G167" s="614"/>
      <c r="H167" s="614"/>
      <c r="I167" s="615"/>
      <c r="J167" s="344"/>
      <c r="K167" s="344"/>
      <c r="L167" s="344"/>
      <c r="M167" s="344"/>
      <c r="N167" s="344"/>
      <c r="O167" s="344"/>
      <c r="P167" s="70"/>
      <c r="Q167" s="70"/>
      <c r="R167" s="70"/>
      <c r="S167" s="70"/>
      <c r="T167" s="70"/>
      <c r="U167" s="70"/>
      <c r="V167" s="70"/>
      <c r="W167" s="70"/>
      <c r="X167" s="71"/>
    </row>
    <row r="168" spans="2:24" x14ac:dyDescent="0.3">
      <c r="B168" s="72"/>
      <c r="C168" s="613"/>
      <c r="D168" s="614"/>
      <c r="E168" s="614"/>
      <c r="F168" s="614"/>
      <c r="G168" s="614"/>
      <c r="H168" s="614"/>
      <c r="I168" s="615"/>
      <c r="J168" s="344"/>
      <c r="K168" s="344"/>
      <c r="L168" s="344"/>
      <c r="M168" s="344"/>
      <c r="N168" s="344"/>
      <c r="O168" s="344"/>
      <c r="P168" s="70"/>
      <c r="Q168" s="70"/>
      <c r="R168" s="70"/>
      <c r="S168" s="70"/>
      <c r="T168" s="70"/>
      <c r="U168" s="70"/>
      <c r="V168" s="70"/>
      <c r="W168" s="70"/>
      <c r="X168" s="71"/>
    </row>
    <row r="169" spans="2:24" x14ac:dyDescent="0.3">
      <c r="B169" s="72"/>
      <c r="C169" s="616"/>
      <c r="D169" s="617"/>
      <c r="E169" s="617"/>
      <c r="F169" s="617"/>
      <c r="G169" s="617"/>
      <c r="H169" s="617"/>
      <c r="I169" s="618"/>
      <c r="J169" s="344"/>
      <c r="K169" s="344"/>
      <c r="L169" s="344"/>
      <c r="M169" s="344"/>
      <c r="N169" s="344"/>
      <c r="O169" s="344"/>
      <c r="P169" s="70"/>
      <c r="Q169" s="70"/>
      <c r="R169" s="70"/>
      <c r="S169" s="70"/>
      <c r="T169" s="70"/>
      <c r="U169" s="70"/>
      <c r="V169" s="70"/>
      <c r="W169" s="70"/>
      <c r="X169" s="71"/>
    </row>
    <row r="170" spans="2:24" x14ac:dyDescent="0.3">
      <c r="B170" s="73"/>
      <c r="C170" s="74"/>
      <c r="D170" s="74"/>
      <c r="E170" s="74"/>
      <c r="F170" s="74"/>
      <c r="G170" s="74"/>
      <c r="H170" s="74"/>
      <c r="I170" s="74"/>
      <c r="J170" s="74"/>
      <c r="K170" s="74"/>
      <c r="L170" s="74"/>
      <c r="M170" s="74"/>
      <c r="N170" s="74"/>
      <c r="O170" s="74"/>
      <c r="P170" s="74"/>
      <c r="Q170" s="74"/>
      <c r="R170" s="74"/>
      <c r="S170" s="74"/>
      <c r="T170" s="74"/>
      <c r="U170" s="74"/>
      <c r="V170" s="74"/>
      <c r="W170" s="74"/>
      <c r="X170" s="75"/>
    </row>
    <row r="171" spans="2:24" x14ac:dyDescent="0.3">
      <c r="B171" s="312" t="s">
        <v>991</v>
      </c>
      <c r="V171" s="4"/>
    </row>
    <row r="172" spans="2:24" x14ac:dyDescent="0.3">
      <c r="V172" s="4"/>
    </row>
    <row r="173" spans="2:24" x14ac:dyDescent="0.3">
      <c r="V173" s="4"/>
    </row>
    <row r="174" spans="2:24" x14ac:dyDescent="0.3">
      <c r="V174" s="4"/>
    </row>
    <row r="175" spans="2:24" x14ac:dyDescent="0.3">
      <c r="V175" s="4"/>
    </row>
    <row r="176" spans="2:24" x14ac:dyDescent="0.3">
      <c r="V176" s="4"/>
    </row>
    <row r="177" spans="22:22" x14ac:dyDescent="0.3">
      <c r="V177" s="4"/>
    </row>
    <row r="178" spans="22:22" x14ac:dyDescent="0.3">
      <c r="V178" s="4"/>
    </row>
    <row r="179" spans="22:22" x14ac:dyDescent="0.3">
      <c r="V179" s="4"/>
    </row>
    <row r="180" spans="22:22" x14ac:dyDescent="0.3">
      <c r="V180" s="4"/>
    </row>
    <row r="181" spans="22:22" x14ac:dyDescent="0.3">
      <c r="V181" s="4"/>
    </row>
    <row r="182" spans="22:22" x14ac:dyDescent="0.3">
      <c r="V182" s="4"/>
    </row>
    <row r="183" spans="22:22" x14ac:dyDescent="0.3">
      <c r="V183" s="4"/>
    </row>
    <row r="184" spans="22:22" x14ac:dyDescent="0.3">
      <c r="V184" s="4"/>
    </row>
    <row r="185" spans="22:22" x14ac:dyDescent="0.3">
      <c r="V185" s="4"/>
    </row>
    <row r="186" spans="22:22" x14ac:dyDescent="0.3">
      <c r="V186" s="4"/>
    </row>
  </sheetData>
  <sheetProtection selectLockedCells="1"/>
  <customSheetViews>
    <customSheetView guid="{24BDF9BF-3E89-4D14-855A-139B7B0A48CA}" showPageBreaks="1" showGridLines="0" fitToPage="1" printArea="1" hiddenColumns="1" topLeftCell="A9">
      <selection activeCell="I15" sqref="I15"/>
      <pageMargins left="0" right="0" top="0" bottom="0" header="0" footer="0"/>
      <pageSetup paperSize="8" scale="59" orientation="landscape" r:id="rId1"/>
    </customSheetView>
  </customSheetViews>
  <mergeCells count="285">
    <mergeCell ref="C125:D125"/>
    <mergeCell ref="C126:D126"/>
    <mergeCell ref="C127:D127"/>
    <mergeCell ref="C128:D128"/>
    <mergeCell ref="C129:D129"/>
    <mergeCell ref="C130:D130"/>
    <mergeCell ref="C131:D131"/>
    <mergeCell ref="C132:D132"/>
    <mergeCell ref="C133:D133"/>
    <mergeCell ref="C116:D116"/>
    <mergeCell ref="C117:D117"/>
    <mergeCell ref="C118:D118"/>
    <mergeCell ref="C119:D119"/>
    <mergeCell ref="C120:D120"/>
    <mergeCell ref="C121:D121"/>
    <mergeCell ref="C122:D122"/>
    <mergeCell ref="C123:D123"/>
    <mergeCell ref="C124:D124"/>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S89:T89"/>
    <mergeCell ref="S90:T90"/>
    <mergeCell ref="S91:T91"/>
    <mergeCell ref="S92:T92"/>
    <mergeCell ref="S93:T93"/>
    <mergeCell ref="S94:T94"/>
    <mergeCell ref="S95:T95"/>
    <mergeCell ref="S96:T96"/>
    <mergeCell ref="S97:T97"/>
    <mergeCell ref="S80:T80"/>
    <mergeCell ref="S81:T81"/>
    <mergeCell ref="S82:T82"/>
    <mergeCell ref="S83:T83"/>
    <mergeCell ref="S84:T84"/>
    <mergeCell ref="S85:T85"/>
    <mergeCell ref="S86:T86"/>
    <mergeCell ref="S87:T87"/>
    <mergeCell ref="S88:T88"/>
    <mergeCell ref="S71:T71"/>
    <mergeCell ref="S72:T72"/>
    <mergeCell ref="S73:T73"/>
    <mergeCell ref="S74:T74"/>
    <mergeCell ref="S75:T75"/>
    <mergeCell ref="S76:T76"/>
    <mergeCell ref="S77:T77"/>
    <mergeCell ref="S78:T78"/>
    <mergeCell ref="S79:T79"/>
    <mergeCell ref="S62:T62"/>
    <mergeCell ref="S63:T63"/>
    <mergeCell ref="S64:T64"/>
    <mergeCell ref="S65:T65"/>
    <mergeCell ref="S66:T66"/>
    <mergeCell ref="S67:T67"/>
    <mergeCell ref="S68:T68"/>
    <mergeCell ref="S69:T69"/>
    <mergeCell ref="S70:T70"/>
    <mergeCell ref="E131:H131"/>
    <mergeCell ref="E132:H132"/>
    <mergeCell ref="E115:H115"/>
    <mergeCell ref="E116:H116"/>
    <mergeCell ref="E117:H117"/>
    <mergeCell ref="E118:H118"/>
    <mergeCell ref="E119:H119"/>
    <mergeCell ref="E120:H120"/>
    <mergeCell ref="E121:H121"/>
    <mergeCell ref="E122:H122"/>
    <mergeCell ref="E123:H123"/>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29:O29"/>
    <mergeCell ref="N30:O30"/>
    <mergeCell ref="N31:O31"/>
    <mergeCell ref="N32:O32"/>
    <mergeCell ref="N33:O33"/>
    <mergeCell ref="D29:F29"/>
    <mergeCell ref="D30:F30"/>
    <mergeCell ref="D31:F31"/>
    <mergeCell ref="D32:F32"/>
    <mergeCell ref="D33:F33"/>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K85:L85"/>
    <mergeCell ref="K86:L86"/>
    <mergeCell ref="K72:L72"/>
    <mergeCell ref="K73:L73"/>
    <mergeCell ref="K74:L74"/>
    <mergeCell ref="K75:L75"/>
    <mergeCell ref="K76:L76"/>
    <mergeCell ref="K77:L77"/>
    <mergeCell ref="K78:L78"/>
    <mergeCell ref="K79:L79"/>
    <mergeCell ref="K80:L80"/>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I87:J87"/>
    <mergeCell ref="I88:J88"/>
    <mergeCell ref="I89:J89"/>
    <mergeCell ref="I83:J83"/>
    <mergeCell ref="I84:J84"/>
    <mergeCell ref="I85:J85"/>
    <mergeCell ref="I86:J86"/>
    <mergeCell ref="I90:J90"/>
    <mergeCell ref="I91:J91"/>
    <mergeCell ref="I92:J92"/>
    <mergeCell ref="K88:L88"/>
    <mergeCell ref="K89:L89"/>
    <mergeCell ref="K90:L90"/>
    <mergeCell ref="K91:L91"/>
    <mergeCell ref="K92:L92"/>
    <mergeCell ref="K93:L93"/>
    <mergeCell ref="K94:L94"/>
    <mergeCell ref="K95:L95"/>
  </mergeCells>
  <conditionalFormatting sqref="D17:O21 D23:O23">
    <cfRule type="expression" dxfId="0" priority="5">
      <formula>$D$14="N/A"</formula>
    </cfRule>
  </conditionalFormatting>
  <dataValidations count="14">
    <dataValidation allowBlank="1" sqref="N62 O115:O133 O62:O102 P64:R64"/>
    <dataValidation sqref="M115:N133 R62 S62:S102 N30"/>
    <dataValidation type="list" allowBlank="1" showInputMessage="1" showErrorMessage="1" sqref="M63:M102 F65 H65">
      <formula1>actiontype</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N160:N1048576 N1:O2 N14:O15 N6:O7 O134:O1048576 N134:N140 N63:N102">
      <formula1>Behaviour</formula1>
    </dataValidation>
    <dataValidation type="list" sqref="M160:M1048576 M14:M15 M25:M28 M53:M61 M6:M7 M1:M2 M134:M140 I63:I102">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H31:H49 J31:J49 F67:F102 F63">
      <formula1>0</formula1>
    </dataValidation>
    <dataValidation type="decimal" operator="greaterThanOrEqual" allowBlank="1" showInputMessage="1" showErrorMessage="1" sqref="P65:Q102 H67:H102 L31:L49 P63:Q63 H63:H64">
      <formula1>0</formula1>
    </dataValidation>
    <dataValidation type="list" allowBlank="1" showInputMessage="1" showErrorMessage="1" sqref="C30:C49 C63:C102 D63:E63 E64:F64 G30:L30">
      <formula1>RPP_Sector</formula1>
    </dataValidation>
    <dataValidation type="list" allowBlank="1" showInputMessage="1" showErrorMessage="1" sqref="P17:P24 D66:E102 G63:G102 D64 D14:D15 I31:I49 G31:G49 K31:K49 C22 C24 C116:C133 M30:M49">
      <formula1>#REF!</formula1>
    </dataValidation>
    <dataValidation type="list" sqref="R63 R65:R102">
      <formula1>#REF!</formula1>
    </dataValidation>
  </dataValidations>
  <pageMargins left="0.70866141732283472" right="0.70866141732283472" top="0.74803149606299213" bottom="0.74803149606299213" header="0.31496062992125984" footer="0.31496062992125984"/>
  <pageSetup paperSize="8" scale="11" orientation="landscape" r:id="rId2"/>
  <headerFooter>
    <oddFooter>&amp;L&amp;1#&amp;"Arial"&amp;11&amp;K000000SW Internal General</oddFooter>
  </headerFooter>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'C:\Users\jennifer.anderson\Desktop\Recommended reporting\[072015 Template Recommended Reporting_v1.xlsx]Lists'!#REF!</xm:f>
          </x14:formula1>
          <xm:sqref>C148:C159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TaxKeywordTaxHTField xmlns="7aba0b23-d6f3-43d7-9394-29073cefb175">
      <Terms xmlns="http://schemas.microsoft.com/office/infopath/2007/PartnerControls"/>
    </TaxKeywordTaxHTField>
    <TaxCatchAll xmlns="7aba0b23-d6f3-43d7-9394-29073cefb175"/>
  </documentManagement>
</p:properties>
</file>

<file path=customXml/item2.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3.xml><?xml version="1.0" encoding="utf-8"?>
<ct:contentTypeSchema xmlns:ct="http://schemas.microsoft.com/office/2006/metadata/contentType" xmlns:ma="http://schemas.microsoft.com/office/2006/metadata/properties/metaAttributes" ct:_="" ma:_="" ma:contentTypeName="Document" ma:contentTypeID="0x0101007986238D7CD21C4389666987BAAFDFB1" ma:contentTypeVersion="19" ma:contentTypeDescription="Create a new document." ma:contentTypeScope="" ma:versionID="2f6c77580d46ef588bb02ef24097f918">
  <xsd:schema xmlns:xsd="http://www.w3.org/2001/XMLSchema" xmlns:xs="http://www.w3.org/2001/XMLSchema" xmlns:p="http://schemas.microsoft.com/office/2006/metadata/properties" xmlns:ns2="7aba0b23-d6f3-43d7-9394-29073cefb175" xmlns:ns3="http://schemas.microsoft.com/sharepoint/v3/fields" xmlns:ns4="af392b4f-a2e8-48d9-b0b9-0a78c5491bbf" xmlns:ns5="1c625af7-d88a-490f-b3ad-494a7363d8a8" targetNamespace="http://schemas.microsoft.com/office/2006/metadata/properties" ma:root="true" ma:fieldsID="d8237c838baecf80f681d80df67ea6d5" ns2:_="" ns3:_="" ns4:_="" ns5:_="">
    <xsd:import namespace="7aba0b23-d6f3-43d7-9394-29073cefb175"/>
    <xsd:import namespace="http://schemas.microsoft.com/sharepoint/v3/fields"/>
    <xsd:import namespace="af392b4f-a2e8-48d9-b0b9-0a78c5491bbf"/>
    <xsd:import namespace="1c625af7-d88a-490f-b3ad-494a7363d8a8"/>
    <xsd:element name="properties">
      <xsd:complexType>
        <xsd:sequence>
          <xsd:element name="documentManagement">
            <xsd:complexType>
              <xsd:all>
                <xsd:element ref="ns2:TaxKeywordTaxHTField" minOccurs="0"/>
                <xsd:element ref="ns2:TaxCatchAll" minOccurs="0"/>
                <xsd:element ref="ns3:_Status" minOccurs="0"/>
                <xsd:element ref="ns4:MediaServiceMetadata" minOccurs="0"/>
                <xsd:element ref="ns4:MediaServiceFastMetadata" minOccurs="0"/>
                <xsd:element ref="ns5:SharedWithUsers" minOccurs="0"/>
                <xsd:element ref="ns5:SharedWithDetail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ba0b23-d6f3-43d7-9394-29073cefb175"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Enterprise Keywords" ma:fieldId="{23f27201-bee3-471e-b2e7-b64fd8b7ca38}" ma:taxonomyMulti="true" ma:sspId="3a012005-f5cd-43f9-a578-e007a94ea022"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7f18f196-00ea-41f8-a152-c471b0d31ecc}" ma:internalName="TaxCatchAll" ma:showField="CatchAllData" ma:web="c0c4cbc3-bbdd-48cd-b704-ba4b7fbd39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f392b4f-a2e8-48d9-b0b9-0a78c5491bb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625af7-d88a-490f-b3ad-494a7363d8a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9E15B6-D48A-4847-8DFB-1E401C968448}">
  <ds:schemaRefs>
    <ds:schemaRef ds:uri="http://schemas.microsoft.com/office/2006/metadata/properties"/>
    <ds:schemaRef ds:uri="http://schemas.microsoft.com/office/infopath/2007/PartnerControls"/>
    <ds:schemaRef ds:uri="http://schemas.microsoft.com/sharepoint/v3/fields"/>
    <ds:schemaRef ds:uri="7aba0b23-d6f3-43d7-9394-29073cefb175"/>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3.xml><?xml version="1.0" encoding="utf-8"?>
<ds:datastoreItem xmlns:ds="http://schemas.openxmlformats.org/officeDocument/2006/customXml" ds:itemID="{A9506ED5-0331-47F0-BE14-0A488768D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ba0b23-d6f3-43d7-9394-29073cefb175"/>
    <ds:schemaRef ds:uri="http://schemas.microsoft.com/sharepoint/v3/fields"/>
    <ds:schemaRef ds:uri="af392b4f-a2e8-48d9-b0b9-0a78c5491bbf"/>
    <ds:schemaRef ds:uri="1c625af7-d88a-490f-b3ad-494a7363d8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498DB7B-B35E-4282-91AF-2E47431DC9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dc:creator>
  <cp:keywords/>
  <dc:description/>
  <cp:lastModifiedBy>GRAHAM June</cp:lastModifiedBy>
  <cp:revision/>
  <dcterms:created xsi:type="dcterms:W3CDTF">2014-10-29T16:20:01Z</dcterms:created>
  <dcterms:modified xsi:type="dcterms:W3CDTF">2021-01-19T17:43:08Z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ContentTypeId">
    <vt:lpwstr>0x0101007986238D7CD21C4389666987BAAFDFB1</vt:lpwstr>
  </property>
  <property fmtid="{D5CDD505-2E9C-101B-9397-08002B2CF9AE}" pid="29" name="TaxKeyword">
    <vt:lpwstr/>
  </property>
  <property fmtid="{D5CDD505-2E9C-101B-9397-08002B2CF9AE}" pid="30" name="MSIP_Label_329195c1-9c36-48a3-ab81-3f312605d3c4_Enabled">
    <vt:lpwstr>true</vt:lpwstr>
  </property>
  <property fmtid="{D5CDD505-2E9C-101B-9397-08002B2CF9AE}" pid="31" name="MSIP_Label_329195c1-9c36-48a3-ab81-3f312605d3c4_SetDate">
    <vt:lpwstr>2020-10-19T12:54:56Z</vt:lpwstr>
  </property>
  <property fmtid="{D5CDD505-2E9C-101B-9397-08002B2CF9AE}" pid="32" name="MSIP_Label_329195c1-9c36-48a3-ab81-3f312605d3c4_Method">
    <vt:lpwstr>Privileged</vt:lpwstr>
  </property>
  <property fmtid="{D5CDD505-2E9C-101B-9397-08002B2CF9AE}" pid="33" name="MSIP_Label_329195c1-9c36-48a3-ab81-3f312605d3c4_Name">
    <vt:lpwstr>329195c1-9c36-48a3-ab81-3f312605d3c4</vt:lpwstr>
  </property>
  <property fmtid="{D5CDD505-2E9C-101B-9397-08002B2CF9AE}" pid="34" name="MSIP_Label_329195c1-9c36-48a3-ab81-3f312605d3c4_SiteId">
    <vt:lpwstr>f90bd2e7-b5c0-4b25-9e27-226ff8b6c17b</vt:lpwstr>
  </property>
  <property fmtid="{D5CDD505-2E9C-101B-9397-08002B2CF9AE}" pid="35" name="MSIP_Label_329195c1-9c36-48a3-ab81-3f312605d3c4_ActionId">
    <vt:lpwstr>cf4b6a3c-a022-4e84-9467-00003d391ca7</vt:lpwstr>
  </property>
  <property fmtid="{D5CDD505-2E9C-101B-9397-08002B2CF9AE}" pid="36" name="MSIP_Label_329195c1-9c36-48a3-ab81-3f312605d3c4_ContentBits">
    <vt:lpwstr>2</vt:lpwstr>
  </property>
</Properties>
</file>