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C:\Users\fletcf\AppData\Local\Microsoft\Windows\INetCache\Content.Outlook\TP8Z04TU\"/>
    </mc:Choice>
  </mc:AlternateContent>
  <xr:revisionPtr revIDLastSave="0" documentId="13_ncr:1_{92AAF127-7C59-4D1C-9A67-25CF5006A54A}"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Recommended - Wider Influence" sheetId="3" r:id="rId2"/>
    <sheet name="ListsReq" sheetId="8" r:id="rId3"/>
  </sheets>
  <externalReferences>
    <externalReference r:id="rId4"/>
    <externalReference r:id="rId5"/>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elivery_Role" localSheetId="1">[1]ListsRec!$B$3:$B$6</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Key_Action_Title" localSheetId="1">[1]ListsRec!$I$35:$I$41</definedName>
    <definedName name="LACO2datasets">#REF!</definedName>
    <definedName name="LAs">#REF!</definedName>
    <definedName name="Latest_Year_Measured" localSheetId="1">[1]ListsRec!$E$37:$E$88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1">'Recommended - Wider Influence'!$A$1:$X$130</definedName>
    <definedName name="_xlnm.Print_Area" localSheetId="0">'Required section'!$A$1:$M$438</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tartyear" localSheetId="1">[1]ListsRec!$E$38:$E$88</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1" hidden="1">'Recommended - Wider Influence'!$G:$G</definedName>
    <definedName name="Z_24BDF9BF_3E89_4D14_855A_139B7B0A48CA_.wvu.PrintArea" localSheetId="1" hidden="1">'Recommended - Wider Influence'!$C$43:$V$69</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5" i="7" l="1"/>
  <c r="H125" i="7" s="1"/>
  <c r="F137" i="7"/>
  <c r="H137" i="7" s="1"/>
  <c r="F126" i="7"/>
  <c r="H126" i="7" s="1"/>
  <c r="F138" i="7"/>
  <c r="H138" i="7" s="1"/>
  <c r="F120" i="7"/>
  <c r="H120" i="7" s="1"/>
  <c r="F121" i="7"/>
  <c r="H121" i="7" s="1"/>
  <c r="F122" i="7"/>
  <c r="H122" i="7" s="1"/>
  <c r="F123" i="7"/>
  <c r="H123" i="7" s="1"/>
  <c r="F124" i="7"/>
  <c r="H124" i="7" s="1"/>
  <c r="F127" i="7"/>
  <c r="H127" i="7" s="1"/>
  <c r="F128" i="7"/>
  <c r="H128" i="7" s="1"/>
  <c r="F129" i="7"/>
  <c r="H129" i="7" s="1"/>
  <c r="F130" i="7"/>
  <c r="H130" i="7" s="1"/>
  <c r="F131" i="7"/>
  <c r="H131" i="7" s="1"/>
  <c r="F132" i="7"/>
  <c r="H132" i="7" s="1"/>
  <c r="F133" i="7"/>
  <c r="H133" i="7" s="1"/>
  <c r="F134" i="7"/>
  <c r="H134" i="7" s="1"/>
  <c r="F135" i="7"/>
  <c r="H135" i="7" s="1"/>
  <c r="F136" i="7"/>
  <c r="H136" i="7" s="1"/>
  <c r="F139" i="7"/>
  <c r="H139" i="7" s="1"/>
  <c r="C303" i="7"/>
  <c r="C277" i="7"/>
  <c r="C247" i="7"/>
  <c r="C242" i="7"/>
  <c r="C243" i="7"/>
  <c r="G137" i="7"/>
  <c r="G138" i="7"/>
  <c r="G139" i="7"/>
  <c r="E137" i="7"/>
  <c r="E138" i="7"/>
  <c r="E139" i="7"/>
  <c r="F140" i="7"/>
  <c r="F141" i="7"/>
  <c r="F142" i="7"/>
  <c r="F143" i="7"/>
  <c r="H143" i="7" s="1"/>
  <c r="F144" i="7"/>
  <c r="F145" i="7"/>
  <c r="H145" i="7" s="1"/>
  <c r="F146" i="7"/>
  <c r="F147" i="7"/>
  <c r="F148" i="7"/>
  <c r="F149" i="7"/>
  <c r="F150" i="7"/>
  <c r="F151" i="7"/>
  <c r="H151" i="7" s="1"/>
  <c r="F152" i="7"/>
  <c r="F153" i="7"/>
  <c r="H153" i="7" s="1"/>
  <c r="F154" i="7"/>
  <c r="F155" i="7"/>
  <c r="F156" i="7"/>
  <c r="F157" i="7"/>
  <c r="F158" i="7"/>
  <c r="F159" i="7"/>
  <c r="H159" i="7" s="1"/>
  <c r="F160" i="7"/>
  <c r="F161" i="7"/>
  <c r="H161" i="7" s="1"/>
  <c r="F162" i="7"/>
  <c r="F163" i="7"/>
  <c r="F164" i="7"/>
  <c r="F165" i="7"/>
  <c r="F166" i="7"/>
  <c r="F167" i="7"/>
  <c r="H167" i="7" s="1"/>
  <c r="F168" i="7"/>
  <c r="F169" i="7"/>
  <c r="H169" i="7" s="1"/>
  <c r="F170" i="7"/>
  <c r="F171" i="7"/>
  <c r="F172" i="7"/>
  <c r="F173" i="7"/>
  <c r="F174" i="7"/>
  <c r="F175" i="7"/>
  <c r="H175" i="7" s="1"/>
  <c r="F176" i="7"/>
  <c r="F177" i="7"/>
  <c r="H177" i="7" s="1"/>
  <c r="F178" i="7"/>
  <c r="F179" i="7"/>
  <c r="F180" i="7"/>
  <c r="F181" i="7"/>
  <c r="F182" i="7"/>
  <c r="F183" i="7"/>
  <c r="H183" i="7" s="1"/>
  <c r="F184" i="7"/>
  <c r="F185" i="7"/>
  <c r="H185" i="7" s="1"/>
  <c r="F186" i="7"/>
  <c r="F187" i="7"/>
  <c r="F188" i="7"/>
  <c r="F189" i="7"/>
  <c r="F190" i="7"/>
  <c r="F191" i="7"/>
  <c r="H191" i="7" s="1"/>
  <c r="F192" i="7"/>
  <c r="F193" i="7"/>
  <c r="H193" i="7" s="1"/>
  <c r="F194" i="7"/>
  <c r="F195" i="7"/>
  <c r="F196" i="7"/>
  <c r="F197" i="7"/>
  <c r="F198" i="7"/>
  <c r="F199" i="7"/>
  <c r="H199" i="7" s="1"/>
  <c r="F200" i="7"/>
  <c r="F201" i="7"/>
  <c r="H201" i="7" s="1"/>
  <c r="F202" i="7"/>
  <c r="F203" i="7"/>
  <c r="F204" i="7"/>
  <c r="F205" i="7"/>
  <c r="F206" i="7"/>
  <c r="F207" i="7"/>
  <c r="H207" i="7" s="1"/>
  <c r="F208" i="7"/>
  <c r="F209" i="7"/>
  <c r="H209" i="7" s="1"/>
  <c r="F210" i="7"/>
  <c r="F211" i="7"/>
  <c r="G121" i="7"/>
  <c r="G122" i="7"/>
  <c r="G123" i="7"/>
  <c r="G124" i="7"/>
  <c r="G125" i="7"/>
  <c r="G126" i="7"/>
  <c r="G127" i="7"/>
  <c r="G128" i="7"/>
  <c r="G129" i="7"/>
  <c r="G130" i="7"/>
  <c r="G131" i="7"/>
  <c r="G132" i="7"/>
  <c r="G133" i="7"/>
  <c r="G134" i="7"/>
  <c r="G135" i="7"/>
  <c r="G136"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E121" i="7"/>
  <c r="E122" i="7"/>
  <c r="E123" i="7"/>
  <c r="E124" i="7"/>
  <c r="E125" i="7"/>
  <c r="E126" i="7"/>
  <c r="E127" i="7"/>
  <c r="E128" i="7"/>
  <c r="E129" i="7"/>
  <c r="E130" i="7"/>
  <c r="E131" i="7"/>
  <c r="E132" i="7"/>
  <c r="E133" i="7"/>
  <c r="E134" i="7"/>
  <c r="E135" i="7"/>
  <c r="E136"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5" i="7"/>
  <c r="C16" i="7"/>
  <c r="C17" i="7"/>
  <c r="C18" i="7"/>
  <c r="C19" i="7"/>
  <c r="C20" i="7"/>
  <c r="H97" i="7"/>
  <c r="C98" i="7"/>
  <c r="H98" i="7"/>
  <c r="C99" i="7"/>
  <c r="H99" i="7"/>
  <c r="C100" i="7"/>
  <c r="H100" i="7"/>
  <c r="C101" i="7"/>
  <c r="C102" i="7"/>
  <c r="H102" i="7"/>
  <c r="C103" i="7"/>
  <c r="H103" i="7"/>
  <c r="C104" i="7"/>
  <c r="H104" i="7"/>
  <c r="C105" i="7"/>
  <c r="H105" i="7"/>
  <c r="C106" i="7"/>
  <c r="H106" i="7"/>
  <c r="C107" i="7"/>
  <c r="H107" i="7"/>
  <c r="C108" i="7"/>
  <c r="H108" i="7"/>
  <c r="C109" i="7"/>
  <c r="H109" i="7"/>
  <c r="C110" i="7"/>
  <c r="H110" i="7"/>
  <c r="C111" i="7"/>
  <c r="H111" i="7"/>
  <c r="C112" i="7"/>
  <c r="H112" i="7"/>
  <c r="H140" i="7"/>
  <c r="H141" i="7"/>
  <c r="H142" i="7"/>
  <c r="H144" i="7"/>
  <c r="H146" i="7"/>
  <c r="H147" i="7"/>
  <c r="H148" i="7"/>
  <c r="H149" i="7"/>
  <c r="H150" i="7"/>
  <c r="H152" i="7"/>
  <c r="H154" i="7"/>
  <c r="H155" i="7"/>
  <c r="H156" i="7"/>
  <c r="H157" i="7"/>
  <c r="H158" i="7"/>
  <c r="H160" i="7"/>
  <c r="H162" i="7"/>
  <c r="H163" i="7"/>
  <c r="H164" i="7"/>
  <c r="H165" i="7"/>
  <c r="H166" i="7"/>
  <c r="H168" i="7"/>
  <c r="H170" i="7"/>
  <c r="H171" i="7"/>
  <c r="H172" i="7"/>
  <c r="H173" i="7"/>
  <c r="H174" i="7"/>
  <c r="H176" i="7"/>
  <c r="H178" i="7"/>
  <c r="H179" i="7"/>
  <c r="H180" i="7"/>
  <c r="H181" i="7"/>
  <c r="H182" i="7"/>
  <c r="H184" i="7"/>
  <c r="H186" i="7"/>
  <c r="H187" i="7"/>
  <c r="H188" i="7"/>
  <c r="H189" i="7"/>
  <c r="H190" i="7"/>
  <c r="H192" i="7"/>
  <c r="H194" i="7"/>
  <c r="H195" i="7"/>
  <c r="H196" i="7"/>
  <c r="H197" i="7"/>
  <c r="H198" i="7"/>
  <c r="H200" i="7"/>
  <c r="H202" i="7"/>
  <c r="H203" i="7"/>
  <c r="H204" i="7"/>
  <c r="H205" i="7"/>
  <c r="H206" i="7"/>
  <c r="H208" i="7"/>
  <c r="H210" i="7"/>
  <c r="H211" i="7"/>
  <c r="C252" i="7"/>
  <c r="C292" i="7"/>
  <c r="F101" i="7" l="1"/>
  <c r="E101" i="7"/>
  <c r="H212" i="7"/>
  <c r="G101" i="7"/>
  <c r="H101" i="7" l="1"/>
  <c r="C30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<sst xmlns="http://schemas.openxmlformats.org/spreadsheetml/2006/main" count="2491" uniqueCount="1113">
  <si>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</si>
  <si>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</si>
  <si>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</si>
  <si>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</si>
  <si>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</si>
  <si>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</si>
  <si>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Scottish Enterprise</t>
  </si>
  <si>
    <t>1b</t>
  </si>
  <si>
    <t>Type of body</t>
  </si>
  <si>
    <t>Select from the options below</t>
  </si>
  <si>
    <t>Others</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</si>
  <si>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</si>
  <si>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</si>
  <si>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</si>
  <si>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</si>
  <si>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</si>
  <si>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</si>
  <si>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</si>
  <si>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</si>
  <si>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</si>
  <si>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Other (specify in comments)</t>
  </si>
  <si>
    <t>1e</t>
  </si>
  <si>
    <t>Overall budget of the body</t>
  </si>
  <si>
    <t>Specify approximate £/annum for the report year.</t>
  </si>
  <si>
    <t>Budget</t>
  </si>
  <si>
    <t>Budget Comments</t>
  </si>
  <si>
    <t>Figure quoted shows the income received from the Scottish Government for 2019/20, taken from SE’s Annual Report and Accounts as audited by Audit Scotland.</t>
  </si>
  <si>
    <t>1f</t>
  </si>
  <si>
    <t>Report year</t>
  </si>
  <si>
    <t>Specify the report year.</t>
  </si>
  <si>
    <t>Report year comments</t>
  </si>
  <si>
    <t>2019/20 (Financial year)</t>
  </si>
  <si>
    <t>1g</t>
  </si>
  <si>
    <t>Context</t>
  </si>
  <si>
    <t>Provide a summary of the body's nature and functions that are relevant to climate change reporting.</t>
  </si>
  <si>
    <t xml:space="preserve">Scottish Enterprise (SE) is Scotland's national economic development agency and a non-departmental public body of the Scottish Government (SG).  We work with partners in the public and private sectors to identify and exploit the best opportunities to deliver a significant, lasting effect on the Scottish economy.   As part of SE, Scottish Development International (SDI) operates as a partnership between SE, Highlands &amp; Islands Enterprise, and the SG to attract inward investment and generate exports for Scotland.  
SE operates from 13 offices across Scotland, 12 of which are leased and one of which is owned by SE.  Where we are the lease holder and have excess space we actively promote and lease space to other public bodies.  
Our Place team manages our property portfolio which includes, property support to SDI customers and account managed companies, managing SE’s property assets, disposals and acquisitions of property and land to match the various demands of the key sectors.  Communal space and non-rented space contributes to SE's footprint but space that is leased out to businesses is excluded from the SE footprint as consumption of utilities is not under the control of SE.
SDI operates from over 30 overseas offices worldwide.  Energy emissions from these offices are out of scope of our carbon reporting, however travel emissions are captured within our reporting boundaries.
</t>
  </si>
  <si>
    <t xml:space="preserve">Our 2019 - 2022 Strategic Framework, Building Scotland's Future Today,  sets out our ambitions for the future of Scotland's economy and how we will transform the way we work - including how we work with others - to achieve our ambitions.  To ensure our Framework delivers effectively, we have worked closely with our agency partners to develop a shared understanding of the environment in which we operate and the outcomes we are pursuing.    Our three year corporate strategy is guided by four ambitions:
Ambition One:  Build vibrant economic communities across Scotland, spreading increased wealth and wellbeing.
Ambition Two:  Build Scotland's reputation and reach in strategically important markets.
Ambition Three:  Build resilience and growth in Scotland's businesses, sectors and regions.
Ambition Four:  Build future economic opportunities that will drive our international advantage.
Our 2019 -20 Operating Plan details our operational areas of focus under five key objectives that together will help deliver the longer term ambition in the three year corporate strategy:
Objective One:  attract, create and protect quality jobs and talent that will support wellbeing across Scotland.
Objective Two:  Drive research and innovation investment in business and sectors.
Objective Three: Stimulate capital investment in local, regional and national economies.
Objective Four:  Give more businesses across Scotland the best change to fulfil their potential.
Objective Five:  Grow export value and the number of exporters.
The Enterprise and Skills Strategic Board has tasked the enterprise and skills agencies with collectively helping Scotland move towards the top quartile of OECD countries for productivity, equality, wellbeing and sustainability.  The Board's Strategic Plan includes four separate policy missions, which the agencies will work towards collaboratively.  The Boards policy missions are:  Future Skills Needs  -   Business Creation and Growth  -  Business Models and Workplace Innovation  -  Exporting.  In taking these activities forward we are developing new forms of joint decision-making and ways of working with our partner agencies. 
</t>
  </si>
  <si>
    <t>During 2015/16 we carried out a review of our carbon emissions boundaries and baseline which was set in 2009/10.  The footprint in the baseline year of 2009/10 was calculated as 8,704 tCO2e and the carbon footprint in the final year using this baseline (2015/16) was 7,497 tCO2e. This equated to a reduction of 1,207 tCO2, which was a 13.9% reduction from our baseline year.   
Revising the reporting boundary by removing  emissions from leased space in our Place Portfolio meant that the baseline year needed to be reset.  The revised baseline year is 2015/16, with a footprint of 5,761 tCO2e, all future targets will be measured against this starting point.   
Progress towards our target of 42% reduction by 2019/20 has been steady with reductions reported each year.  Our carbon footprint in 2019/20 was calculated as 1,998 tCO2e, therefore during the final year of our target we are very pleased to confirm that we have exceeded our target achieving an overall reduction of 65% (3,763 tCO2e).  
We are developing a new Climate Change Strategy that will take us towards our Net Zero Emissions target for 2045.</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</si>
  <si>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</si>
  <si>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</si>
  <si>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</si>
  <si>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</si>
  <si>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</si>
  <si>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</si>
  <si>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r>
      <t>The Executive Leadership Team (ELT) are ultimately responsible for setting and meeting carbon reduction targets and receive regular reports on progress. Responsibility for delivery is devolved to the</t>
    </r>
    <r>
      <rPr>
        <sz val="11"/>
        <rFont val="Calibri"/>
        <family val="2"/>
        <scheme val="minor"/>
      </rPr>
      <t xml:space="preserve"> Head of Health, Safety and Environment (for Operational Offices)</t>
    </r>
    <r>
      <rPr>
        <sz val="11"/>
        <color rgb="FFFF0000"/>
        <rFont val="Calibri"/>
        <family val="2"/>
        <scheme val="minor"/>
      </rPr>
      <t xml:space="preserve"> </t>
    </r>
    <r>
      <rPr>
        <sz val="11"/>
        <color theme="1"/>
        <rFont val="Calibri"/>
        <family val="2"/>
        <scheme val="minor"/>
      </rPr>
      <t xml:space="preserve">and Director of Place (for the Place Property Portfolio).  The Head of Health, Safety and Environment  is responsible for the management of Climate Change within SE.  </t>
    </r>
    <r>
      <rPr>
        <b/>
        <sz val="11"/>
        <color rgb="FF00B050"/>
        <rFont val="Calibri"/>
        <family val="2"/>
        <scheme val="minor"/>
      </rPr>
      <t xml:space="preserve"> </t>
    </r>
    <r>
      <rPr>
        <sz val="11"/>
        <color theme="1"/>
        <rFont val="Calibri"/>
        <family val="2"/>
        <scheme val="minor"/>
      </rPr>
      <t xml:space="preserve">The Climate Change Group has responsibility for the management and engagement of sustainability and the reduction of carbon emissions for the organisation which includes climate change reporting.  The team is led by the Head, of Health, Safety and Environment who reports to the ELT on issues relating to the environment and carbon reduction.  The team consists of representatives from Facilities Management, </t>
    </r>
    <r>
      <rPr>
        <sz val="11"/>
        <rFont val="Calibri"/>
        <family val="2"/>
        <scheme val="minor"/>
      </rPr>
      <t>Governance &amp; Office Services</t>
    </r>
    <r>
      <rPr>
        <sz val="11"/>
        <color theme="1"/>
        <rFont val="Calibri"/>
        <family val="2"/>
        <scheme val="minor"/>
      </rPr>
      <t xml:space="preserve">, Strategy, Business Services and Advice and the Place Team including Colliers International (our contracted property managers for the Place Property Portfolio). </t>
    </r>
    <r>
      <rPr>
        <b/>
        <sz val="11"/>
        <color rgb="FF00B050"/>
        <rFont val="Calibri"/>
        <family val="2"/>
        <scheme val="minor"/>
      </rPr>
      <t xml:space="preserve"> </t>
    </r>
    <r>
      <rPr>
        <sz val="11"/>
        <color theme="1"/>
        <rFont val="Calibri"/>
        <family val="2"/>
        <scheme val="minor"/>
      </rPr>
      <t xml:space="preserve"> The team meet on a quarterly basis, to discuss progress against targets, projects and reporting requirements.  All emission figures are reviewed by our internal audit team and updates including an annual carbon emissions report are discussed by ELT.  Budgets are allocated to People and Place to manage climate change, in line with normal budgetary processes. </t>
    </r>
    <r>
      <rPr>
        <sz val="11"/>
        <rFont val="Calibri"/>
        <family val="2"/>
        <scheme val="minor"/>
      </rPr>
      <t xml:space="preserve">  Our Environmental Management System is certified to ISO 14001 and our Public Bodies Climate Change Duties report is reviewed externally on an annual basis.</t>
    </r>
  </si>
  <si>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</si>
  <si>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</si>
  <si>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</si>
  <si>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r>
      <t xml:space="preserve">As an organisation SE has appropriate management oversight to ensure that we always take appropriate action to reduce our carbon emissions.  These include: 
</t>
    </r>
    <r>
      <rPr>
        <b/>
        <sz val="11"/>
        <color theme="1"/>
        <rFont val="Calibri"/>
        <family val="2"/>
        <scheme val="minor"/>
      </rPr>
      <t>SE’s Offices and Operational Emissions</t>
    </r>
    <r>
      <rPr>
        <sz val="11"/>
        <color theme="1"/>
        <rFont val="Calibri"/>
        <family val="2"/>
        <scheme val="minor"/>
      </rPr>
      <t xml:space="preserve">
Carbon emissions occurring from our offices and operational activities are reviewed by the Climate Change Team who approve carbon reduction projects within budget limitations to reduce our office related emissions as detailed in the chart in 2a.  Our Carbon emissions data is collated by the Health, Safety and Environment Team and is used to calculate the carbon footprint.  All projects in relation to our operational offices in reducing our carbon footprint are discussed by the Climate Change Group at their quarterly meetings.   
</t>
    </r>
    <r>
      <rPr>
        <b/>
        <sz val="11"/>
        <color theme="1"/>
        <rFont val="Calibri"/>
        <family val="2"/>
        <scheme val="minor"/>
      </rPr>
      <t>SE’s Place Property Portfolio</t>
    </r>
    <r>
      <rPr>
        <sz val="11"/>
        <color theme="1"/>
        <rFont val="Calibri"/>
        <family val="2"/>
        <scheme val="minor"/>
      </rPr>
      <t xml:space="preserve">
Our Place Property team review and approve commercial property projects.  The Place Property Management Team use a project register which records infrastructure funded projects that are designed to improve energy efficiency across their portfolio.   All property projects which contribute to reducing our carbon footprint are discussed at the quarterly Climate Change Team meetings. 
</t>
    </r>
    <r>
      <rPr>
        <b/>
        <sz val="11"/>
        <color theme="1"/>
        <rFont val="Calibri"/>
        <family val="2"/>
        <scheme val="minor"/>
      </rPr>
      <t>Carbon Management Reporting</t>
    </r>
    <r>
      <rPr>
        <sz val="11"/>
        <color theme="1"/>
        <rFont val="Calibri"/>
        <family val="2"/>
        <scheme val="minor"/>
      </rPr>
      <t xml:space="preserve">
We provide an annual Public Bodies Climate Change Duties report to Scottish Government with input and assistance from the Climate Change Group and others within the business.  In addition to the Public Bodies Climate Change Duties  report, the Health, Safety and Environment Team produce an Annual Climate Change Report.  This report covers all SE environmental activities including the place property portfolio.  This report is reviewed </t>
    </r>
    <r>
      <rPr>
        <sz val="11"/>
        <rFont val="Calibri"/>
        <family val="2"/>
        <scheme val="minor"/>
      </rPr>
      <t xml:space="preserve">by ELT and shared with all SE colleagues through our internal communication channels.
</t>
    </r>
    <r>
      <rPr>
        <sz val="11"/>
        <color theme="1"/>
        <rFont val="Calibri"/>
        <family val="2"/>
        <scheme val="minor"/>
      </rPr>
      <t xml:space="preserve">
</t>
    </r>
    <r>
      <rPr>
        <b/>
        <sz val="11"/>
        <color theme="1"/>
        <rFont val="Calibri"/>
        <family val="2"/>
        <scheme val="minor"/>
      </rPr>
      <t>ISO 14001 Environmental Management (EMS)</t>
    </r>
    <r>
      <rPr>
        <sz val="11"/>
        <color theme="1"/>
        <rFont val="Calibri"/>
        <family val="2"/>
        <scheme val="minor"/>
      </rPr>
      <t xml:space="preserve"> 
Scottish Enterprise first achieved the ISO 14001:2015 standard in 2017, a recertification audit was carried out on our Environmental Management System in February 2020 where we widened the scope to include Place Properties, we continue to review our environmental management system to ensure that continual improvement is achieved.  The Environmental Management Policy is shared with all staff.  No non-conformances were identified during the 2020 recertification visit.</t>
    </r>
  </si>
  <si>
    <r>
      <rPr>
        <b/>
        <sz val="11"/>
        <color theme="1"/>
        <rFont val="Calibri"/>
        <family val="2"/>
        <scheme val="minor"/>
      </rPr>
      <t>Embedding Climate Change within the business</t>
    </r>
    <r>
      <rPr>
        <sz val="11"/>
        <color theme="1"/>
        <rFont val="Calibri"/>
        <family val="2"/>
        <scheme val="minor"/>
      </rPr>
      <t xml:space="preserve">
Climate Change reports, strategy documents and various internal guidance documents, such as our Travel Policy and heating guidance are available to all staff and are accessible on the SE Intranet.  Staff are actively encouraged to report concerns and to bring forward ideas which will help in reducing our carbon emissions including feedback forms which are accessed from our intranet pages. As an organisation SE actively promotes carbon reduction among its staff and for this reporting year we have encouraged colleagues to take part in promotional activities such as Climate Change Week and Earth Hour.  We carry out annual environmental and ISO 14001 audits of our offices engaging our staff where possible and we have environmental notice boards in our offices to help promote and further embed climate change within the organisation.
</t>
    </r>
    <r>
      <rPr>
        <sz val="11"/>
        <color rgb="FFFF0000"/>
        <rFont val="Calibri"/>
        <family val="2"/>
        <scheme val="minor"/>
      </rPr>
      <t xml:space="preserve">
</t>
    </r>
    <r>
      <rPr>
        <b/>
        <sz val="11"/>
        <rFont val="Calibri"/>
        <family val="2"/>
        <scheme val="minor"/>
      </rPr>
      <t>Low Carbon Assessment</t>
    </r>
    <r>
      <rPr>
        <sz val="11"/>
        <rFont val="Calibri"/>
        <family val="2"/>
        <scheme val="minor"/>
      </rPr>
      <t xml:space="preserve">
A Carbon Assessment is completed as part of the project lifecycle and is a mandatory part of the approval process for all projects.  The carbon assessment is one of the key documents which is considered at the appropriate delegated approval level (i.e. senior director, Executive Leadership Team or Board) before a project is approved.  The assessment contains the following sections and questions: 
a. Strategic case:
• Will the project contribute to a low carbon green growth market opportunity (including renewables)?
• Will the project contribute to resource efficiency, productivity or circular economy?
• Will the project contribute to SE's low carbon performance measures?
b. Project delivery 
• Does the project involve the construction of buildings or infrastructure?
• Does the project involve significant procurement of equipment or services?
• Does the project involve holding events or significant travel and what is the long term impact on travel?
• What is the wider impact of the project on the demand or supply of energy?
• What is the impact of the project on the demand for resources and waste?
c. Other environmental impacts and adaptation to climate change
• Please assess any other environmental impacts arising as a result of this project.
• Please assess any risks or opportunities for this project as a result of adapting to our changing climate.
Project managers complete a carbon/climate change assessment as they develop new projects. </t>
    </r>
    <r>
      <rPr>
        <sz val="11"/>
        <color rgb="FFFF0000"/>
        <rFont val="Calibri"/>
        <family val="2"/>
        <scheme val="minor"/>
      </rPr>
      <t xml:space="preserve">
</t>
    </r>
    <r>
      <rPr>
        <sz val="11"/>
        <color theme="1"/>
        <rFont val="Calibri"/>
        <family val="2"/>
        <scheme val="minor"/>
      </rPr>
      <t>SE has a Sustainable Procurement Strategy which includes climate change considerations as part of our tender strategies.  This is covered in section 5 of the report.</t>
    </r>
  </si>
  <si>
    <t>See section 2a for chart</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</si>
  <si>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</si>
  <si>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</si>
  <si>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</si>
  <si>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</si>
  <si>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</si>
  <si>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</si>
  <si>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</si>
  <si>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Driving enterprise in low carbon innovation, recognising the huge benefits that could be realised from Scotland’s rich natural resources while contributing to the country’s world leading climate change targets and addressing the climate emergency.</t>
  </si>
  <si>
    <t>Scottish Enterprise's Strategic Framework 2019-2022</t>
  </si>
  <si>
    <t xml:space="preserve">https://www.scottish-enterprise.com/media/3109/scottish-enterprise-building-scotlands-future-today.pdf </t>
  </si>
  <si>
    <t>2d</t>
  </si>
  <si>
    <t>Does the body have a climate change plan or strategy?</t>
  </si>
  <si>
    <t>If yes, provide the name of any such document and details of where a copy of the document may be obtained or accessed.</t>
  </si>
  <si>
    <t>Our Low Carbon and Sustainability Statement outlines the activities within the main markets which SE have identified within low carbon and sustainability.  These include sustainable construction, industrial biotechnology, energy transition and water and waste water.   We also have an Environmental Management and Low Carbon Policy and Environmental Management System and supporting carbon reduction targets to the end of 2020</t>
  </si>
  <si>
    <t>2e</t>
  </si>
  <si>
    <t>Does the body have any plans or strategies covering the following areas that include climate change?</t>
  </si>
  <si>
    <t>Provide the name of any such document and the timeframe covered.</t>
  </si>
  <si>
    <t>Topic area</t>
  </si>
  <si>
    <t>Link</t>
  </si>
  <si>
    <t>Time period covered</t>
  </si>
  <si>
    <t>Adaptation</t>
  </si>
  <si>
    <t>This is planned to be included in our Carbon Reduction Strategy 2020-2030</t>
  </si>
  <si>
    <t>Business travel</t>
  </si>
  <si>
    <t>Travel and Expense Policy</t>
  </si>
  <si>
    <t>2019/20</t>
  </si>
  <si>
    <t>Internal document - reviewed annually</t>
  </si>
  <si>
    <t>Staff Travel</t>
  </si>
  <si>
    <t>Energy efficiency</t>
  </si>
  <si>
    <t>Carbon Management Plan</t>
  </si>
  <si>
    <t>Fleet transport</t>
  </si>
  <si>
    <t>n/a</t>
  </si>
  <si>
    <t>SE have no owned or lease fleet vehicles</t>
  </si>
  <si>
    <t>ICT</t>
  </si>
  <si>
    <t>Renewable energy</t>
  </si>
  <si>
    <t>Sustainable/renewable heat</t>
  </si>
  <si>
    <t>Waste management</t>
  </si>
  <si>
    <t>SE Procurement Strategy</t>
  </si>
  <si>
    <t>https://www.scottish-enterprise.com/media/2810/2019-20-se-procurement-strategy-final.pdf</t>
  </si>
  <si>
    <t>Water and sewerage</t>
  </si>
  <si>
    <t>Land Use</t>
  </si>
  <si>
    <t>Other</t>
  </si>
  <si>
    <t>2f</t>
  </si>
  <si>
    <t>What are the body’s top 5 priorities for climate change governance, management and strategy for the year ahead?</t>
  </si>
  <si>
    <t>Provide a brief summary of the body’s areas and activities of focus for the year ahead.</t>
  </si>
  <si>
    <t>1. We will introduce a new Climate Change Strategy for Scottish Enterprise's next interim target of 75% reduction in emissions by 2030.
2. We aim to introduce more sustainable stationery products as part of our core products.
3. We aim to introduce an online letter head template to reduce the requirement for pre-printed letterhead.
4. Review our local, national and international travel in line with the outcomes of Future Ways of Working. 
5. Following the Covid19 pandemic we will review our work practices and introduce Future Ways of Working.</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</si>
  <si>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</si>
  <si>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</si>
  <si>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</si>
  <si>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</si>
  <si>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r>
      <t>Our most recent Climate Change Assessment Tool workshop was held in January 2019</t>
    </r>
    <r>
      <rPr>
        <sz val="11"/>
        <color rgb="FFFF0000"/>
        <rFont val="Calibri"/>
        <family val="2"/>
        <scheme val="minor"/>
      </rPr>
      <t>.</t>
    </r>
    <r>
      <rPr>
        <sz val="11"/>
        <color theme="1"/>
        <rFont val="Calibri"/>
        <family val="2"/>
        <scheme val="minor"/>
      </rPr>
      <t xml:space="preserve">  SE achieved an overall score of 75% (scoring 75% in Governance, 100% in Emissions, 64% in Adaptation, 50% in behaviours and 81% in Procurement), compared to our first year score of 47%. The report showed improvements in the Emissions,  Adaptation and Procurement sections with the Governance and Behaviours sections remaining unchanged.  Our CCAT self assessment evaluation is carried out following submission of the Public Bodies Climate Change Duties report.</t>
    </r>
  </si>
  <si>
    <t>Further information</t>
  </si>
  <si>
    <t>2h</t>
  </si>
  <si>
    <t>Supporting information and best practice</t>
  </si>
  <si>
    <t>Provide any other relevant supporting information and any examples of best practice by the body in relation to governance, management and strategy.</t>
  </si>
  <si>
    <t>1. Through the Climate Change Group we continue to promote a culture of innovation and awareness across the organisation through generation of ideas and solutions and the delivery of continuous improvements.  
2.  Climate change governance and policy have continued to develop over the past year and we have made significant improvements which includes, a review of the Climate Change group membership to ensure greater representation and increased recognition and leadership across the business in reducing our environmental impact and our Carbon emissions.  Our Executive Leadership Team plays a part in the development of our environmental credentials and reviews our reports. 
3.We retained our ISO 14001 accreditation and have widened the scope to include shared space within our Place Property Portfolio.
4. We strive to ensure that all buildings in our Place Property Portfolio are constructed or substantially refurbished, directly or through a supported project and will be to a minimum of Building Research Establishment’s Environmental Assessment Method (BREEAM) ‘excellent’ standard (or equivalent) wherever reasonably possible. Environmental issues and the need for buildings to have a positive/improvable EPC rating are a key consideration when reviewing existing leases or entering into new leases for our operational offices.</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</si>
  <si>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</si>
  <si>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</si>
  <si>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</si>
  <si>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</si>
  <si>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</si>
  <si>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</si>
  <si>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</si>
  <si>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</si>
  <si>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</si>
  <si>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</si>
  <si>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</si>
  <si>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</si>
  <si>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</si>
  <si>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</si>
  <si>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</si>
  <si>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</si>
  <si>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2015/16</t>
  </si>
  <si>
    <t>Financial (April to March)</t>
  </si>
  <si>
    <r>
      <t>tCO</t>
    </r>
    <r>
      <rPr>
        <vertAlign val="subscript"/>
        <sz val="11"/>
        <color theme="1"/>
        <rFont val="Calibri"/>
        <family val="2"/>
        <scheme val="minor"/>
      </rPr>
      <t>2</t>
    </r>
    <r>
      <rPr>
        <sz val="11"/>
        <color theme="1"/>
        <rFont val="Calibri"/>
        <family val="2"/>
        <scheme val="minor"/>
      </rPr>
      <t>e</t>
    </r>
  </si>
  <si>
    <t>Scottish Enterprise (SE) re-baselined its carbon footprint in 2015/16  to remove the tenant consumption of energy in the Commercial Property Portfolio. The new baseline for 2015/16 was 5,761 tCO2e.</t>
  </si>
  <si>
    <t>Year 1 carbon footprint</t>
  </si>
  <si>
    <t>Year 2 carbon footprint</t>
  </si>
  <si>
    <t>Year 3 carbon footprint</t>
  </si>
  <si>
    <t xml:space="preserve">Note change to the Scope 1 figure reported for 2018/19 following clarification of data  resulted in an amended usage reported.  </t>
  </si>
  <si>
    <t>Year 4 carbon footprint</t>
  </si>
  <si>
    <t>During this period we have reduced our total CO2 by 1,241 tonnes (38%) giving an overall reduction of 3,763 tonnes (65%) .  Exceeding our 42% reduction target by 2020.</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</si>
  <si>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</si>
  <si>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</si>
  <si>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</si>
  <si>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</si>
  <si>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</si>
  <si>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</si>
  <si>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</si>
  <si>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</si>
  <si>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</si>
  <si>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</si>
  <si>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</si>
  <si>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</si>
  <si>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</si>
  <si>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</si>
  <si>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</si>
  <si>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</si>
  <si>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</si>
  <si>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</si>
  <si>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</si>
  <si>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</si>
  <si>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</si>
  <si>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Average Car - Unknown Fuel</t>
  </si>
  <si>
    <t>miles</t>
  </si>
  <si>
    <t>kg CO2e/mile</t>
  </si>
  <si>
    <t>All grey fleet miles claimed through expenses.  There is no matched data available on fuel type or engine size</t>
  </si>
  <si>
    <t>Domestic flight (average passenger)</t>
  </si>
  <si>
    <t>All staff flights within country of flight origin</t>
  </si>
  <si>
    <t>Short-haul flights (average passenger)</t>
  </si>
  <si>
    <t>All staff flights between UK and Europe and within Europe</t>
  </si>
  <si>
    <t>Long-haul flights (average passenger)</t>
  </si>
  <si>
    <t>All staff flights to and from international destinations</t>
  </si>
  <si>
    <t>Rail (National rail)</t>
  </si>
  <si>
    <t>Any staff rail booked through travel agent or flexipass scheme</t>
  </si>
  <si>
    <t>Natural Gas</t>
  </si>
  <si>
    <t>SE operational Offices</t>
  </si>
  <si>
    <t>Grid Electricity (generation)</t>
  </si>
  <si>
    <t>Grid Electricity (transmission &amp; distribution losses)</t>
  </si>
  <si>
    <t>Water - Supply</t>
  </si>
  <si>
    <t>Water - Treatment</t>
  </si>
  <si>
    <t>Refuse Municipal /Commercial /Industrial to Combustion</t>
  </si>
  <si>
    <t>Mixed recycling</t>
  </si>
  <si>
    <t>Paper &amp; Board (Mixed) Recycling</t>
  </si>
  <si>
    <t>Organic Food &amp; Drink AD</t>
  </si>
  <si>
    <t>Batteries Recycling</t>
  </si>
  <si>
    <t>WEEE (Mixed) Recycling</t>
  </si>
  <si>
    <t>Refuse Commercial &amp; Industrial to Landfill</t>
  </si>
  <si>
    <t xml:space="preserve">Place Property Portfolio vacant properties and shared communal spaces. </t>
  </si>
  <si>
    <t>TOTAL</t>
  </si>
  <si>
    <t>3c</t>
  </si>
  <si>
    <t>Generation, consumption and export of renewable energy</t>
  </si>
  <si>
    <t>Provide a summary of the body’s annual renewable generation (if any), and whether it is used or exported by the body.</t>
  </si>
  <si>
    <t>Renewable Electricity</t>
  </si>
  <si>
    <t>Renewable Heat</t>
  </si>
  <si>
    <t>Technology</t>
  </si>
  <si>
    <t>Total consumed by the body (kWh)</t>
  </si>
  <si>
    <t>Total exported (kWh)</t>
  </si>
  <si>
    <t>Solar PV</t>
  </si>
  <si>
    <t>-</t>
  </si>
  <si>
    <t>All properties with solar PV were let to tenants  All renewable electricity is exported to the grid.</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</si>
  <si>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</si>
  <si>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</si>
  <si>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</si>
  <si>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</si>
  <si>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</si>
  <si>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</si>
  <si>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</si>
  <si>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</si>
  <si>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</si>
  <si>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</si>
  <si>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</si>
  <si>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</si>
  <si>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</si>
  <si>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Carbon Reduction Target</t>
  </si>
  <si>
    <t>percentage</t>
  </si>
  <si>
    <t>total % reduction</t>
  </si>
  <si>
    <t>All emissions</t>
  </si>
  <si>
    <t>tCO2e</t>
  </si>
  <si>
    <t xml:space="preserve">We have achieved an overall reduction of 65% at the end of the 2019-20 reporting year.  </t>
  </si>
  <si>
    <t>Reduce waste to landfill</t>
  </si>
  <si>
    <t>waste</t>
  </si>
  <si>
    <t>Our aspiration is to have no waste going to landfill.  The Baseline unit  is the percentage of all waste going to landfill in 2015/16, the progress against target figure is the percentage of all waste going to landfill in 2019/20.</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</si>
  <si>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</si>
  <si>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</si>
  <si>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</si>
  <si>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</si>
  <si>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</si>
  <si>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</si>
  <si>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</si>
  <si>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from 3f</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</si>
  <si>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</si>
  <si>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</si>
  <si>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</si>
  <si>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</si>
  <si>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</si>
  <si>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</si>
  <si>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</si>
  <si>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</si>
  <si>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</si>
  <si>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</si>
  <si>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</si>
  <si>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</si>
  <si>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</si>
  <si>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</si>
  <si>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</si>
  <si>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</si>
  <si>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</si>
  <si>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</si>
  <si>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</si>
  <si>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</si>
  <si>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</si>
  <si>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Reduce Travel Emissions</t>
  </si>
  <si>
    <t>Estimated</t>
  </si>
  <si>
    <t>Achieve a reduction in  emissions from the previous year</t>
  </si>
  <si>
    <t>Reduction in footprint of office</t>
  </si>
  <si>
    <t>Achieve a reduction in overall floorspace at our offices</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</si>
  <si>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</si>
  <si>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</si>
  <si>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</si>
  <si>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</si>
  <si>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</si>
  <si>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</si>
  <si>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Decrease</t>
  </si>
  <si>
    <t xml:space="preserve">changing occupancy rate in investment property portfolio and sales within the Investment Property portfolio during 2019/20  contributing to a reduction in reportable energy use. </t>
  </si>
  <si>
    <t>Service provision</t>
  </si>
  <si>
    <t>Staff numbers</t>
  </si>
  <si>
    <t>Electricity Factor - Due to the decarbonisation of the national grid, SE carbon footprint resulting from electricity consumption has dropped by 9.7% from 2018/19.</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</si>
  <si>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</si>
  <si>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</si>
  <si>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</si>
  <si>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r>
      <t xml:space="preserve">Reduction in energy emissions at our operational offices,  this is estimated at an approximate reduction of 1%. </t>
    </r>
    <r>
      <rPr>
        <i/>
        <sz val="11"/>
        <color theme="1"/>
        <rFont val="Calibri"/>
        <family val="2"/>
        <scheme val="minor"/>
      </rPr>
      <t xml:space="preserve"> *Note this does not take into account any reductions due to Covid 19</t>
    </r>
  </si>
  <si>
    <r>
      <t xml:space="preserve">Reduction in energy emissions at our operational offices,  this is estimated at an approximate reduction of 1%.  </t>
    </r>
    <r>
      <rPr>
        <i/>
        <sz val="11"/>
        <color theme="1"/>
        <rFont val="Calibri"/>
        <family val="2"/>
        <scheme val="minor"/>
      </rPr>
      <t>*Note this does not take into account any reductions due to Covid 19</t>
    </r>
  </si>
  <si>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</si>
  <si>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</si>
  <si>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</si>
  <si>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</si>
  <si>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 xml:space="preserve">Planned disposal of Place Property Portfolio &amp; transfer of properties to SoSE during 2020/21. </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</si>
  <si>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</si>
  <si>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</si>
  <si>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</si>
  <si>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</si>
  <si>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</si>
  <si>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</si>
  <si>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This is the difference between our baseline year emissions (2015/16) and the current year emissions (2019-20) 
Our carbon reduction target was set at 42% by 2019/20, we are pleased to confirm that we have exceeded our target, achieving an overall reduction of 65% from the baseline year.</t>
  </si>
  <si>
    <t>3k</t>
  </si>
  <si>
    <t>Provide any other relevant supporting information and any examples of best practice by the body in relation to corporate emissions, targets and projects.</t>
  </si>
  <si>
    <t>A combination of factors, including decarbonisation of the grid, disposal and upgrade of less efficient estate, tightening of budgets for travel, an increase in use of alternative means of meetings,  increases in estate occupancy and staff behaviours around separation of waste have all contributed to achieving our target.
Whilst we do everything in our power to get accurate data from our landlords, it is not always consistent and although we do query any inconsistencies in the information provided there may be a year on year variation in some of the information gathered from our landlords.
We have replaced our existing copier and headed paper with a 100% recycled, Forest Stewardship Council approved paper and are in the process of introducing sustainable stationery products including pens, pencils and post it notes.</t>
  </si>
  <si>
    <t>PART 4</t>
  </si>
  <si>
    <t>Assessing and managing risk</t>
  </si>
  <si>
    <t>4a</t>
  </si>
  <si>
    <t>Has the body assessed current and future climate-related risks?</t>
  </si>
  <si>
    <t>If yes, provide a reference or link to any such risk assessment(s).</t>
  </si>
  <si>
    <t xml:space="preserve">Scottish Enterprise (SE) carried out a risk management programme to identify the risk and the impact of extreme weather events on our office locations, property portfolio and the affect it would have on our operational delivery.  A second assessment was also commissioned  to research the high growth business sectors which are potentially at the greatest risk and/or provide the  greatest opportunities arising from climate change.   </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</si>
  <si>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</si>
  <si>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</si>
  <si>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</si>
  <si>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We have sufficient risk register and business continuity plans/processes including severe weather guidance to capture ongoing and future risks which may have an affect on our operational delivery.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</si>
  <si>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</si>
  <si>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</si>
  <si>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</si>
  <si>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</si>
  <si>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 xml:space="preserve">Consideration is given to location in relation to flooding and also air cooling for any new leases.  Ongoing discussion are held with our landlords in regard to improving air quality and air conditioning.  SE has also formed partnerships with various bodies including the Scottish Government (SG),  Adaptation Scotland and the Sustainable Scotland Network.  SE has a team of sustainability specialists working directly with companies to help them improve their environmental performance while gaining a business benefit,  three of whom have adaptation as part of their areas of expertise.   The specialists are equipped with the skills and tools to allow them to provide advice and support to their companies about the risks and opportunities associated with climate change.    </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</si>
  <si>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</si>
  <si>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</si>
  <si>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</si>
  <si>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</si>
  <si>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</si>
  <si>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</si>
  <si>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</si>
  <si>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</si>
  <si>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</si>
  <si>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</si>
  <si>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</si>
  <si>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</si>
  <si>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</si>
  <si>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</si>
  <si>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</si>
  <si>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</si>
  <si>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</si>
  <si>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</si>
  <si>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</si>
  <si>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</si>
  <si>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</si>
  <si>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</si>
  <si>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</si>
  <si>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B3-14</t>
  </si>
  <si>
    <t xml:space="preserve">The project closed on 1st June 2020, having carried out 15 work packages with a Phase 2 (2017-20) budget of £1m jointly funded by SE, SG, and HIE. </t>
  </si>
  <si>
    <t xml:space="preserve">The project didn’t specifically set out to impact climate change, however some of the efficiencies may do so, but we do not measure these. An Economic Impact Appraisal is being carried out by SE.  </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</si>
  <si>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</si>
  <si>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</si>
  <si>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</si>
  <si>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</si>
  <si>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</si>
  <si>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</si>
  <si>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</si>
  <si>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</si>
  <si>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</si>
  <si>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</si>
  <si>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</si>
  <si>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 xml:space="preserve">We are working through the action plan from the assessments. Adaptation is also included in our annual carbon report which is reviewed by our Executive Leadership Team.  In addition our sustainability specialists use a Sustainability diagnostic with companies to help identify areas for efficiency which includes adaptation.   </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</si>
  <si>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</si>
  <si>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</si>
  <si>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</si>
  <si>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All recommendations from our risk assessment form part of our carbon tracker and the Climate Change Team has the responsibility to ensure the actions are implemented within the agreed timescales.  In addition we regularly ask our staff through our environmental communications to make suggestions for environmental improvements which includes adaptation.</t>
  </si>
  <si>
    <t>Future priorities for adaptation</t>
  </si>
  <si>
    <t>4g</t>
  </si>
  <si>
    <t>What are the body’s top 5 climate change adaptation priorities for the year ahead?</t>
  </si>
  <si>
    <t>Provide a summary of the areas and activities of focus for the year ahead.</t>
  </si>
  <si>
    <t>Climate change adaptation is about responding to the changes that we have seen in our climate over the last few decades, and preparing for the challenges that we will face as our climate continues to change, with this in mind we will review our current position using Adaptation Scotland's capability Framework for a climate ready public sector and will continue to ensure that our Business Continuity Plans , Risk Registers and carbon tracker are reviewed regularly, and continue to review the actions identified in the adaptation assessment of our offices.  Following the Covid19 pandemic we will review our work practices and introduce Future Ways of Working.</t>
  </si>
  <si>
    <t>4h</t>
  </si>
  <si>
    <t>Provide any other relevant supporting information and any examples of best practice by the body in relation to adaption.</t>
  </si>
  <si>
    <t>1. Organisations within Scotland are able to access support and advice from our Sustainability Specialists on tackling adaptation issues.
2. We have carried out Adaptation assessments on how climate change would affect  our key growth areas.</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</si>
  <si>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</si>
  <si>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</si>
  <si>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</si>
  <si>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</si>
  <si>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</si>
  <si>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 xml:space="preserve">Scottish Enterprise's (SE's) Sustainable Procurement Strategy 2019/2022 demonstrates SE’s ongoing commitment to the delivery of inclusive, sustainable procurement and how we champion this approach throughout the organisation. As part of our commitment to ensuring that sustainability is embedded throughout the procurement lifecycle we have implemented Scottish Government’s (SG's) Sustainability Test. Members of the Procurement team have been working with an external sustainability expert to review SE's policies and processes to ensure they meet the requirements of SE's sustainable procurement duty. Sustainability training had been planned for the Procurement team, Contracts Management Team and other relevant stakeholders but was delayed due to COVID-19, however plans are underway to hold the training remotely later in 2020/21. 
The application of the Sustainability Test to all regulated procurement at tender strategy stage ensures that the Procurement team has a clear guide to determine the relevant environmental and socio-economic risks and opportunities relevant to each contract as well as any actions that need to be taken. Outcomes of the Sustainability Test are included within the requirements of the tender opportunity and also the quality evaluation criteria where relevant.  The implementation of the Sustainability Test has resulted in sustainability activity being included in 4 regulated contracts awarded during 2019/20. SE's sustainability KPI's were reviewed and amended to meet the reporting requirements of the  SG's Annex A of the Procurement Annual Report. Community wealth building statistics were also incorporated in to SE's 2019/20 KPI report.
We will continue to consider the whole life cost and environmental impact where relevant and proportionate to do so.  Specifically within construction projects we are adopting the Scottish Futures Trust Whole Life Costing tool for regulated construction procurements and will continue to specify high BREEAM ratings for sustainable design and construction. We will also actively encourage recycling and the reuse of materials; maximising the use of materials from sustainable sources in accordance with the government buying standards and considering EPC ratings during the procurement of construction contracts where relevant. 
We actively encourage and promote low carbon options within procurement.  SE publishes an annual Climate Change report which outlines SE’s commitment to supporting the SG's strategy of sustainable economic growth. While showing our commitment to reducing our environmental impacts and continuing to promote sustainability in all our operations. 
Our aim to create a sustainable working environment and exceed the SG's target of an overall reduction of carbon emissions of 42% of CO2 by 2020 from our baseline year of 2009-10 has been achieved and our new target is to achieve 75% reduction in carbon emissions by 2030.  The improvement of resource efficiency plays a central role in reduction of energy demands and overall greenhouse emissions.  SE Procurement requests details from suppliers of their resource efficiency policies and practices; along with monitoring membership of Resource Efficient Scotland Pledge to support supplier’s commitment to resource efficiency.  
In support of the SG's Draft Energy Strategy, we will continue to work with companies to address the significant opportunities in the low carbon economy, including supporting the SG led Low Carbon Infrastructure Transition Programme and will continue to encourage companies to think about their own resource efficiency.
</t>
  </si>
  <si>
    <t>5b</t>
  </si>
  <si>
    <t>How has procurement activity contributed to compliance with climate change duties?</t>
  </si>
  <si>
    <t>Provide information relating to how procurement activity by the body has contributed to its compliance with climate changes duties.</t>
  </si>
  <si>
    <r>
      <rPr>
        <u/>
        <sz val="11"/>
        <color theme="1"/>
        <rFont val="Calibri"/>
        <family val="2"/>
        <scheme val="minor"/>
      </rPr>
      <t>The following is an example provided by our procurement team</t>
    </r>
    <r>
      <rPr>
        <sz val="11"/>
        <color theme="1"/>
        <rFont val="Calibri"/>
        <family val="2"/>
        <scheme val="minor"/>
      </rPr>
      <t xml:space="preserve"> 
Longannet, Fife – Zone B Redevelopment – Design Team Services (P20-0117)
Description:  Professional design team services for site developments works at the former power station Longannet, Fife - Zone B. The proposed services comprise the design of an engineered earthworks platform to raise site levels and provide a development area suitable for large scale industrial use, investigation of existing and design of new drainage infrastructure, securing all necessary statutory consents required for the site works. 
Included within this tender:
• SE Environmental Management and Low Carbon Policy
• SE Sustainability Policy
• WRAP (Waste and Resources Action Programme) commitment
• Site Waste Management Plan (SWMP) as applicable
</t>
    </r>
  </si>
  <si>
    <t>5c</t>
  </si>
  <si>
    <t>Provide any other relevant supporting information and any examples of best practice by the body in relation to procurement.</t>
  </si>
  <si>
    <t xml:space="preserve">We’ve consistently reduced the volume of copier paper purchased by the organisation with a reduction in paper purchasing of 70% since 2009-2010 to present.  This has been principally due to the introduction of ‘follow me’ printing and better utilisation of mobile and I.T equipment by staff which has meant that printing has not been necessary. To reduce the supply chain carbon emissions generated from producing paper we’ve procured 100% recycled and FSC approved paper from 2017-18 onwards.  We are also working towards reducing the use of single use plastics in all of our contracts for services such as our catering contract.  Next year we plan to introduce a range of sustainable stationery products. </t>
  </si>
  <si>
    <t>PART 6</t>
  </si>
  <si>
    <t>Validation and Declaration</t>
  </si>
  <si>
    <t>6a</t>
  </si>
  <si>
    <t>Internal validation process</t>
  </si>
  <si>
    <t>Briefly describe the body’s internal validation process, if any, of the data or information contained within this report.</t>
  </si>
  <si>
    <t xml:space="preserve">A review of Scottish Enterprise's (SE’s) Climate Change Report for 2019/20 was undertaken by the SE Internal Audit team. The aim of the internal audit review was to provide independent, internal assurance to SE senior management on the adequacy of SE’s systems and arrangements for meeting data collection and reporting requirements as set out in the Climate Change (Scotland) Act 2009.  
This audit review examined the current SE arrangements for collecting data and the process undertaken to produce the first draft of SE’s 2019/20 Climate Change report. It confirmed that SE has satisfactory arrangements in place to collect and summarise the information required to fulfil the requirements set out in the Public Bodies Climate Change Duties (PBCCD) reporting. Where necessary, estimates are made. During the review, Audit confirmed that the required data on emissions sources and consumption is collected and collated on an ongoing basis by the SE Health, Safety and Environmental Team.  Emissions factors were correctly applied to the data  in the calculation of SE’s greenhouse gas emissions.  These calculations form the basis of the PBCCD reporting template that is due to be submitted to the Scottish Government in November 2020. Audit also confirmed that the disclosures made throughout the report are consistent with Audit’s cumulative knowledge of SE’s operations and current activities.
</t>
  </si>
  <si>
    <t>6b</t>
  </si>
  <si>
    <t>Peer validation process</t>
  </si>
  <si>
    <t>Briefly describe the body’s peer validation process, if any, of the data or information contained within this report.</t>
  </si>
  <si>
    <t>6c</t>
  </si>
  <si>
    <t xml:space="preserve">External validation process </t>
  </si>
  <si>
    <t>Briefly describe the body’s external validation process, if any, of the data or information contained within this report.</t>
  </si>
  <si>
    <t xml:space="preserve">AA Enviro was commissioned by Scottish Enterprise (SE) to undertake an independent review of carbon emissions data published in the SE Public Bodies Climate Change Duties (PBCCD) Report, 2019-20. A combination of techniques was used to check and validate the presented information, which included discussions with SE staff, interrogation and sample checking of primary and secondary data, review of records and other relevant documents and examination of communication records. Based on the information provided during the review process, it is the opinion of AA Enviro that the information presented within the reporting boundary scope represented a relevant, reasonable and transparent account of SE’s reportable emissions data for the reporting year. </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</si>
  <si>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</si>
  <si>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</si>
  <si>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</si>
  <si>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</si>
  <si>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</si>
  <si>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</si>
  <si>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</si>
  <si>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Role in the body:</t>
  </si>
  <si>
    <t>Interim Chief Executive</t>
  </si>
  <si>
    <t>Date:</t>
  </si>
  <si>
    <t>Recommended Reporting: Reporting on Wider Influence</t>
  </si>
  <si>
    <t>Wider Impact and Influence on GHG Emissions</t>
  </si>
  <si>
    <t>Q1) Historic Emissions (Local Authorities Only)</t>
  </si>
  <si>
    <r>
      <t>Please indicate emission amounts and unit of measurement (e.g. tCO</t>
    </r>
    <r>
      <rPr>
        <strike/>
        <vertAlign val="subscript"/>
        <sz val="11"/>
        <color theme="1"/>
        <rFont val="Calibri"/>
        <family val="2"/>
        <scheme val="minor"/>
      </rPr>
      <t>2</t>
    </r>
    <r>
      <rPr>
        <i/>
        <strike/>
        <sz val="11"/>
        <color theme="1"/>
        <rFont val="Calibri"/>
        <family val="2"/>
        <scheme val="minor"/>
      </rPr>
      <t>e</t>
    </r>
    <r>
      <rPr>
        <strike/>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</si>
  <si>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trike/>
        <sz val="11"/>
        <color theme="1"/>
        <rFont val="Calibri"/>
        <family val="2"/>
        <scheme val="minor"/>
      </rPr>
      <t>subset dataset</t>
    </r>
    <r>
      <rPr>
        <strike/>
        <sz val="11"/>
        <color theme="1"/>
        <rFont val="Calibri"/>
        <family val="2"/>
        <scheme val="minor"/>
      </rPr>
      <t xml:space="preserve"> (emissions within the scope of influence of local authorities):</t>
    </r>
  </si>
  <si>
    <r>
      <t xml:space="preserve">(2) UK local and regional CO2 emissions: </t>
    </r>
    <r>
      <rPr>
        <b/>
        <strike/>
        <sz val="11"/>
        <color theme="1"/>
        <rFont val="Calibri"/>
        <family val="2"/>
        <scheme val="minor"/>
      </rPr>
      <t>full dataset</t>
    </r>
    <r>
      <rPr>
        <strike/>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</si>
  <si>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</si>
  <si>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</si>
  <si>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</si>
  <si>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</si>
  <si>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</si>
  <si>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</si>
  <si>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</si>
  <si>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</si>
  <si>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</si>
  <si>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</si>
  <si>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</si>
  <si>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</si>
  <si>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</si>
  <si>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</si>
  <si>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</si>
  <si>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</si>
  <si>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</si>
  <si>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</si>
  <si>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</si>
  <si>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</si>
  <si>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</si>
  <si>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</si>
  <si>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Business Industry and Public Sector</t>
  </si>
  <si>
    <t>Planned tonnes of CO2 saved from our company support and large scale innovation led projects.  </t>
  </si>
  <si>
    <t>Absolute (TCO2)</t>
  </si>
  <si>
    <t>200k - 240k tonnes</t>
  </si>
  <si>
    <t>2019 - 2020</t>
  </si>
  <si>
    <t>Annual Target</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</si>
  <si>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</si>
  <si>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</si>
  <si>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</si>
  <si>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</si>
  <si>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</si>
  <si>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</si>
  <si>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</si>
  <si>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</si>
  <si>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</si>
  <si>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</si>
  <si>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</si>
  <si>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equivalent behaviour change tool been used?</t>
  </si>
  <si>
    <t>Please give further details of this behaviour change activity.</t>
  </si>
  <si>
    <t xml:space="preserve">Value of Investment (£) </t>
  </si>
  <si>
    <t>Ongoing Costs (£/year)</t>
  </si>
  <si>
    <t xml:space="preserve">Primary Funding Source for Implementation of Policy/Action 
</t>
  </si>
  <si>
    <r>
      <rPr>
        <b/>
        <u/>
        <sz val="11"/>
        <rFont val="Calibri"/>
        <family val="2"/>
      </rPr>
      <t>Scottish Innovation Foundation Technologies</t>
    </r>
    <r>
      <rPr>
        <sz val="11"/>
        <rFont val="Calibri"/>
        <family val="2"/>
      </rPr>
      <t xml:space="preserve"> - fund for offshore wind</t>
    </r>
  </si>
  <si>
    <t>Complete</t>
  </si>
  <si>
    <t>Leverage £30m of private investment into offshore renewables</t>
  </si>
  <si>
    <t>Direct delivery</t>
  </si>
  <si>
    <t>no</t>
  </si>
  <si>
    <t>Grant funding (UK)</t>
  </si>
  <si>
    <t>Project closed without any funded projects, so no outputs.</t>
  </si>
  <si>
    <t>Energy</t>
  </si>
  <si>
    <r>
      <rPr>
        <b/>
        <u/>
        <sz val="11"/>
        <rFont val="Calibri"/>
        <family val="2"/>
      </rPr>
      <t>WATERS 1, 2 &amp; 3 Calls</t>
    </r>
    <r>
      <rPr>
        <sz val="11"/>
        <rFont val="Calibri"/>
        <family val="2"/>
      </rPr>
      <t xml:space="preserve"> - support for wave and tidal renewable energy  </t>
    </r>
  </si>
  <si>
    <t xml:space="preserve">To reduce fossil fuel usage through new renewable energy (but no set targets).  </t>
  </si>
  <si>
    <t>Part of the Marine Energy R&amp;D Fund Programme (part ERDF funded). In total 8 companies were supported by WATERS grant funding of £8.9M and all projects are now complete. </t>
  </si>
  <si>
    <t>Business_Industry_and_Public_Sector</t>
  </si>
  <si>
    <r>
      <rPr>
        <b/>
        <u/>
        <sz val="11"/>
        <rFont val="Calibri"/>
        <family val="2"/>
      </rPr>
      <t>Manufacturing Action Plan</t>
    </r>
    <r>
      <rPr>
        <sz val="11"/>
        <rFont val="Calibri"/>
        <family val="2"/>
      </rPr>
      <t> - to boost investment, innovation and productivity, including energy efficiency and circular economy</t>
    </r>
  </si>
  <si>
    <t>Progress tracked via metrics in key theme area, e.g. Energy Efficiency and Decarbonisation workstream is closely aligned with SE business and SG policy objectives</t>
  </si>
  <si>
    <t>Enabling</t>
  </si>
  <si>
    <t xml:space="preserve">The Energy Efficiency &amp; Decarbonisation workstream of the MAP has been rebranded as the Industrial Decarbonisation Agency (IDeA) Group since the conclusion of the initial 3 year MAP programme. The IDeA group now exists as an inter-agency knowledge sharing and influencing group involving Scottish Government, SE, HIE, ZWS &amp; SEPA. Direct engagement with the Energy Intensive Industrial sector allows a 2 way flow of information relating to the demands of industry and the support available through the partner bodies.      </t>
  </si>
  <si>
    <t xml:space="preserve">Transport </t>
  </si>
  <si>
    <r>
      <rPr>
        <b/>
        <u/>
        <sz val="11"/>
        <rFont val="Calibri"/>
        <family val="2"/>
      </rPr>
      <t>Aberdeen Hydrogen Bus project</t>
    </r>
    <r>
      <rPr>
        <sz val="11"/>
        <rFont val="Calibri"/>
        <family val="2"/>
      </rPr>
      <t xml:space="preserve"> - producing hydrogen from the grid, 2 fuelling stations, 10 buses and 2 vans</t>
    </r>
  </si>
  <si>
    <t>Demonstration project is successfully in operation</t>
  </si>
  <si>
    <t>Indirect delivery</t>
  </si>
  <si>
    <t>EU Horizon 2020 funding. 2,918 is total co2 saving over lifetime of project, which was last measured in 2017 (the last year of the project).</t>
  </si>
  <si>
    <r>
      <rPr>
        <b/>
        <u/>
        <sz val="11"/>
        <rFont val="Calibri"/>
        <family val="2"/>
      </rPr>
      <t>ITREZ - International Technology and Renewable Energy Zone -</t>
    </r>
    <r>
      <rPr>
        <sz val="11"/>
        <rFont val="Calibri"/>
        <family val="2"/>
      </rPr>
      <t xml:space="preserve"> Glasgow hub for research teams, centres of excellence and companies in renewable energy and technology</t>
    </r>
  </si>
  <si>
    <t>In Implementation</t>
  </si>
  <si>
    <t xml:space="preserve">Investment is for buildings (TIC and inovo built and fully occupied) and supporting activity (networking events and collaboration) until 2020 </t>
  </si>
  <si>
    <t>No</t>
  </si>
  <si>
    <t>Capital investment</t>
  </si>
  <si>
    <t>£25m contribution to £100m project to create facilities to enable collaboration between academia/industry on renewable energy and technology.</t>
  </si>
  <si>
    <t>All_Sectors</t>
  </si>
  <si>
    <r>
      <rPr>
        <b/>
        <u/>
        <sz val="11"/>
        <color theme="1"/>
        <rFont val="Calibri"/>
        <family val="2"/>
        <scheme val="minor"/>
      </rPr>
      <t>Low Carbon Infrastructure Programme (LCIP) -</t>
    </r>
    <r>
      <rPr>
        <sz val="11"/>
        <color theme="1"/>
        <rFont val="Calibri"/>
        <family val="2"/>
        <scheme val="minor"/>
      </rPr>
      <t xml:space="preserve"> to support feasibility, business cases and demonstration low carbon projects</t>
    </r>
  </si>
  <si>
    <t>Each project must save CO2 and most will reduce energy cost and use.  Expenditure from 2015.</t>
  </si>
  <si>
    <t>Grant funding (EU)</t>
  </si>
  <si>
    <t>Support to companies and "area based projects" to prepare feasibility studies and "investment ready" business cases to stimulate investment in low carbon infrastructure. </t>
  </si>
  <si>
    <t>energy</t>
  </si>
  <si>
    <t xml:space="preserve">Carbon Capture Utilisation Storage (CCUS) Project </t>
  </si>
  <si>
    <t>Budget Secured</t>
  </si>
  <si>
    <r>
      <rPr>
        <b/>
        <u/>
        <sz val="11"/>
        <rFont val="Calibri"/>
        <family val="2"/>
      </rPr>
      <t xml:space="preserve">National Renewables Infrastructure Fund </t>
    </r>
    <r>
      <rPr>
        <sz val="11"/>
        <rFont val="Calibri"/>
        <family val="2"/>
      </rPr>
      <t>- port and harbour investment to support supply chain and test and demonstration in offshore renewables</t>
    </r>
  </si>
  <si>
    <t>ongoing</t>
  </si>
  <si>
    <t>Indicative funding agreed by SE Board subject to detailed approvals for projects.  Leverage £130-150m of private sector investment.  A number of projects have been funded under this heading to date</t>
  </si>
  <si>
    <t>Capital Investment</t>
  </si>
  <si>
    <t>Grants and loans.  Support for projects considered on a case by case basis.</t>
  </si>
  <si>
    <r>
      <rPr>
        <b/>
        <u/>
        <sz val="11"/>
        <rFont val="Calibri"/>
        <family val="2"/>
      </rPr>
      <t>Scottish Investment Bank</t>
    </r>
    <r>
      <rPr>
        <sz val="11"/>
        <rFont val="Calibri"/>
        <family val="2"/>
      </rPr>
      <t> - equity investments in companies some of which support a low carbon economy</t>
    </r>
  </si>
  <si>
    <t>Note that EIF is part of SIB but has been recorded separately</t>
  </si>
  <si>
    <t xml:space="preserve">In 2019/2020, from SIB's equity funds (excluding 3rd party managed funds - SLF, Epidarex and MBO), new investments into 17 companies with either low carbon product or process totalling £5.8m. </t>
  </si>
  <si>
    <r>
      <rPr>
        <b/>
        <u/>
        <sz val="11"/>
        <color theme="1"/>
        <rFont val="Calibri"/>
        <family val="2"/>
      </rPr>
      <t>Energy Investment Fund (EIF)</t>
    </r>
    <r>
      <rPr>
        <sz val="11"/>
        <color theme="1"/>
        <rFont val="Calibri"/>
        <family val="2"/>
      </rPr>
      <t xml:space="preserve"> - loans and equity investment into low carbon projects, as well as follow-on investments into REIF  (Renewable Energy Investment Fund) companies. REIF commenced in 2012, EIF replaced it in 2018.</t>
    </r>
  </si>
  <si>
    <t>All investments must support low carbon. C02 savings will be calculated with SE specialists where possible.</t>
  </si>
  <si>
    <t xml:space="preserve">In 2019/2020, new investments into 3 projects totalling £9.9m. Previously REIF had invested £70,071,053 in 39 individual companies/projects between 2012 and 2018 and a further £2.8m invested by EIF in 2018/19. </t>
  </si>
  <si>
    <r>
      <rPr>
        <b/>
        <u/>
        <sz val="11"/>
        <rFont val="Calibri"/>
        <family val="2"/>
      </rPr>
      <t>Regional Selective Assistance</t>
    </r>
    <r>
      <rPr>
        <sz val="11"/>
        <rFont val="Calibri"/>
        <family val="2"/>
      </rPr>
      <t xml:space="preserve"> (RSA) - capital grants for job creation and job protection</t>
    </r>
  </si>
  <si>
    <t>Part of a larger, ongoing funding programme.  Supporting low carbon and sustainability is one of several objectives.</t>
  </si>
  <si>
    <t>Low carbon and sustainability is reviewed as part of the assessment criteria for each project.   Assessment criteria: Contribution to low carbon market opportunities including renewables, and the contribution to resource efficiency and the circular economy.</t>
  </si>
  <si>
    <r>
      <t xml:space="preserve">High Growth Spinout Programme - </t>
    </r>
    <r>
      <rPr>
        <sz val="11"/>
        <rFont val="Calibri"/>
        <family val="2"/>
      </rPr>
      <t>grants and convertible loans awarded to universities and early stage spinout companies</t>
    </r>
  </si>
  <si>
    <t>Part of a larger, ongoing funding programme.  Supporting low carbon and sustainability is one of several objectives</t>
  </si>
  <si>
    <t>Grant Funding (UK)</t>
  </si>
  <si>
    <t>No grant awards were made in 19/20 where significant emissions reductions were expected as an output of the project. Overall impact neutral or small reduction</t>
  </si>
  <si>
    <r>
      <rPr>
        <b/>
        <u/>
        <sz val="11"/>
        <rFont val="Calibri"/>
        <family val="2"/>
      </rPr>
      <t>Power Networks Demonstration Centre </t>
    </r>
    <r>
      <rPr>
        <sz val="11"/>
        <rFont val="Calibri"/>
        <family val="2"/>
      </rPr>
      <t>- in Cumbernauld to test electrical grid equipment</t>
    </r>
  </si>
  <si>
    <t>Centre has been successfully built plus ongoing monitoring of activity and outputs to 2023</t>
  </si>
  <si>
    <t>£6.6m contribution to £8.75m capital cost (completed 2013). £350k in 2014/15.  No capital costs in 2015/16 however £46,000 awarded for business expenses. No capital costs in 2016/17 and £20,000 awarded in business expense. No capital costs in 2017/18 and £7,000 awarded in business expense. 2018/19 no capital cost and £12.5k in business expense. 2019/20 no capital cost and £2k business expense which will conclude SE’s investment. To do date the PNDC has run more than 114 research and development projects involving product/service testing and demonstration securing almost £10m in R&amp;D investment. It’s members include Cisco, UK Power Networks, SSE, Scottish Power, Vodafone, SwarmOnline, WHP Telecoms, Powerline Technologies, Faraday Grid and non-member projects have been delivered for companies such as Aggreko, ABB, 3M, Alexander Dennis etc. Se Financial contributions to PNDC now complete</t>
  </si>
  <si>
    <r>
      <rPr>
        <b/>
        <u/>
        <sz val="11"/>
        <color theme="1"/>
        <rFont val="Calibri"/>
        <family val="2"/>
        <scheme val="minor"/>
      </rPr>
      <t>Energy Park Fife </t>
    </r>
    <r>
      <rPr>
        <sz val="11"/>
        <color theme="1"/>
        <rFont val="Calibri"/>
        <family val="2"/>
        <scheme val="minor"/>
      </rPr>
      <t>- development site to support energy, particularly offshore and marine energy</t>
    </r>
  </si>
  <si>
    <t>153 acre development site aimed at large scale manufacturing/fabrication  for energy sector</t>
  </si>
  <si>
    <t>£4.3m Investment in Civil Engineering and Marine Infrastructure in 2017/18</t>
  </si>
  <si>
    <r>
      <rPr>
        <b/>
        <u/>
        <sz val="11"/>
        <rFont val="Calibri"/>
        <family val="2"/>
      </rPr>
      <t>OCEANERA-NET COFUND</t>
    </r>
    <r>
      <rPr>
        <sz val="11"/>
        <rFont val="Calibri"/>
        <family val="2"/>
      </rPr>
      <t> - support for transnational, collaborative projects to demonstrate and validate ocean energy technologies</t>
    </r>
  </si>
  <si>
    <t>Metrics to be agreed for each funded project - unlikely to be direct CO2 saving as only at research / demo stage</t>
  </si>
  <si>
    <t>Grant funding (UK) and Grant funding (EU)</t>
  </si>
  <si>
    <t xml:space="preserve">Total support provided by the European partnership project will €7.75m, paid as grant to demonstration projects, of which £4m approved for Scottish companies / Universities in 7 projects.  </t>
  </si>
  <si>
    <t>Energy, Digital</t>
  </si>
  <si>
    <r>
      <t>European Partnership Challenge Calls Programme</t>
    </r>
    <r>
      <rPr>
        <sz val="11"/>
        <rFont val="Calibri"/>
        <family val="2"/>
      </rPr>
      <t xml:space="preserve"> - Digitalisation of Energy Systems ERA-Net Cofund (EnerDigit) - support for transnational, collaborative projects</t>
    </r>
  </si>
  <si>
    <t>Grant Funding (EU &amp; UK)</t>
  </si>
  <si>
    <t>£2,000,000 SE budget approved (R&amp;D grants). Call launch autumn 2020.</t>
  </si>
  <si>
    <r>
      <rPr>
        <b/>
        <u/>
        <sz val="11"/>
        <rFont val="Calibri"/>
        <family val="2"/>
      </rPr>
      <t>European Partnership Challenge Calls Programme</t>
    </r>
    <r>
      <rPr>
        <sz val="11"/>
        <rFont val="Calibri"/>
        <family val="2"/>
      </rPr>
      <t xml:space="preserve"> - Positive Energy Districts ERA-Net Cofund - support for transnational, collaborative R&amp;D projects</t>
    </r>
  </si>
  <si>
    <t>Proposed</t>
  </si>
  <si>
    <t>SE participation approved by ELT 8/9/20. EU Horizon 2020 application submitted.</t>
  </si>
  <si>
    <r>
      <rPr>
        <b/>
        <u/>
        <sz val="11"/>
        <rFont val="Calibri"/>
        <family val="2"/>
      </rPr>
      <t xml:space="preserve">Hydronation Water Innovation Service </t>
    </r>
    <r>
      <rPr>
        <sz val="11"/>
        <rFont val="Calibri"/>
        <family val="2"/>
      </rPr>
      <t xml:space="preserve"> - to identify opportunities and support innovation and collaborative projects in the water sector.</t>
    </r>
  </si>
  <si>
    <t>In implementation</t>
  </si>
  <si>
    <t>Targets: 30 companies receiving product readiness assessment and 15 companies receiving product trial support</t>
  </si>
  <si>
    <t>Project fully funded by Scottish Government(£476,000 and HIE £52,000). Project managed by SE. This is the second year of delivery of HNWIS 2, and referrals to the service have been lower as anticipated. Product targets were reviewed and reduced post the stage 5a project review in Feb2020.Service model is under review with project team and SG.</t>
  </si>
  <si>
    <t>Ocean Power Innovation Network</t>
  </si>
  <si>
    <t>No. of companies engaged in activities, supported with innovation projects, No. of new products / processes, unlikely to be direct CO2 saving as only at research stage</t>
  </si>
  <si>
    <t>Project aims to stimulate innovation through events, workshops, masterclasses, technology assessment and collaborative innovation groups. Technical support, no financial support.</t>
  </si>
  <si>
    <t>Offshore Wind Innovation &amp; Supply Chain Support (PS5541)</t>
  </si>
  <si>
    <t xml:space="preserve">Number of “Awareness Raising Events” delivered. </t>
  </si>
  <si>
    <t>Project aims to stimulate supply chain development through events, workshops, masterclasses and activities in partnership with sector stakeholders.</t>
  </si>
  <si>
    <r>
      <t xml:space="preserve">LOW CARBON HEAT MARKET SUPPORT PROGRAMME - </t>
    </r>
    <r>
      <rPr>
        <sz val="11"/>
        <rFont val="Calibri"/>
        <family val="2"/>
        <scheme val="minor"/>
      </rPr>
      <t>will offer grant funded market support to companies operating in low carbon heat markets or those who may be in a position to diversify into low carbon heat markets.</t>
    </r>
  </si>
  <si>
    <t>Number of “Awareness Raising Events” delivered. Number of companies taking up the offer of 2 days 1-2-1 expert support service.</t>
  </si>
  <si>
    <t>Delivered four “Awareness Raising Events” Glasgow Aberdeen Fife and Kilmarnock. 11 companies have taken up the offer of 2 days 1-2-1 expert support service.</t>
  </si>
  <si>
    <r>
      <rPr>
        <b/>
        <u/>
        <sz val="11"/>
        <rFont val="Calibri"/>
        <family val="2"/>
        <scheme val="minor"/>
      </rPr>
      <t xml:space="preserve">Northern connections </t>
    </r>
    <r>
      <rPr>
        <b/>
        <sz val="11"/>
        <rFont val="Calibri"/>
        <family val="2"/>
        <scheme val="minor"/>
      </rPr>
      <t xml:space="preserve">– </t>
    </r>
    <r>
      <rPr>
        <sz val="11"/>
        <rFont val="Calibri"/>
        <family val="2"/>
        <scheme val="minor"/>
      </rPr>
      <t>north sea area countries Interreg project – started November 2016.  It involves 20 clusters, cities, regions and knowledge institutions  from 8 countries working together to create innovation connections between enterprises and clusters in the energy sector.  The project aims to act as a facilitator to connect companies and organisations with aim of overcoming specific innovation challenges in sustainable energy in 9 'living lab' projects across the North sea region</t>
    </r>
  </si>
  <si>
    <r>
      <rPr>
        <sz val="11"/>
        <color theme="1"/>
        <rFont val="Calibri"/>
        <family val="2"/>
        <scheme val="minor"/>
      </rPr>
      <t xml:space="preserve">Northern connections –  Involves  20 clusters, cities, regions and knowledge institutions  from 8 countries working together to create innovation connections between enterprises and clusters in the energy sector.  </t>
    </r>
  </si>
  <si>
    <t xml:space="preserve">SE has worked in partnership with Falkirk Council to identify companies from Scotland who can participate in 'living lab' opportunities and gain knowledge/new connections and partners and to gain supply contracts into the opportunities showcased.  The focus has been on sustainable energy and green solutions.  7 companies have attended events as part of the project. A number of companies are now actively pursuing contracts and collaborations including forming partnerships with companies from across the North Sea area.  We have no specific climate targets but it may be possible to follow up outturn positions from companies </t>
  </si>
  <si>
    <t xml:space="preserve"> Scotland's 'living lab' in Jan 2020  was held following 18 months of development of transnational connections and research on Scotland's carbon utilisation innovation system and was attended by a total of 132 participants comprising of   SMEs (34), large organisations &amp; academia and was the largest of the living lab events in the programme with greatest number of 'matchmaking' sessions. As part of the outputs from that event, further work has been undertaken with an industry/academia steering group to develop a firm proposal for a CCU demonstrator in Scotland and considers the option to locate that at Grangemouth.  The Interreg programme closes in December 2021 and SE will likely not be eligible to participate in any follow on project.</t>
  </si>
  <si>
    <r>
      <t xml:space="preserve">Sustainable Construction: Opportunity Identification &amp; Development </t>
    </r>
    <r>
      <rPr>
        <sz val="11"/>
        <rFont val="Calibri"/>
        <family val="2"/>
        <scheme val="minor"/>
      </rPr>
      <t>-  the identification &amp; development of the Sustainable Construction opportunities in Scotland,</t>
    </r>
  </si>
  <si>
    <t>The project will gather information, investigate and understand key issues and opportunities for the sector in relation to the development of sustainable construction markets, products, materials, systems or services including those for retrofit of existing buildings</t>
  </si>
  <si>
    <t>This sector project will be delivered by the Sector Team, jointly with Scottish Forestry &amp; Timber Technologies and Construction Scotland ILGs and the Construction Scotland Innovation Centre (CSiC) where most appropriate to ensure effective research delivery.</t>
  </si>
  <si>
    <t xml:space="preserve">Can Do Innovation Challenge Fund </t>
  </si>
  <si>
    <t>Pilot project to support public sector to engage in Open Innovation and to codevelop innovation with SMEs by procure R&amp;D services from them. Fund is open to a wide range of sectors but low carbon is one of several focus areas.</t>
  </si>
  <si>
    <t>29 public sector challenge projects supported. Public sector supported to procure R&amp;D services and codevelop solutions to their challenges with SMEs</t>
  </si>
  <si>
    <r>
      <t>R&amp;D Grants</t>
    </r>
    <r>
      <rPr>
        <sz val="11"/>
        <rFont val="Calibri"/>
        <family val="2"/>
      </rPr>
      <t xml:space="preserve"> - research and development grants awarded to companies</t>
    </r>
  </si>
  <si>
    <t xml:space="preserve">R&amp;D – 10 projects, total project value (not grant awarded) of £32.2m
</t>
  </si>
  <si>
    <r>
      <rPr>
        <b/>
        <u/>
        <sz val="11"/>
        <rFont val="Calibri"/>
        <family val="2"/>
      </rPr>
      <t>SMART</t>
    </r>
    <r>
      <rPr>
        <sz val="11"/>
        <rFont val="Calibri"/>
        <family val="2"/>
      </rPr>
      <t xml:space="preserve"> - grants to SMEs to develop feasibility and prototypes for research and development</t>
    </r>
  </si>
  <si>
    <t xml:space="preserve">
SMART – 3 projects, total project value (not grant awarded) of £1.64m</t>
  </si>
  <si>
    <t>Please provide any detail on data sources or limitations relating to the information provided in Table 3</t>
  </si>
  <si>
    <t>Please note any CO2 savings captured in table 3 are captured within our published CO2 performance measure which we report on in table 2 (a).    Most of our projects and programmes develop sector capability over the long term so  it is not possible to calculate CO2 emissions directly from our interventions in the short term.   Any estimates of CO2 savings are not necessarily attributable directly as Scottish Enterprise and are not claimed as such.</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</si>
  <si>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</si>
  <si>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</si>
  <si>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</si>
  <si>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</si>
  <si>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</si>
  <si>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</si>
  <si>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</si>
  <si>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</si>
  <si>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</si>
  <si>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</si>
  <si>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Partnership Working</t>
  </si>
  <si>
    <r>
      <rPr>
        <b/>
        <u/>
        <sz val="11"/>
        <color theme="1"/>
        <rFont val="Calibri"/>
        <family val="2"/>
      </rPr>
      <t>European Regions Research and Innovation Network</t>
    </r>
    <r>
      <rPr>
        <sz val="11"/>
        <color theme="1"/>
        <rFont val="Calibri"/>
        <family val="2"/>
      </rPr>
      <t xml:space="preserve"> (ERRIN) - Scotland Europa co-chairs Energy &amp; Climate Working Group</t>
    </r>
  </si>
  <si>
    <t>Lead</t>
  </si>
  <si>
    <t>Scotland Europa</t>
  </si>
  <si>
    <t>150 EU regions</t>
  </si>
  <si>
    <t>Collaborative project and partnership building</t>
  </si>
  <si>
    <t>Also WGs on water, bioeconomy, blue growth etc</t>
  </si>
  <si>
    <r>
      <rPr>
        <b/>
        <u/>
        <sz val="11"/>
        <color theme="1"/>
        <rFont val="Calibri"/>
        <family val="2"/>
        <scheme val="minor"/>
      </rPr>
      <t>S3 Vanguard Initiative</t>
    </r>
    <r>
      <rPr>
        <sz val="11"/>
        <color theme="1"/>
        <rFont val="Calibri"/>
        <family val="2"/>
        <scheme val="minor"/>
      </rPr>
      <t xml:space="preserve"> - Collaborative regional partnership for industrial modernisation with Scotland engaged in three pilots (on adma for energy in harsh environments; bioeconomy; and on efficient and sustainable manufacturing)</t>
    </r>
  </si>
  <si>
    <t>Participant</t>
  </si>
  <si>
    <t>Scottish Enterprise &amp; Scottish Government</t>
  </si>
  <si>
    <t>Industry involvement in three different pilots</t>
  </si>
  <si>
    <t>Academic involvement in three different pilots</t>
  </si>
  <si>
    <t>Exchange information, find business partners, build investments, create European value chains</t>
  </si>
  <si>
    <r>
      <rPr>
        <b/>
        <u/>
        <sz val="11"/>
        <color theme="1"/>
        <rFont val="Calibri"/>
        <family val="2"/>
        <scheme val="minor"/>
      </rPr>
      <t xml:space="preserve">EU Sustainable Islands Initiative </t>
    </r>
    <r>
      <rPr>
        <sz val="11"/>
        <color theme="1"/>
        <rFont val="Calibri"/>
        <family val="2"/>
        <scheme val="minor"/>
      </rPr>
      <t>- Scotland Europa closely supported Highlands and Islands Enterprise (working with the Sustainable Islands International Programme) to submit a successful application for a group of six off-grid Scottish islands (Eigg, Rum, Muck, Canna, Fair Isle and Foula) to be selected for support under the EU Islands Secretariat. Each of the islands is putting together a low-carbon transition agenda, and the decarbonisation of the islands will be guided by the EU. Orkney was also selected for support. </t>
    </r>
  </si>
  <si>
    <t>HIE</t>
  </si>
  <si>
    <t>Scotland Europa, HIE, UHI, SSI</t>
  </si>
  <si>
    <t>Collaborative partnership and routes to low carbon investments</t>
  </si>
  <si>
    <t>Important way of keeping Scotland's island interests on the agenda</t>
  </si>
  <si>
    <t xml:space="preserve">Partnership Working </t>
  </si>
  <si>
    <r>
      <rPr>
        <b/>
        <u/>
        <sz val="11"/>
        <color theme="1"/>
        <rFont val="Calibri"/>
        <family val="2"/>
        <scheme val="minor"/>
      </rPr>
      <t>Scotland House Brussels (SHB)</t>
    </r>
    <r>
      <rPr>
        <u/>
        <sz val="11"/>
        <color theme="1"/>
        <rFont val="Calibri"/>
        <family val="2"/>
        <scheme val="minor"/>
      </rPr>
      <t xml:space="preserve"> </t>
    </r>
    <r>
      <rPr>
        <sz val="11"/>
        <color theme="1"/>
        <rFont val="Calibri"/>
        <family val="2"/>
        <scheme val="minor"/>
      </rPr>
      <t>- SHB Operational Plan includes key strand in transitioning to a low carbon economy. Scotland Europa ensures that the interests of Scottish Enterprise and other Scotland Europa members (universities, public agencies, third sector and company members) are represented in any low carbon work taken forwards by SHB partners in Brussels - representing Scotland's interests to the institutions of the EU and wider stakeholder base in Brussels.</t>
    </r>
  </si>
  <si>
    <t>Scotland House Brussels</t>
  </si>
  <si>
    <t>Scotland Europa (and its members), Scottish Enterprise, Scottish Government</t>
  </si>
  <si>
    <t>Continued Scottish voice in low carbon issues in European affairs</t>
  </si>
  <si>
    <t>Key aspect of operation of Scotland House Brussels and delivery of Scotland Europa services</t>
  </si>
  <si>
    <t>Investment</t>
  </si>
  <si>
    <r>
      <rPr>
        <b/>
        <u/>
        <sz val="11"/>
        <color theme="1"/>
        <rFont val="Calibri"/>
        <family val="2"/>
        <scheme val="minor"/>
      </rPr>
      <t xml:space="preserve">Low Carbon Infrastructure Transition Programme </t>
    </r>
    <r>
      <rPr>
        <sz val="11"/>
        <color theme="1"/>
        <rFont val="Calibri"/>
        <family val="2"/>
        <scheme val="minor"/>
      </rPr>
      <t>- promote and coordinate projects for the LCITP</t>
    </r>
  </si>
  <si>
    <t>Scottish Government</t>
  </si>
  <si>
    <t>SFT, HIE, RES</t>
  </si>
  <si>
    <t>Investment ready projects</t>
  </si>
  <si>
    <t>Collaborative partnership</t>
  </si>
  <si>
    <r>
      <rPr>
        <b/>
        <u/>
        <sz val="11"/>
        <color theme="1"/>
        <rFont val="Calibri"/>
        <family val="2"/>
      </rPr>
      <t xml:space="preserve">Enterprise Europe Network </t>
    </r>
    <r>
      <rPr>
        <sz val="11"/>
        <color theme="1"/>
        <rFont val="Calibri"/>
        <family val="2"/>
      </rPr>
      <t>- facilitate access to international partners to collaborate on R&amp;D,  innovation and commercialisation (including low carbon and sustainability projects)</t>
    </r>
  </si>
  <si>
    <t xml:space="preserve">Scottish Enterprise  </t>
  </si>
  <si>
    <t>European Economic Development Agencies, 
Highland Council</t>
  </si>
  <si>
    <t>Key clients are Scottish companies</t>
  </si>
  <si>
    <t>Research &amp; Development</t>
  </si>
  <si>
    <r>
      <rPr>
        <b/>
        <u/>
        <sz val="11"/>
        <color theme="1"/>
        <rFont val="Calibri"/>
        <family val="2"/>
        <scheme val="minor"/>
      </rPr>
      <t xml:space="preserve">Foresighting and Sector Research </t>
    </r>
    <r>
      <rPr>
        <sz val="11"/>
        <color theme="1"/>
        <rFont val="Calibri"/>
        <family val="2"/>
        <scheme val="minor"/>
      </rPr>
      <t xml:space="preserve">- identify new economic opportunities and informing project delivery for a low carbon economy. 2019/20 Waste water Foresighting has fed into Scottish Government's (SG) 'Scotland - a hydro nation' initiative, and Sustainability specialists company advice.  Jointly working with SG on a new pre commercial innovation support programme using existing research and a Foresighting study on the bioeconomy (covering transport, heat, electricity). </t>
    </r>
  </si>
  <si>
    <t>Research and foresighting reports</t>
  </si>
  <si>
    <r>
      <rPr>
        <b/>
        <u/>
        <sz val="11"/>
        <color theme="1"/>
        <rFont val="Calibri"/>
        <family val="2"/>
      </rPr>
      <t>Scottish Business Sustainability Partnership</t>
    </r>
    <r>
      <rPr>
        <sz val="11"/>
        <color theme="1"/>
        <rFont val="Calibri"/>
        <family val="2"/>
      </rPr>
      <t xml:space="preserve"> - coordinates public sector support for advice on sustainable business practices</t>
    </r>
  </si>
  <si>
    <t>EST, COSLA, ZWS, SEPA</t>
  </si>
  <si>
    <t>Coordination of support</t>
  </si>
  <si>
    <r>
      <rPr>
        <b/>
        <u/>
        <sz val="11"/>
        <color theme="1"/>
        <rFont val="Calibri"/>
        <family val="2"/>
      </rPr>
      <t xml:space="preserve">Energy Technology Partnership </t>
    </r>
    <r>
      <rPr>
        <sz val="11"/>
        <color theme="1"/>
        <rFont val="Calibri"/>
        <family val="2"/>
      </rPr>
      <t>- an alliance of 12 universities to coordinate research and development for wind, marine, energy systems, solar, biomass, CCS and oil and gas</t>
    </r>
  </si>
  <si>
    <t>Strathclyde University</t>
  </si>
  <si>
    <t>12 universities</t>
  </si>
  <si>
    <t>R&amp;D and collaborative projects</t>
  </si>
  <si>
    <t>ETP KEN Phase 2 (Apr 2016-Mar 2019)
Project closed</t>
  </si>
  <si>
    <r>
      <rPr>
        <b/>
        <u/>
        <sz val="11"/>
        <color theme="1"/>
        <rFont val="Calibri"/>
        <family val="2"/>
        <scheme val="minor"/>
      </rPr>
      <t xml:space="preserve">Energy Technology Partnership </t>
    </r>
    <r>
      <rPr>
        <sz val="11"/>
        <color theme="1"/>
        <rFont val="Calibri"/>
        <family val="2"/>
        <scheme val="minor"/>
      </rPr>
      <t>- an alliance of 13 universities to coordinate research and development for Wind, Marine, Energy Efficiency in Buildings, Heat, Energy Conversion and Storage, Energy Distribution and Infrastructure and Local Energy Systems</t>
    </r>
  </si>
  <si>
    <t>13 universities</t>
  </si>
  <si>
    <t>ETP KEN Phase 3 (Apr 2019-Mar 2022)</t>
  </si>
  <si>
    <r>
      <rPr>
        <b/>
        <u/>
        <sz val="11"/>
        <rFont val="Calibri"/>
        <family val="2"/>
      </rPr>
      <t>Water Innovation Service</t>
    </r>
    <r>
      <rPr>
        <sz val="11"/>
        <rFont val="Calibri"/>
        <family val="2"/>
      </rPr>
      <t xml:space="preserve"> - to identify opportunities and support innovation and collaborative projects (see also table 3 above)</t>
    </r>
  </si>
  <si>
    <t>AECOM lead body.  Water Research Council and Scottish Water</t>
  </si>
  <si>
    <t>SG, SFC, HIE</t>
  </si>
  <si>
    <t>Water Aid and International Resources Recycling Inst.</t>
  </si>
  <si>
    <t>Events, reports and new products</t>
  </si>
  <si>
    <t>Project in first year of delivery and demand for service is lower than anticipated. Service model is under review</t>
  </si>
  <si>
    <r>
      <rPr>
        <b/>
        <u/>
        <sz val="11"/>
        <rFont val="Calibri"/>
        <family val="2"/>
      </rPr>
      <t>Construction Scotland</t>
    </r>
    <r>
      <rPr>
        <sz val="11"/>
        <rFont val="Calibri"/>
        <family val="2"/>
      </rPr>
      <t xml:space="preserve"> (industry leadership group) and </t>
    </r>
    <r>
      <rPr>
        <b/>
        <u/>
        <sz val="11"/>
        <rFont val="Calibri"/>
        <family val="2"/>
      </rPr>
      <t>Construction Scotland Innovation Centre</t>
    </r>
    <r>
      <rPr>
        <sz val="11"/>
        <rFont val="Calibri"/>
        <family val="2"/>
      </rPr>
      <t>.  Supports resource efficiency, retrofit and sustainable products and construction processes.</t>
    </r>
  </si>
  <si>
    <t>Supporting</t>
  </si>
  <si>
    <t>Industry led</t>
  </si>
  <si>
    <t>various</t>
  </si>
  <si>
    <t>SG, 13 universities</t>
  </si>
  <si>
    <t>Various workstreams and industry led projects</t>
  </si>
  <si>
    <t>Industry led groups</t>
  </si>
  <si>
    <r>
      <rPr>
        <b/>
        <u/>
        <sz val="11"/>
        <color theme="1"/>
        <rFont val="Calibri"/>
        <family val="2"/>
        <scheme val="minor"/>
      </rPr>
      <t>Centre for Excellence for Sensor and Imaging Systems (CENSIS)</t>
    </r>
    <r>
      <rPr>
        <sz val="11"/>
        <color theme="1"/>
        <rFont val="Calibri"/>
        <family val="2"/>
        <scheme val="minor"/>
      </rPr>
      <t xml:space="preserve"> - innovation centre for Sensors, Imaging and Internt of Things.  Sensors can have an environmental application or support a low carbon economy.  </t>
    </r>
  </si>
  <si>
    <t>Glasgow University</t>
  </si>
  <si>
    <t>SFC, other universities</t>
  </si>
  <si>
    <t>Industry led Innovation Centre, part of the IC programme.  Currently in Phase 2 of delivery current support if to 2023..  Case studies of projects and activities are available via www.censis.org.uk</t>
  </si>
  <si>
    <r>
      <rPr>
        <b/>
        <u/>
        <sz val="11"/>
        <rFont val="Calibri"/>
        <family val="2"/>
      </rPr>
      <t xml:space="preserve">Industrial Biotechnology Development Group </t>
    </r>
    <r>
      <rPr>
        <sz val="11"/>
        <rFont val="Calibri"/>
        <family val="2"/>
      </rPr>
      <t xml:space="preserve">(part of Chemical Sciences Scotland) and </t>
    </r>
    <r>
      <rPr>
        <b/>
        <u/>
        <sz val="11"/>
        <rFont val="Calibri"/>
        <family val="2"/>
      </rPr>
      <t>Industrial Biotechnology Innovation Centre</t>
    </r>
    <r>
      <rPr>
        <sz val="11"/>
        <rFont val="Calibri"/>
        <family val="2"/>
      </rPr>
      <t>.   IB contributes to the biological component of the circular economy and can contribute to carbon savings</t>
    </r>
  </si>
  <si>
    <t>SFC, SEPA, ZWS, FC, KTN, Innovate UK</t>
  </si>
  <si>
    <r>
      <rPr>
        <b/>
        <u/>
        <sz val="11"/>
        <color theme="1"/>
        <rFont val="Calibri"/>
        <family val="2"/>
      </rPr>
      <t>Scotland Europa</t>
    </r>
    <r>
      <rPr>
        <sz val="11"/>
        <color theme="1"/>
        <rFont val="Calibri"/>
        <family val="2"/>
      </rPr>
      <t xml:space="preserve"> - influence EU policy and support for EU funded projects (including low carbon and sustainability projects)</t>
    </r>
  </si>
  <si>
    <t>Influence, information,  advice and projects</t>
  </si>
  <si>
    <t>Membership organisation</t>
  </si>
  <si>
    <r>
      <rPr>
        <b/>
        <sz val="11"/>
        <color theme="1"/>
        <rFont val="Calibri"/>
        <family val="2"/>
        <scheme val="minor"/>
      </rPr>
      <t>Zero Waste Scotland</t>
    </r>
    <r>
      <rPr>
        <sz val="11"/>
        <color theme="1"/>
        <rFont val="Calibri"/>
        <family val="2"/>
        <scheme val="minor"/>
      </rPr>
      <t xml:space="preserve"> (ZWS) membership of Scotland Europa: Priority to enhance the ambition to deliver the Circular Economy in Scotland, contributing towards Scotland's sustainable growth by raising Scotland's profile and expertise in this area to EU/International partners – through strategic positioning in key European networks such as ACR+, partnership building with EU/international partners and developing key EU project opportunities. </t>
    </r>
  </si>
  <si>
    <t>Scotland Europa (Scottish Enterprise)</t>
  </si>
  <si>
    <t>Zero Waste Scotland</t>
  </si>
  <si>
    <t>Membership - service delivery</t>
  </si>
  <si>
    <r>
      <rPr>
        <b/>
        <u/>
        <sz val="11"/>
        <rFont val="Calibri"/>
        <family val="2"/>
      </rPr>
      <t>Scottish Energy Advisory Board</t>
    </r>
    <r>
      <rPr>
        <sz val="11"/>
        <rFont val="Calibri"/>
        <family val="2"/>
      </rPr>
      <t xml:space="preserve"> and </t>
    </r>
    <r>
      <rPr>
        <b/>
        <u/>
        <sz val="11"/>
        <rFont val="Calibri"/>
        <family val="2"/>
      </rPr>
      <t xml:space="preserve">Renewable Industry Advisory Group </t>
    </r>
    <r>
      <rPr>
        <sz val="11"/>
        <rFont val="Calibri"/>
        <family val="2"/>
      </rPr>
      <t>- industry experts, academics, public sector and consumer representatives to secure Scotland's energy future</t>
    </r>
  </si>
  <si>
    <t>HIE, SDS</t>
  </si>
  <si>
    <t>Strategic direction</t>
  </si>
  <si>
    <r>
      <rPr>
        <b/>
        <sz val="11"/>
        <color theme="1"/>
        <rFont val="Calibri"/>
        <family val="2"/>
        <scheme val="minor"/>
      </rPr>
      <t>Fo</t>
    </r>
    <r>
      <rPr>
        <b/>
        <u/>
        <sz val="11"/>
        <color theme="1"/>
        <rFont val="Calibri"/>
        <family val="2"/>
        <scheme val="minor"/>
      </rPr>
      <t>rth &amp; Tay Offshore Cluster</t>
    </r>
    <r>
      <rPr>
        <b/>
        <u/>
        <sz val="11"/>
        <rFont val="Calibri"/>
        <family val="2"/>
      </rPr>
      <t xml:space="preserve"> -</t>
    </r>
    <r>
      <rPr>
        <sz val="11"/>
        <rFont val="Calibri"/>
        <family val="2"/>
      </rPr>
      <t xml:space="preserve"> to support the strengthening of the Offshore Wind sector's value chain in the lowland and upland region of Scotland.</t>
    </r>
  </si>
  <si>
    <t>Fife Council</t>
  </si>
  <si>
    <t>EDF renewables, SSE Renewables and Red Rock Power</t>
  </si>
  <si>
    <t>Fife Council, Angus Council Borders Council, East Lothian Council, Dundee Council and Angus Council</t>
  </si>
  <si>
    <r>
      <rPr>
        <b/>
        <u/>
        <sz val="11"/>
        <color theme="1"/>
        <rFont val="Calibri"/>
        <family val="2"/>
        <scheme val="minor"/>
      </rPr>
      <t>Offshore Renewables Programme Board</t>
    </r>
    <r>
      <rPr>
        <sz val="11"/>
        <rFont val="Calibri"/>
        <family val="2"/>
      </rPr>
      <t xml:space="preserve"> - collaborative working across the public sector to support the offshore renewables programme</t>
    </r>
  </si>
  <si>
    <t>Marine Scotland, SG, HIE, SDS</t>
  </si>
  <si>
    <t>Strategic direction/ programme updates</t>
  </si>
  <si>
    <t>Public sector group</t>
  </si>
  <si>
    <t>Other Notable Reportable Activity</t>
  </si>
  <si>
    <t>Q5) Please detail key actions relating to Food and Drink, Biodiversity, Water, Procurement and Resource Use in the table below</t>
  </si>
  <si>
    <t>Key Action Description</t>
  </si>
  <si>
    <t>Organisation's Project Role</t>
  </si>
  <si>
    <t>Impacts</t>
  </si>
  <si>
    <t>Biodiversity</t>
  </si>
  <si>
    <r>
      <t xml:space="preserve">Complete a tri-annual </t>
    </r>
    <r>
      <rPr>
        <b/>
        <u/>
        <sz val="11"/>
        <rFont val="Calibri"/>
        <family val="2"/>
      </rPr>
      <t>biodiversity report</t>
    </r>
    <r>
      <rPr>
        <sz val="11"/>
        <rFont val="Calibri"/>
        <family val="2"/>
      </rPr>
      <t xml:space="preserve"> under the Wildlife and Natural Environment Act.  Update will be submitted to SG in 2020.</t>
    </r>
  </si>
  <si>
    <t>Improved biodiversity and awareness raising</t>
  </si>
  <si>
    <t>Water</t>
  </si>
  <si>
    <t>SME Instrument funding support: In 2018, SE supported two innovative water companies to secure €50k each for business plan validation studies under the Horizon 2020 SME Instrument. Cascade Water Technologies is developing a greywater recycling system, while ufraction8 is developing a low-energy dewatering technology. </t>
  </si>
  <si>
    <t xml:space="preserve">Investment in disruptive water innovation projects with international potential </t>
  </si>
  <si>
    <t xml:space="preserve">The Enterprise Europe Network team supports high growth companies to apply for European and InnovateUK funding </t>
  </si>
  <si>
    <r>
      <rPr>
        <b/>
        <u/>
        <sz val="12"/>
        <rFont val="Calibri"/>
        <family val="2"/>
      </rPr>
      <t xml:space="preserve">Supply chain activity </t>
    </r>
    <r>
      <rPr>
        <sz val="12"/>
        <rFont val="Calibri"/>
        <family val="2"/>
      </rPr>
      <t>across low carbon markets to maximise Scottish company input to opportunities, to help companies diversify into low carbon markets and to encourage collaboration.</t>
    </r>
  </si>
  <si>
    <t>Increased turnover and exports by companies</t>
  </si>
  <si>
    <t>The Oil &amp; Gas Diversification Project, run jointly by SE &amp; ONE and the Sustainable Islands International Programme have been successfully concluded during 2020 and are no longer active.  Further interventions to follow on from these support programmes are currently under consideration by Scottish Enterprise and our partner agencies.</t>
  </si>
  <si>
    <t>Resource Use</t>
  </si>
  <si>
    <t xml:space="preserve">SE employs 5 Sustainability Specialists who work directly with businesses to help them improve their environmental performance while gaining a businesses benefit.  </t>
  </si>
  <si>
    <t>The Sustainability Specialists deliver work across a number of topics including but not limited to operational efficiency improvement, low carbon transition, sustainability strategy development, green design and investment in new technology. Tailored support is delivered across many sectors and scales of business with projects leading to enhanced environmental performance, reduced CO2e emissions, reduced operational costs and increased capital expenditure on new technology.</t>
  </si>
  <si>
    <t>Contribution to C02 savings captured against individual company intervention records.</t>
  </si>
  <si>
    <t>SE employs 22 specialists within the Scottish Manufacturing Advisory Service.  They provide advice to any manufacturing company on how to be improve their productivity, efficiency and become more competitive.  Potential energy and resource efficiency savings are discussed with Sustainability Specialists</t>
  </si>
  <si>
    <t>productivity improvements, cost savings, resource, CO2 and energy savings</t>
  </si>
  <si>
    <t>See also 'Manufacturing Action Plan' above.  Contribution to C02 savings captured at organisational level</t>
  </si>
  <si>
    <t xml:space="preserve">SE recognises 'water technologies' as an important industry sector as part of the Scottish Government's Hydro Nation.  
We aim to promote the economic opportunities from the water sector and build Scotland’s international reputation as a ‘hydro nation’. Our primary focus is on innovation. 
</t>
  </si>
  <si>
    <t xml:space="preserve">Lead </t>
  </si>
  <si>
    <t>Turnover growth of innovative companies; and export growth of ‘water technology’ companies.</t>
  </si>
  <si>
    <t xml:space="preserve">Scottish Enterprise project manages the Hydro Nation Water Innovation Service in partnership with Scottish Government HIE, SEPA and Scottish Water.  SE commissioned research into the size of the water sector - over 16,000 jobs and a turnover of £3.7 billion. Regular information on economic opportunities relating to water are sent to over 400 companies. 
</t>
  </si>
  <si>
    <t>Q6) Please use the text box below to detail further climate change related activity that is not noted elsewhere within this reporting template</t>
  </si>
  <si>
    <t>Version 1.2 16.09.15</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</si>
  <si>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</si>
  <si>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</si>
  <si>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</si>
  <si>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</si>
  <si>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</si>
  <si>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</si>
  <si>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</si>
  <si>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</si>
  <si>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</si>
  <si>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</si>
  <si>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</si>
  <si>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</si>
  <si>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</si>
  <si>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</si>
  <si>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</si>
  <si>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</si>
  <si>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</si>
  <si>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</si>
  <si>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</si>
  <si>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</si>
  <si>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</si>
  <si>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</si>
  <si>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</si>
  <si>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</si>
  <si>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</si>
  <si>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</si>
  <si>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</si>
  <si>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</si>
  <si>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RRP Sector</t>
  </si>
  <si>
    <t>Delivery role</t>
  </si>
  <si>
    <t>absolute</t>
  </si>
  <si>
    <t>High</t>
  </si>
  <si>
    <t>kWh</t>
  </si>
  <si>
    <t>kg CO2e/kWh</t>
  </si>
  <si>
    <t>Grid electricity (generation and T&amp;D)</t>
  </si>
  <si>
    <t>kgCO2e/kWh</t>
  </si>
  <si>
    <t>Educational Institution</t>
  </si>
  <si>
    <t>Level 1</t>
  </si>
  <si>
    <t>Yes</t>
  </si>
  <si>
    <t>Increase</t>
  </si>
  <si>
    <t>N1-1</t>
  </si>
  <si>
    <t>N2-1</t>
  </si>
  <si>
    <t>N3-1</t>
  </si>
  <si>
    <t>B1-1</t>
  </si>
  <si>
    <t>B2-1</t>
  </si>
  <si>
    <t>B3-1</t>
  </si>
  <si>
    <t>S1-1</t>
  </si>
  <si>
    <t>S2-1</t>
  </si>
  <si>
    <t>S3-1</t>
  </si>
  <si>
    <t>Floor area</t>
  </si>
  <si>
    <r>
      <t>m</t>
    </r>
    <r>
      <rPr>
        <vertAlign val="superscript"/>
        <sz val="11"/>
        <color theme="1"/>
        <rFont val="Calibri"/>
        <family val="2"/>
        <scheme val="minor"/>
      </rPr>
      <t>2</t>
    </r>
  </si>
  <si>
    <t>2014/15 (Financial year)</t>
  </si>
  <si>
    <t>Direct</t>
  </si>
  <si>
    <t xml:space="preserve">Capital Investment </t>
  </si>
  <si>
    <t xml:space="preserve">Investment </t>
  </si>
  <si>
    <t>biodiversity</t>
  </si>
  <si>
    <t>Academic (September to August)</t>
  </si>
  <si>
    <t>kgCO2e</t>
  </si>
  <si>
    <t>annual % reduction</t>
  </si>
  <si>
    <t>Energy use in buildings</t>
  </si>
  <si>
    <t>Medium</t>
  </si>
  <si>
    <t>MWh</t>
  </si>
  <si>
    <t>kgCO2e/litre</t>
  </si>
  <si>
    <t>Integration Joint Boards</t>
  </si>
  <si>
    <t>Level 2</t>
  </si>
  <si>
    <t>No, but planned</t>
  </si>
  <si>
    <t>Actual</t>
  </si>
  <si>
    <t>N1-2</t>
  </si>
  <si>
    <t>N2-2</t>
  </si>
  <si>
    <t>N3-2</t>
  </si>
  <si>
    <t>B1-2</t>
  </si>
  <si>
    <t>B2-2</t>
  </si>
  <si>
    <t>B3-2</t>
  </si>
  <si>
    <t>S1-2</t>
  </si>
  <si>
    <t>S2-2</t>
  </si>
  <si>
    <t>S3-2</t>
  </si>
  <si>
    <t>Treated water</t>
  </si>
  <si>
    <t>Ml</t>
  </si>
  <si>
    <t>2015/16 (Financial year)</t>
  </si>
  <si>
    <t>Buildings</t>
  </si>
  <si>
    <t>Indirect</t>
  </si>
  <si>
    <t>Grant Funding EU</t>
  </si>
  <si>
    <t>procurement</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</si>
  <si>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</si>
  <si>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</si>
  <si>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</si>
  <si>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</si>
  <si>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</si>
  <si>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</si>
  <si>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</si>
  <si>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</si>
  <si>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</si>
  <si>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</si>
  <si>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</si>
  <si>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</si>
  <si>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</si>
  <si>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</si>
  <si>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</si>
  <si>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</si>
  <si>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</si>
  <si>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</si>
  <si>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</si>
  <si>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</si>
  <si>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</si>
  <si>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</si>
  <si>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</si>
  <si>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</si>
  <si>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</si>
  <si>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Transport</t>
  </si>
  <si>
    <t>Influencing</t>
  </si>
  <si>
    <t>Grant Funding UK</t>
  </si>
  <si>
    <t xml:space="preserve">Research &amp; Development </t>
  </si>
  <si>
    <t>resource use</t>
  </si>
  <si>
    <t>Other (please specify in comments)</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</si>
  <si>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</si>
  <si>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</si>
  <si>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</si>
  <si>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</si>
  <si>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</si>
  <si>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</si>
  <si>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</si>
  <si>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</si>
  <si>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</si>
  <si>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</si>
  <si>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</si>
  <si>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</si>
  <si>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</si>
  <si>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</si>
  <si>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</si>
  <si>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</si>
  <si>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</si>
  <si>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</si>
  <si>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</si>
  <si>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</si>
  <si>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</si>
  <si>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</si>
  <si>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</si>
  <si>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</si>
  <si>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Industry</t>
  </si>
  <si>
    <t>water</t>
  </si>
  <si>
    <t>MWh reduction</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</si>
  <si>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</si>
  <si>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</si>
  <si>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</si>
  <si>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</si>
  <si>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</si>
  <si>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</si>
  <si>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</si>
  <si>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</si>
  <si>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</si>
  <si>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</si>
  <si>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</si>
  <si>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</si>
  <si>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</si>
  <si>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</si>
  <si>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</si>
  <si>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</si>
  <si>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</si>
  <si>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Joint Venture</t>
  </si>
  <si>
    <t>KWh reduction</t>
  </si>
  <si>
    <t>Fuel Oil tonnes</t>
  </si>
  <si>
    <t>Biomass</t>
  </si>
  <si>
    <t>kgCO2e/km</t>
  </si>
  <si>
    <t>N1-6</t>
  </si>
  <si>
    <t>N2-6</t>
  </si>
  <si>
    <t>N3-6</t>
  </si>
  <si>
    <t>B1-6</t>
  </si>
  <si>
    <t>B2-6</t>
  </si>
  <si>
    <t>B3-6</t>
  </si>
  <si>
    <t>S1-6</t>
  </si>
  <si>
    <t>S2-6</t>
  </si>
  <si>
    <t>S3-6</t>
  </si>
  <si>
    <t>Households supplied sewage services</t>
  </si>
  <si>
    <t>Land Use, land use change &amp; Forestry</t>
  </si>
  <si>
    <t>Other (to be specified in comments)</t>
  </si>
  <si>
    <t>M3 reduction</t>
  </si>
  <si>
    <t>Fuel Oil kWh</t>
  </si>
  <si>
    <t>M3</t>
  </si>
  <si>
    <t>kgCO2e/mile</t>
  </si>
  <si>
    <t>N1-7</t>
  </si>
  <si>
    <t>N2-7</t>
  </si>
  <si>
    <t>N3-7</t>
  </si>
  <si>
    <t>B1-7</t>
  </si>
  <si>
    <t>B2-7</t>
  </si>
  <si>
    <t>B3-7</t>
  </si>
  <si>
    <t>S1-7</t>
  </si>
  <si>
    <t>S2-7</t>
  </si>
  <si>
    <t>S3-7</t>
  </si>
  <si>
    <t>Population supplied with sewage services</t>
  </si>
  <si>
    <t>2020/21 (Financial year)</t>
  </si>
  <si>
    <t>Agriculture</t>
  </si>
  <si>
    <t>£ reduction</t>
  </si>
  <si>
    <t>Server room energy consumption</t>
  </si>
  <si>
    <t>Marine Gas oil tonnes</t>
  </si>
  <si>
    <t>Diesel</t>
  </si>
  <si>
    <t>km</t>
  </si>
  <si>
    <t>kgCO2e/passenger km</t>
  </si>
  <si>
    <t>N1-8</t>
  </si>
  <si>
    <t>N2-8</t>
  </si>
  <si>
    <t>N3-8</t>
  </si>
  <si>
    <t>B1-8</t>
  </si>
  <si>
    <t>B2-8</t>
  </si>
  <si>
    <t>B3-8</t>
  </si>
  <si>
    <t>S2-8</t>
  </si>
  <si>
    <t>S3-8</t>
  </si>
  <si>
    <t>Number of full-time students</t>
  </si>
  <si>
    <t>number FTS</t>
  </si>
  <si>
    <t>2014/15 (Academic year)</t>
  </si>
  <si>
    <t>Litres reduction</t>
  </si>
  <si>
    <t>Marine Gas oil litres</t>
  </si>
  <si>
    <t>Petrol</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</si>
  <si>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</si>
  <si>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</si>
  <si>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</si>
  <si>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</si>
  <si>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</si>
  <si>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</si>
  <si>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</si>
  <si>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</si>
  <si>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</si>
  <si>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</si>
  <si>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</si>
  <si>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</si>
  <si>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</si>
  <si>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</si>
  <si>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</si>
  <si>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</si>
  <si>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</si>
  <si>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</si>
  <si>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</si>
  <si>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</si>
  <si>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</si>
  <si>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</si>
  <si>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</si>
  <si>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</si>
  <si>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</si>
  <si>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</si>
  <si>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</si>
  <si>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</si>
  <si>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</si>
  <si>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</si>
  <si>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</si>
  <si>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</si>
  <si>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</si>
  <si>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</si>
  <si>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</si>
  <si>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</si>
  <si>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</si>
  <si>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</si>
  <si>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</si>
  <si>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</si>
  <si>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</si>
  <si>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</si>
  <si>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</si>
  <si>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</si>
  <si>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</si>
  <si>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</si>
  <si>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</si>
  <si>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</si>
  <si>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</si>
  <si>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</si>
  <si>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</si>
  <si>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</si>
  <si>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</si>
  <si>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</si>
  <si>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</si>
  <si>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</si>
  <si>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</si>
  <si>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</si>
  <si>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</si>
  <si>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2019/20 (Academic year)</t>
  </si>
  <si>
    <t>Burning Oil (Kerosene) litres</t>
  </si>
  <si>
    <t>Process emissions</t>
  </si>
  <si>
    <t>£</t>
  </si>
  <si>
    <t>N1-14</t>
  </si>
  <si>
    <t>N2-14</t>
  </si>
  <si>
    <t>N3-14</t>
  </si>
  <si>
    <t>B1-14</t>
  </si>
  <si>
    <t>B2-14</t>
  </si>
  <si>
    <t>S2-14</t>
  </si>
  <si>
    <t>S3-14</t>
  </si>
  <si>
    <t>2020/21 (Academic year)</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</si>
  <si>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</si>
  <si>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</si>
  <si>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</si>
  <si>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</si>
  <si>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</si>
  <si>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</si>
  <si>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</si>
  <si>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</si>
  <si>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</si>
  <si>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</si>
  <si>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</si>
  <si>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</si>
  <si>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</si>
  <si>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</si>
  <si>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</si>
  <si>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</si>
  <si>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</si>
  <si>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</si>
  <si>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</si>
  <si>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</si>
  <si>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</si>
  <si>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</si>
  <si>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</si>
  <si>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</si>
  <si>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</si>
  <si>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</si>
  <si>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</si>
  <si>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</si>
  <si>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</si>
  <si>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</si>
  <si>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</si>
  <si>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</si>
  <si>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</si>
  <si>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</si>
  <si>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</si>
  <si>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</si>
  <si>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</si>
  <si>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</si>
  <si>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</si>
  <si>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</si>
  <si>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</si>
  <si>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</si>
  <si>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</si>
  <si>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</si>
  <si>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N2-21</t>
  </si>
  <si>
    <t>B2-21</t>
  </si>
  <si>
    <t>2020 (Calendar year)</t>
  </si>
  <si>
    <t>2010/11</t>
  </si>
  <si>
    <t>m3</t>
  </si>
  <si>
    <t>kg CO2e/m3</t>
  </si>
  <si>
    <t>N2-22</t>
  </si>
  <si>
    <t>B2-22</t>
  </si>
  <si>
    <t>2011/12</t>
  </si>
  <si>
    <t>N2-23</t>
  </si>
  <si>
    <t>2012/13</t>
  </si>
  <si>
    <t>Diesel (average biofuel blend)</t>
  </si>
  <si>
    <t>2013/14</t>
  </si>
  <si>
    <t>Diesel (100% mineral diesel)</t>
  </si>
  <si>
    <t>2014/15</t>
  </si>
  <si>
    <t>Petrol (average biofuel blend)</t>
  </si>
  <si>
    <t>HFC-134a</t>
  </si>
  <si>
    <t>kg CO2e</t>
  </si>
  <si>
    <t>2016/17</t>
  </si>
  <si>
    <t>R410A</t>
  </si>
  <si>
    <r>
      <t>kg CO</t>
    </r>
    <r>
      <rPr>
        <vertAlign val="subscript"/>
        <sz val="11"/>
        <rFont val="Calibri"/>
        <family val="2"/>
      </rPr>
      <t>2</t>
    </r>
    <r>
      <rPr>
        <sz val="11"/>
        <rFont val="Calibri"/>
        <family val="2"/>
      </rPr>
      <t>e</t>
    </r>
  </si>
  <si>
    <t>2017/18</t>
  </si>
  <si>
    <t>R407C</t>
  </si>
  <si>
    <t>2018/19</t>
  </si>
  <si>
    <t>R404a</t>
  </si>
  <si>
    <t>Biomass (Wood Chips)kWh</t>
  </si>
  <si>
    <t>Biomass (Wood Chips) tonnes</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</si>
  <si>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</si>
  <si>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</si>
  <si>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</si>
  <si>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</si>
  <si>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</si>
  <si>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</si>
  <si>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</si>
  <si>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</si>
  <si>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</si>
  <si>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</si>
  <si>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</si>
  <si>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Renewable Heat Purchase Direct Supply</t>
  </si>
  <si>
    <t>Refuse Municipal to Landfill</t>
  </si>
  <si>
    <t>Organic Food &amp; Drink Composting</t>
  </si>
  <si>
    <t>Organic Food and Drink waste - Combustion</t>
  </si>
  <si>
    <t>Organic Garden Waste Composting</t>
  </si>
  <si>
    <t>Glass Recycling</t>
  </si>
  <si>
    <t>Plastics (Average) Recycling</t>
  </si>
  <si>
    <t>Metal Cans (Mixed) &amp; Metal Scrap Recycling</t>
  </si>
  <si>
    <t>Construction (Average)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</si>
  <si>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</si>
  <si>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</si>
  <si>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</si>
  <si>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</si>
  <si>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</si>
  <si>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</si>
  <si>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</si>
  <si>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</si>
  <si>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</si>
  <si>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</si>
  <si>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</si>
  <si>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</si>
  <si>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</si>
  <si>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</si>
  <si>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</si>
  <si>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</si>
  <si>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</si>
  <si>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</si>
  <si>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</si>
  <si>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</si>
  <si>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</si>
  <si>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</si>
  <si>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</si>
  <si>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</si>
  <si>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</si>
  <si>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kg CO2e/km</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</si>
  <si>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</si>
  <si>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</si>
  <si>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</si>
  <si>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</si>
  <si>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</si>
  <si>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</si>
  <si>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</si>
  <si>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</si>
  <si>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</si>
  <si>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</si>
  <si>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</si>
  <si>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</si>
  <si>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</si>
  <si>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</si>
  <si>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</si>
  <si>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</si>
  <si>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</si>
  <si>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</si>
  <si>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</si>
  <si>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</si>
  <si>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</si>
  <si>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</si>
  <si>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</si>
  <si>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</si>
  <si>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</si>
  <si>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</si>
  <si>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</si>
  <si>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</si>
  <si>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</si>
  <si>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</si>
  <si>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</si>
  <si>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</si>
  <si>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</si>
  <si>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</si>
  <si>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</si>
  <si>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</si>
  <si>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</si>
  <si>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</si>
  <si>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</si>
  <si>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</si>
  <si>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</si>
  <si>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</si>
  <si>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</si>
  <si>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</si>
  <si>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</si>
  <si>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</si>
  <si>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</si>
  <si>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</si>
  <si>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</si>
  <si>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</si>
  <si>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</si>
  <si>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</si>
  <si>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</si>
  <si>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</si>
  <si>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</si>
  <si>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</si>
  <si>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</si>
  <si>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</si>
  <si>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Taxi (regular)</t>
  </si>
  <si>
    <t>Ferry (average passenger)</t>
  </si>
  <si>
    <t>Ferry (Foot passenger)</t>
  </si>
  <si>
    <t>Ferry (Car passenger)</t>
  </si>
  <si>
    <t>Linda Hanna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</si>
</sst>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quot;£&quot;* #,##0.00_);_(&quot;£&quot;* \(#,##0.00\);_(&quot;£&quot;* &quot;-&quot;??_);_(@_)"/>
    <numFmt numFmtId="165" formatCode="_(* #,##0.00_);_(* \(#,##0.00\);_(* &quot;-&quot;??_);_(@_)"/>
    <numFmt numFmtId="166" formatCode="_-* #,##0.0_-;\-* #,##0.0_-;_-* &quot;-&quot;??_-;_-@_-"/>
    <numFmt numFmtId="167" formatCode="0.0"/>
    <numFmt numFmtId="168" formatCode="&quot;£&quot;#,##0.00"/>
    <numFmt numFmtId="169" formatCode="_-* #,##0_-;\-* #,##0_-;_-* &quot;-&quot;??_-;_-@_-"/>
    <numFmt numFmtId="170" formatCode="#,##0.0_ ;\-#,##0.0\ "/>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_-* #,##0.000_-;\-* #,##0.000_-;_-* &quot;-&quot;??_-;_-@_-"/>
    <numFmt numFmtId="180" formatCode="_-&quot;£&quot;* #,##0_-;\-&quot;£&quot;* #,##0_-;_-&quot;£&quot;* &quot;-&quot;??_-;_-@_-"/>
  </numFmts>
  <fonts count="3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
      <b/>
      <sz val="11"/>
      <color rgb="FFFF0000"/>
      <name val="Calibri"/>
      <family val="2"/>
      <scheme val="minor"/>
    </font>
    <font>
      <sz val="11"/>
      <color rgb="FF000000"/>
      <name val="Calibri"/>
      <family val="2"/>
      <scheme val="minor"/>
    </font>
    <font>
      <strike/>
      <sz val="11"/>
      <color theme="1"/>
      <name val="Calibri"/>
      <family val="2"/>
      <scheme val="minor"/>
    </font>
    <font>
      <b/>
      <strike/>
      <sz val="11"/>
      <name val="Calibri"/>
      <family val="2"/>
      <scheme val="minor"/>
    </font>
    <font>
      <strike/>
      <vertAlign val="subscript"/>
      <sz val="11"/>
      <color theme="1"/>
      <name val="Calibri"/>
      <family val="2"/>
      <scheme val="minor"/>
    </font>
    <font>
      <i/>
      <strike/>
      <sz val="11"/>
      <color theme="1"/>
      <name val="Calibri"/>
      <family val="2"/>
      <scheme val="minor"/>
    </font>
    <font>
      <b/>
      <strike/>
      <sz val="11"/>
      <color theme="1"/>
      <name val="Calibri"/>
      <family val="2"/>
      <scheme val="minor"/>
    </font>
    <font>
      <strike/>
      <sz val="11"/>
      <name val="Calibri"/>
      <family val="2"/>
      <scheme val="minor"/>
    </font>
    <font>
      <sz val="11"/>
      <color theme="1"/>
      <name val="Calibri"/>
      <family val="2"/>
    </font>
    <font>
      <b/>
      <u/>
      <sz val="11"/>
      <name val="Calibri"/>
      <family val="2"/>
    </font>
    <font>
      <b/>
      <u/>
      <sz val="11"/>
      <color theme="1"/>
      <name val="Calibri"/>
      <family val="2"/>
      <scheme val="minor"/>
    </font>
    <font>
      <b/>
      <u/>
      <sz val="11"/>
      <color theme="1"/>
      <name val="Calibri"/>
      <family val="2"/>
    </font>
    <font>
      <b/>
      <sz val="11"/>
      <name val="Calibri"/>
      <family val="2"/>
    </font>
    <font>
      <b/>
      <u/>
      <sz val="11"/>
      <name val="Calibri"/>
      <family val="2"/>
      <scheme val="minor"/>
    </font>
    <font>
      <u/>
      <sz val="11"/>
      <color theme="1"/>
      <name val="Calibri"/>
      <family val="2"/>
      <scheme val="minor"/>
    </font>
    <font>
      <sz val="12"/>
      <name val="Calibri"/>
      <family val="2"/>
      <scheme val="minor"/>
    </font>
    <font>
      <sz val="12"/>
      <name val="Calibri"/>
      <family val="2"/>
    </font>
    <font>
      <b/>
      <u/>
      <sz val="12"/>
      <name val="Calibri"/>
      <family val="2"/>
    </font>
    <font>
      <b/>
      <u/>
      <sz val="11"/>
      <color rgb="FF000000"/>
      <name val="Calibri"/>
      <family val="2"/>
      <scheme val="minor"/>
    </font>
    <font>
      <b/>
      <sz val="11"/>
      <color rgb="FF00B05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style="thin">
        <color theme="0"/>
      </right>
      <top style="medium">
        <color indexed="64"/>
      </top>
      <bottom/>
      <diagonal/>
    </border>
    <border>
      <left style="thin">
        <color theme="5" tint="0.59996337778862885"/>
      </left>
      <right/>
      <top/>
      <bottom/>
      <diagonal/>
    </border>
    <border>
      <left style="medium">
        <color indexed="64"/>
      </left>
      <right/>
      <top style="thin">
        <color theme="5" tint="0.59996337778862885"/>
      </top>
      <bottom style="thin">
        <color theme="5" tint="0.59996337778862885"/>
      </bottom>
      <diagonal/>
    </border>
    <border>
      <left style="thin">
        <color theme="5" tint="0.59996337778862885"/>
      </left>
      <right style="thin">
        <color theme="5" tint="0.59996337778862885"/>
      </right>
      <top/>
      <bottom/>
      <diagonal/>
    </border>
    <border>
      <left style="medium">
        <color indexed="64"/>
      </left>
      <right/>
      <top/>
      <bottom style="thin">
        <color theme="4" tint="0.59996337778862885"/>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72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0" fillId="0" borderId="36" xfId="0" applyFill="1" applyBorder="1"/>
    <xf numFmtId="0" fontId="0" fillId="7" borderId="30" xfId="0" applyFill="1" applyBorder="1"/>
    <xf numFmtId="0" fontId="0" fillId="7" borderId="29" xfId="0" applyFill="1" applyBorder="1"/>
    <xf numFmtId="0" fontId="2" fillId="7" borderId="31" xfId="0" applyFont="1" applyFill="1" applyBorder="1" applyAlignment="1">
      <alignment vertical="center"/>
    </xf>
    <xf numFmtId="0" fontId="0" fillId="0" borderId="57" xfId="0" applyFill="1" applyBorder="1"/>
    <xf numFmtId="0" fontId="1" fillId="6" borderId="55" xfId="0" applyFont="1" applyFill="1" applyBorder="1" applyAlignment="1">
      <alignment horizontal="center" vertical="center" wrapText="1"/>
    </xf>
    <xf numFmtId="0" fontId="2" fillId="8" borderId="37" xfId="0" applyFont="1" applyFill="1" applyBorder="1" applyAlignment="1">
      <alignment vertical="center"/>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8" xfId="0" applyFill="1" applyBorder="1"/>
    <xf numFmtId="0" fontId="1" fillId="9" borderId="12" xfId="0" applyFont="1" applyFill="1" applyBorder="1" applyAlignment="1">
      <alignment wrapText="1"/>
    </xf>
    <xf numFmtId="0" fontId="1" fillId="10" borderId="25" xfId="0" applyFont="1" applyFill="1" applyBorder="1" applyAlignment="1">
      <alignment horizontal="center"/>
    </xf>
    <xf numFmtId="0" fontId="0" fillId="10" borderId="0" xfId="0" applyFill="1" applyBorder="1"/>
    <xf numFmtId="0" fontId="0" fillId="10" borderId="28" xfId="0" applyFill="1" applyBorder="1"/>
    <xf numFmtId="0" fontId="0" fillId="10" borderId="25" xfId="0" applyFill="1" applyBorder="1"/>
    <xf numFmtId="0" fontId="0" fillId="10" borderId="29" xfId="0" applyFill="1" applyBorder="1"/>
    <xf numFmtId="0" fontId="0" fillId="10" borderId="30" xfId="0" applyFill="1" applyBorder="1"/>
    <xf numFmtId="0" fontId="0" fillId="10" borderId="31" xfId="0" applyFill="1" applyBorder="1"/>
    <xf numFmtId="0" fontId="1" fillId="9" borderId="50"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3" xfId="0" applyFont="1" applyFill="1" applyBorder="1" applyAlignment="1">
      <alignment horizontal="center"/>
    </xf>
    <xf numFmtId="0" fontId="1" fillId="11" borderId="65" xfId="0" applyFont="1" applyFill="1" applyBorder="1" applyAlignment="1">
      <alignment horizontal="center"/>
    </xf>
    <xf numFmtId="0" fontId="1" fillId="11" borderId="65"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6" xfId="0" applyFont="1" applyFill="1" applyBorder="1" applyAlignment="1">
      <alignment horizontal="center"/>
    </xf>
    <xf numFmtId="0" fontId="0" fillId="11" borderId="0" xfId="0" applyFont="1" applyFill="1" applyBorder="1" applyAlignment="1">
      <alignment vertical="top"/>
    </xf>
    <xf numFmtId="0" fontId="1" fillId="11" borderId="67" xfId="0" applyFont="1" applyFill="1" applyBorder="1" applyAlignment="1"/>
    <xf numFmtId="0" fontId="1" fillId="11" borderId="68" xfId="0" applyFont="1" applyFill="1" applyBorder="1" applyAlignment="1">
      <alignment horizontal="center"/>
    </xf>
    <xf numFmtId="0" fontId="0" fillId="11" borderId="68" xfId="0" applyFill="1" applyBorder="1" applyAlignment="1">
      <alignment vertical="top"/>
    </xf>
    <xf numFmtId="0" fontId="1" fillId="11" borderId="65" xfId="0" applyFont="1" applyFill="1" applyBorder="1" applyAlignment="1"/>
    <xf numFmtId="0" fontId="2" fillId="12" borderId="69" xfId="0" applyFont="1" applyFill="1" applyBorder="1" applyAlignment="1">
      <alignment vertical="center"/>
    </xf>
    <xf numFmtId="0" fontId="3" fillId="14" borderId="70" xfId="0" applyFont="1" applyFill="1" applyBorder="1" applyAlignment="1">
      <alignment horizontal="center"/>
    </xf>
    <xf numFmtId="168" fontId="4" fillId="14" borderId="70" xfId="0" applyNumberFormat="1" applyFont="1" applyFill="1" applyBorder="1"/>
    <xf numFmtId="0" fontId="3" fillId="14" borderId="0" xfId="0" applyFont="1" applyFill="1" applyBorder="1" applyAlignment="1">
      <alignment horizontal="center"/>
    </xf>
    <xf numFmtId="0" fontId="3" fillId="14" borderId="70"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1" xfId="0" applyFont="1" applyFill="1" applyBorder="1" applyAlignment="1">
      <alignment vertical="center"/>
    </xf>
    <xf numFmtId="0" fontId="3" fillId="5" borderId="0" xfId="0" applyFont="1" applyFill="1" applyBorder="1" applyAlignment="1">
      <alignment horizontal="center"/>
    </xf>
    <xf numFmtId="168" fontId="4" fillId="5" borderId="72" xfId="0" applyNumberFormat="1" applyFont="1" applyFill="1" applyBorder="1"/>
    <xf numFmtId="0" fontId="2" fillId="6" borderId="0" xfId="0" applyFont="1" applyFill="1" applyBorder="1" applyAlignment="1">
      <alignment vertical="center"/>
    </xf>
    <xf numFmtId="0" fontId="3" fillId="5" borderId="74"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75" xfId="0" applyFill="1" applyBorder="1" applyAlignment="1">
      <alignment horizontal="center" vertical="center"/>
    </xf>
    <xf numFmtId="0" fontId="0" fillId="11" borderId="76" xfId="0" applyFill="1" applyBorder="1" applyAlignment="1">
      <alignment horizontal="center" vertical="center"/>
    </xf>
    <xf numFmtId="0" fontId="0" fillId="2" borderId="33" xfId="0" applyFill="1" applyBorder="1" applyAlignment="1">
      <alignment horizontal="center" vertical="center"/>
    </xf>
    <xf numFmtId="0" fontId="0" fillId="2" borderId="35"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3" fillId="5" borderId="74" xfId="0" applyFont="1" applyFill="1" applyBorder="1" applyAlignment="1"/>
    <xf numFmtId="0" fontId="3" fillId="5" borderId="0" xfId="0" applyFont="1" applyFill="1" applyBorder="1" applyAlignment="1">
      <alignment vertical="top"/>
    </xf>
    <xf numFmtId="0" fontId="3" fillId="5" borderId="73" xfId="0" applyFont="1" applyFill="1" applyBorder="1" applyAlignment="1"/>
    <xf numFmtId="0" fontId="0" fillId="0" borderId="2" xfId="0" applyBorder="1"/>
    <xf numFmtId="0" fontId="2" fillId="17" borderId="77" xfId="0" applyFont="1" applyFill="1" applyBorder="1" applyAlignment="1">
      <alignment vertical="center"/>
    </xf>
    <xf numFmtId="0" fontId="1" fillId="4" borderId="0" xfId="0" applyFont="1" applyFill="1" applyBorder="1" applyAlignment="1">
      <alignment horizontal="center"/>
    </xf>
    <xf numFmtId="0" fontId="1" fillId="4" borderId="79"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69"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69" fontId="1" fillId="12" borderId="10" xfId="1" applyNumberFormat="1" applyFont="1" applyFill="1" applyBorder="1"/>
    <xf numFmtId="169" fontId="0" fillId="2" borderId="75" xfId="1" applyNumberFormat="1" applyFont="1" applyFill="1" applyBorder="1"/>
    <xf numFmtId="0" fontId="0" fillId="2" borderId="20" xfId="0" applyFill="1" applyBorder="1"/>
    <xf numFmtId="0" fontId="0" fillId="12" borderId="8" xfId="0" applyFill="1" applyBorder="1"/>
    <xf numFmtId="169" fontId="0" fillId="2" borderId="3" xfId="1" applyNumberFormat="1" applyFont="1" applyFill="1" applyBorder="1"/>
    <xf numFmtId="0" fontId="0" fillId="2" borderId="7" xfId="0" applyFill="1" applyBorder="1"/>
    <xf numFmtId="165" fontId="0" fillId="0" borderId="1" xfId="1" applyFont="1" applyBorder="1"/>
    <xf numFmtId="0" fontId="0" fillId="2" borderId="36" xfId="0" applyFill="1" applyBorder="1"/>
    <xf numFmtId="0" fontId="1" fillId="2" borderId="0" xfId="0" applyFont="1" applyFill="1" applyBorder="1" applyAlignment="1">
      <alignment horizontal="center"/>
    </xf>
    <xf numFmtId="0" fontId="0" fillId="0" borderId="56" xfId="0" applyBorder="1"/>
    <xf numFmtId="0" fontId="1" fillId="4" borderId="80" xfId="0" applyFont="1" applyFill="1" applyBorder="1" applyAlignment="1">
      <alignment horizontal="center"/>
    </xf>
    <xf numFmtId="168" fontId="0" fillId="4" borderId="80" xfId="0" applyNumberFormat="1" applyFill="1" applyBorder="1"/>
    <xf numFmtId="0" fontId="0" fillId="12" borderId="60"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59"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69" fontId="0" fillId="2" borderId="5" xfId="1" applyNumberFormat="1" applyFont="1" applyFill="1" applyBorder="1"/>
    <xf numFmtId="0" fontId="4" fillId="2" borderId="4" xfId="3" applyFont="1" applyFill="1" applyBorder="1"/>
    <xf numFmtId="0" fontId="1" fillId="3" borderId="51" xfId="0" applyFont="1" applyFill="1" applyBorder="1" applyAlignment="1">
      <alignment vertical="center" wrapText="1"/>
    </xf>
    <xf numFmtId="0" fontId="1" fillId="3" borderId="54" xfId="0" applyFont="1" applyFill="1" applyBorder="1" applyAlignment="1">
      <alignment vertical="center"/>
    </xf>
    <xf numFmtId="0" fontId="1" fillId="4" borderId="80" xfId="0" applyFont="1" applyFill="1" applyBorder="1" applyAlignment="1">
      <alignment horizontal="left"/>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69" fontId="0" fillId="19" borderId="10" xfId="1" applyNumberFormat="1" applyFont="1" applyFill="1" applyBorder="1"/>
    <xf numFmtId="0" fontId="0" fillId="19" borderId="9" xfId="0" applyFill="1" applyBorder="1"/>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39" xfId="0" applyFill="1" applyBorder="1"/>
    <xf numFmtId="0" fontId="0" fillId="2" borderId="22" xfId="0" applyFill="1" applyBorder="1"/>
    <xf numFmtId="0" fontId="1" fillId="3" borderId="5" xfId="0" applyFont="1" applyFill="1" applyBorder="1" applyAlignment="1">
      <alignment vertical="center"/>
    </xf>
    <xf numFmtId="0" fontId="1" fillId="4" borderId="79" xfId="0" applyFont="1" applyFill="1" applyBorder="1" applyAlignment="1"/>
    <xf numFmtId="0" fontId="1" fillId="4" borderId="80" xfId="0" applyFont="1" applyFill="1" applyBorder="1" applyAlignment="1"/>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2" xfId="0" applyFont="1" applyFill="1" applyBorder="1" applyAlignment="1">
      <alignment vertical="center"/>
    </xf>
    <xf numFmtId="0" fontId="3" fillId="20" borderId="0" xfId="0" applyFont="1" applyFill="1" applyBorder="1" applyAlignment="1">
      <alignment horizontal="center"/>
    </xf>
    <xf numFmtId="0" fontId="3" fillId="20" borderId="83" xfId="0" applyFont="1" applyFill="1" applyBorder="1" applyAlignment="1">
      <alignment horizontal="center"/>
    </xf>
    <xf numFmtId="0" fontId="3" fillId="20" borderId="85" xfId="0" applyFont="1" applyFill="1" applyBorder="1" applyAlignment="1">
      <alignment horizontal="center"/>
    </xf>
    <xf numFmtId="0" fontId="3" fillId="20" borderId="85"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3" xfId="0" applyFont="1" applyFill="1" applyBorder="1" applyAlignment="1">
      <alignment vertical="top"/>
    </xf>
    <xf numFmtId="0" fontId="0" fillId="2" borderId="75" xfId="0" applyFill="1" applyBorder="1"/>
    <xf numFmtId="0" fontId="4" fillId="20" borderId="0" xfId="0" applyFont="1" applyFill="1" applyBorder="1" applyAlignment="1">
      <alignment horizontal="left" vertical="top"/>
    </xf>
    <xf numFmtId="0" fontId="3" fillId="20" borderId="0" xfId="0" applyFont="1" applyFill="1" applyBorder="1" applyAlignment="1">
      <alignment horizontal="left" vertical="top" wrapText="1"/>
    </xf>
    <xf numFmtId="0" fontId="4" fillId="20" borderId="87" xfId="0" applyFont="1" applyFill="1" applyBorder="1" applyAlignment="1">
      <alignment vertical="top"/>
    </xf>
    <xf numFmtId="0" fontId="2" fillId="22" borderId="89" xfId="0" applyFont="1" applyFill="1" applyBorder="1" applyAlignment="1">
      <alignment vertical="center"/>
    </xf>
    <xf numFmtId="0" fontId="1" fillId="11" borderId="90" xfId="0" applyFont="1" applyFill="1" applyBorder="1" applyAlignment="1">
      <alignment horizontal="left"/>
    </xf>
    <xf numFmtId="0" fontId="1" fillId="11" borderId="90" xfId="0" applyFont="1" applyFill="1" applyBorder="1" applyAlignment="1">
      <alignment horizontal="center"/>
    </xf>
    <xf numFmtId="168" fontId="0" fillId="2" borderId="91" xfId="0" applyNumberFormat="1" applyFill="1" applyBorder="1" applyAlignment="1">
      <alignmen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1" xfId="0" applyFill="1" applyBorder="1" applyAlignment="1">
      <alignment vertical="center"/>
    </xf>
    <xf numFmtId="0" fontId="1" fillId="11" borderId="93" xfId="0" applyFont="1" applyFill="1" applyBorder="1" applyAlignment="1">
      <alignment horizontal="center"/>
    </xf>
    <xf numFmtId="0" fontId="1" fillId="11" borderId="94" xfId="0" applyFont="1" applyFill="1" applyBorder="1" applyAlignment="1">
      <alignment horizontal="center"/>
    </xf>
    <xf numFmtId="0" fontId="0" fillId="0" borderId="3" xfId="0" applyBorder="1"/>
    <xf numFmtId="0" fontId="0" fillId="0" borderId="7" xfId="0" applyFont="1" applyFill="1" applyBorder="1" applyAlignment="1">
      <alignment horizontal="center" vertical="center" wrapText="1"/>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0" fontId="0" fillId="2" borderId="56" xfId="0" applyFill="1" applyBorder="1"/>
    <xf numFmtId="0" fontId="0" fillId="0" borderId="36" xfId="0" applyBorder="1"/>
    <xf numFmtId="0" fontId="1" fillId="11" borderId="96" xfId="0" applyFont="1" applyFill="1" applyBorder="1" applyAlignment="1">
      <alignment horizontal="center"/>
    </xf>
    <xf numFmtId="0" fontId="1" fillId="11" borderId="97" xfId="0" applyFont="1" applyFill="1" applyBorder="1" applyAlignment="1">
      <alignment horizontal="center"/>
    </xf>
    <xf numFmtId="0" fontId="1" fillId="11" borderId="43" xfId="0" applyFont="1" applyFill="1" applyBorder="1" applyAlignment="1">
      <alignment horizontal="center"/>
    </xf>
    <xf numFmtId="0" fontId="1" fillId="11" borderId="98" xfId="0" applyFont="1" applyFill="1" applyBorder="1" applyAlignment="1">
      <alignment horizontal="center"/>
    </xf>
    <xf numFmtId="0" fontId="1" fillId="11" borderId="99" xfId="0" applyFont="1" applyFill="1" applyBorder="1" applyAlignment="1">
      <alignment horizontal="center"/>
    </xf>
    <xf numFmtId="0" fontId="1" fillId="11" borderId="42" xfId="0" applyFont="1" applyFill="1" applyBorder="1" applyAlignment="1">
      <alignment horizontal="center"/>
    </xf>
    <xf numFmtId="0" fontId="2" fillId="22" borderId="100" xfId="0" applyFont="1" applyFill="1" applyBorder="1" applyAlignment="1">
      <alignment horizontal="center" vertical="center"/>
    </xf>
    <xf numFmtId="0" fontId="2" fillId="22" borderId="101" xfId="0" applyFont="1" applyFill="1" applyBorder="1" applyAlignment="1">
      <alignment vertical="center"/>
    </xf>
    <xf numFmtId="0" fontId="2" fillId="21" borderId="42" xfId="0" applyFont="1" applyFill="1" applyBorder="1" applyAlignment="1">
      <alignment horizontal="center" vertical="center"/>
    </xf>
    <xf numFmtId="0" fontId="2" fillId="21" borderId="102" xfId="0" applyFont="1" applyFill="1" applyBorder="1" applyAlignment="1">
      <alignment vertical="center"/>
    </xf>
    <xf numFmtId="0" fontId="3" fillId="20" borderId="103" xfId="0" applyFont="1" applyFill="1" applyBorder="1" applyAlignment="1">
      <alignment horizontal="center"/>
    </xf>
    <xf numFmtId="0" fontId="3" fillId="20" borderId="43" xfId="0" applyFont="1" applyFill="1" applyBorder="1" applyAlignment="1">
      <alignment horizontal="center"/>
    </xf>
    <xf numFmtId="0" fontId="3" fillId="20" borderId="104" xfId="0" applyFont="1" applyFill="1" applyBorder="1" applyAlignment="1">
      <alignment vertical="top"/>
    </xf>
    <xf numFmtId="0" fontId="3" fillId="20" borderId="42" xfId="0" applyFont="1" applyFill="1" applyBorder="1" applyAlignment="1">
      <alignment vertical="top"/>
    </xf>
    <xf numFmtId="0" fontId="3" fillId="20" borderId="42" xfId="0" applyFont="1" applyFill="1" applyBorder="1" applyAlignment="1">
      <alignment horizontal="center"/>
    </xf>
    <xf numFmtId="0" fontId="2" fillId="21" borderId="42" xfId="0" applyFont="1" applyFill="1" applyBorder="1" applyAlignment="1">
      <alignment vertical="center"/>
    </xf>
    <xf numFmtId="0" fontId="2" fillId="21" borderId="43" xfId="0" applyFont="1" applyFill="1" applyBorder="1" applyAlignment="1">
      <alignment vertical="center"/>
    </xf>
    <xf numFmtId="0" fontId="3" fillId="20" borderId="105" xfId="0" applyFont="1" applyFill="1" applyBorder="1" applyAlignment="1">
      <alignment horizontal="center" vertical="center"/>
    </xf>
    <xf numFmtId="0" fontId="3" fillId="20" borderId="105" xfId="0" applyFont="1" applyFill="1" applyBorder="1" applyAlignment="1">
      <alignment horizontal="center" vertical="top"/>
    </xf>
    <xf numFmtId="0" fontId="3" fillId="20" borderId="105" xfId="0" applyFont="1" applyFill="1" applyBorder="1" applyAlignment="1">
      <alignment horizontal="center"/>
    </xf>
    <xf numFmtId="0" fontId="2" fillId="3" borderId="106" xfId="0" applyFont="1" applyFill="1" applyBorder="1" applyAlignment="1">
      <alignment horizontal="center" vertical="center"/>
    </xf>
    <xf numFmtId="0" fontId="2" fillId="3" borderId="43" xfId="0" applyFont="1" applyFill="1" applyBorder="1" applyAlignment="1">
      <alignment vertical="center"/>
    </xf>
    <xf numFmtId="0" fontId="2" fillId="18" borderId="42" xfId="0" applyFont="1" applyFill="1" applyBorder="1" applyAlignment="1">
      <alignment horizontal="center" vertical="center"/>
    </xf>
    <xf numFmtId="0" fontId="2" fillId="18" borderId="43" xfId="0" applyFont="1" applyFill="1" applyBorder="1" applyAlignment="1">
      <alignment vertical="center"/>
    </xf>
    <xf numFmtId="0" fontId="1" fillId="4" borderId="107" xfId="0" applyFont="1" applyFill="1" applyBorder="1" applyAlignment="1">
      <alignment horizontal="center"/>
    </xf>
    <xf numFmtId="0" fontId="1" fillId="4" borderId="43" xfId="0" applyFont="1" applyFill="1" applyBorder="1" applyAlignment="1">
      <alignment horizontal="center"/>
    </xf>
    <xf numFmtId="0" fontId="1" fillId="4" borderId="108" xfId="0" applyFont="1" applyFill="1" applyBorder="1" applyAlignment="1">
      <alignment horizontal="center"/>
    </xf>
    <xf numFmtId="0" fontId="1" fillId="4" borderId="42" xfId="0" applyFont="1" applyFill="1" applyBorder="1" applyAlignment="1">
      <alignment horizontal="center"/>
    </xf>
    <xf numFmtId="0" fontId="1" fillId="4" borderId="107" xfId="0" applyFont="1" applyFill="1" applyBorder="1" applyAlignment="1">
      <alignment horizontal="center" vertical="top"/>
    </xf>
    <xf numFmtId="165" fontId="1" fillId="4" borderId="42" xfId="1" applyFont="1" applyFill="1" applyBorder="1" applyAlignment="1">
      <alignment horizontal="center"/>
    </xf>
    <xf numFmtId="165" fontId="1" fillId="4" borderId="43" xfId="1" applyFont="1" applyFill="1" applyBorder="1" applyAlignment="1">
      <alignment horizontal="center"/>
    </xf>
    <xf numFmtId="0" fontId="2" fillId="17" borderId="109" xfId="0" applyFont="1" applyFill="1" applyBorder="1" applyAlignment="1">
      <alignment horizontal="center" vertical="center"/>
    </xf>
    <xf numFmtId="0" fontId="2" fillId="17" borderId="110" xfId="0" applyFont="1" applyFill="1" applyBorder="1" applyAlignment="1">
      <alignment vertical="center"/>
    </xf>
    <xf numFmtId="0" fontId="2" fillId="6" borderId="42" xfId="0" applyFont="1" applyFill="1" applyBorder="1" applyAlignment="1">
      <alignment horizontal="center" vertical="center"/>
    </xf>
    <xf numFmtId="0" fontId="2" fillId="6" borderId="111" xfId="0" applyFont="1" applyFill="1" applyBorder="1" applyAlignment="1">
      <alignment vertical="center"/>
    </xf>
    <xf numFmtId="0" fontId="3" fillId="5" borderId="112" xfId="0" applyFont="1" applyFill="1" applyBorder="1" applyAlignment="1">
      <alignment horizontal="center"/>
    </xf>
    <xf numFmtId="0" fontId="3" fillId="5" borderId="43" xfId="0" applyFont="1" applyFill="1" applyBorder="1" applyAlignment="1">
      <alignment horizontal="center"/>
    </xf>
    <xf numFmtId="0" fontId="3" fillId="5" borderId="113" xfId="0" applyFont="1" applyFill="1" applyBorder="1" applyAlignment="1">
      <alignment horizontal="center"/>
    </xf>
    <xf numFmtId="0" fontId="3" fillId="5" borderId="114" xfId="0" applyFont="1" applyFill="1" applyBorder="1" applyAlignment="1">
      <alignment horizontal="center"/>
    </xf>
    <xf numFmtId="0" fontId="2" fillId="6" borderId="43" xfId="0" applyFont="1" applyFill="1" applyBorder="1" applyAlignment="1">
      <alignment vertical="center"/>
    </xf>
    <xf numFmtId="0" fontId="3" fillId="5" borderId="113" xfId="0" applyFont="1" applyFill="1" applyBorder="1" applyAlignment="1">
      <alignment horizontal="center" vertical="top"/>
    </xf>
    <xf numFmtId="0" fontId="3" fillId="5" borderId="113" xfId="0" applyFont="1" applyFill="1" applyBorder="1" applyAlignment="1">
      <alignment horizontal="center" vertical="center"/>
    </xf>
    <xf numFmtId="0" fontId="3" fillId="5" borderId="115" xfId="0" applyFont="1" applyFill="1" applyBorder="1" applyAlignment="1">
      <alignment horizontal="center"/>
    </xf>
    <xf numFmtId="0" fontId="3" fillId="5" borderId="42" xfId="0" applyFont="1" applyFill="1" applyBorder="1" applyAlignment="1">
      <alignment horizontal="center"/>
    </xf>
    <xf numFmtId="0" fontId="2" fillId="16" borderId="116" xfId="0" applyFont="1" applyFill="1" applyBorder="1" applyAlignment="1">
      <alignment horizontal="center" vertical="center"/>
    </xf>
    <xf numFmtId="0" fontId="2" fillId="16" borderId="43" xfId="0" applyFont="1" applyFill="1" applyBorder="1" applyAlignment="1">
      <alignment vertical="center"/>
    </xf>
    <xf numFmtId="0" fontId="3" fillId="14" borderId="117" xfId="0" applyFont="1" applyFill="1" applyBorder="1" applyAlignment="1">
      <alignment horizontal="center"/>
    </xf>
    <xf numFmtId="0" fontId="3" fillId="14" borderId="43" xfId="0" applyFont="1" applyFill="1" applyBorder="1" applyAlignment="1">
      <alignment horizontal="center"/>
    </xf>
    <xf numFmtId="0" fontId="3" fillId="14" borderId="42" xfId="0" applyFont="1" applyFill="1" applyBorder="1" applyAlignment="1">
      <alignment horizontal="center"/>
    </xf>
    <xf numFmtId="0" fontId="2" fillId="15" borderId="42" xfId="0" applyFont="1" applyFill="1" applyBorder="1" applyAlignment="1">
      <alignment horizontal="center" vertical="center"/>
    </xf>
    <xf numFmtId="0" fontId="2" fillId="15" borderId="43" xfId="0" applyFont="1" applyFill="1" applyBorder="1" applyAlignment="1">
      <alignment vertical="center"/>
    </xf>
    <xf numFmtId="0" fontId="3" fillId="14" borderId="118" xfId="0" applyFont="1" applyFill="1" applyBorder="1" applyAlignment="1">
      <alignment horizontal="center"/>
    </xf>
    <xf numFmtId="0" fontId="2" fillId="12" borderId="119" xfId="0" applyFont="1" applyFill="1" applyBorder="1" applyAlignment="1">
      <alignment horizontal="center" vertical="center"/>
    </xf>
    <xf numFmtId="0" fontId="2" fillId="12" borderId="120" xfId="0" applyFont="1" applyFill="1" applyBorder="1" applyAlignment="1">
      <alignment vertical="center"/>
    </xf>
    <xf numFmtId="0" fontId="1" fillId="11" borderId="44" xfId="0" applyFont="1" applyFill="1" applyBorder="1" applyAlignment="1">
      <alignment horizontal="center"/>
    </xf>
    <xf numFmtId="0" fontId="1" fillId="11" borderId="15" xfId="0" applyFont="1" applyFill="1" applyBorder="1" applyAlignment="1">
      <alignment horizontal="center"/>
    </xf>
    <xf numFmtId="0" fontId="1" fillId="11" borderId="45" xfId="0" applyFont="1" applyFill="1" applyBorder="1" applyAlignment="1">
      <alignment horizontal="center"/>
    </xf>
    <xf numFmtId="0" fontId="1" fillId="6" borderId="51" xfId="0" applyFont="1" applyFill="1" applyBorder="1" applyAlignment="1">
      <alignment horizontal="center" vertical="center" wrapText="1"/>
    </xf>
    <xf numFmtId="0" fontId="1" fillId="0" borderId="0" xfId="0" applyFont="1" applyFill="1"/>
    <xf numFmtId="0" fontId="0" fillId="11" borderId="64" xfId="0" applyFont="1" applyFill="1" applyBorder="1" applyAlignment="1">
      <alignment horizontal="left"/>
    </xf>
    <xf numFmtId="0" fontId="1" fillId="11" borderId="0" xfId="0" applyFont="1" applyFill="1" applyBorder="1" applyAlignment="1">
      <alignment horizontal="left" vertical="top"/>
    </xf>
    <xf numFmtId="0" fontId="3" fillId="20" borderId="122" xfId="0" applyFont="1" applyFill="1" applyBorder="1" applyAlignment="1">
      <alignment horizontal="center"/>
    </xf>
    <xf numFmtId="0" fontId="1" fillId="3" borderId="52" xfId="0" applyFont="1" applyFill="1" applyBorder="1" applyAlignment="1">
      <alignment vertical="center" wrapText="1"/>
    </xf>
    <xf numFmtId="0" fontId="1" fillId="3" borderId="48"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0" fontId="0" fillId="7" borderId="0" xfId="0" applyFont="1" applyFill="1" applyBorder="1" applyAlignment="1">
      <alignment horizontal="center" vertical="center" wrapText="1"/>
    </xf>
    <xf numFmtId="0" fontId="0" fillId="2" borderId="39" xfId="0" applyFill="1" applyBorder="1" applyAlignment="1">
      <alignment horizontal="left" vertical="center"/>
    </xf>
    <xf numFmtId="0" fontId="0" fillId="2" borderId="31" xfId="0" applyFill="1" applyBorder="1" applyAlignment="1">
      <alignment horizontal="left" vertical="center"/>
    </xf>
    <xf numFmtId="0" fontId="4" fillId="2" borderId="22" xfId="0" applyFont="1" applyFill="1" applyBorder="1"/>
    <xf numFmtId="0" fontId="4" fillId="2" borderId="123" xfId="0" applyFont="1" applyFill="1" applyBorder="1"/>
    <xf numFmtId="0" fontId="0" fillId="2" borderId="91" xfId="0" applyFill="1" applyBorder="1" applyAlignment="1">
      <alignment vertical="center" wrapText="1"/>
    </xf>
    <xf numFmtId="0" fontId="0" fillId="7" borderId="30"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39" xfId="0" applyFont="1" applyFill="1" applyBorder="1" applyAlignment="1">
      <alignment horizontal="left" vertical="center"/>
    </xf>
    <xf numFmtId="0" fontId="0" fillId="2" borderId="3" xfId="0" applyFont="1" applyFill="1" applyBorder="1"/>
    <xf numFmtId="0" fontId="0" fillId="2" borderId="75"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1" xfId="0" applyFill="1" applyBorder="1"/>
    <xf numFmtId="0" fontId="0" fillId="2" borderId="35"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24" xfId="0" applyNumberFormat="1" applyFont="1" applyFill="1" applyBorder="1" applyAlignment="1">
      <alignment horizontal="right"/>
    </xf>
    <xf numFmtId="172" fontId="13" fillId="7" borderId="124" xfId="0" applyNumberFormat="1" applyFont="1" applyFill="1" applyBorder="1" applyAlignment="1">
      <alignment horizontal="right"/>
    </xf>
    <xf numFmtId="174" fontId="13" fillId="7" borderId="124" xfId="0" applyNumberFormat="1" applyFont="1" applyFill="1" applyBorder="1" applyAlignment="1">
      <alignment horizontal="right"/>
    </xf>
    <xf numFmtId="4" fontId="13" fillId="7" borderId="124" xfId="0" applyNumberFormat="1" applyFont="1" applyFill="1" applyBorder="1" applyAlignment="1">
      <alignment horizontal="right"/>
    </xf>
    <xf numFmtId="173" fontId="13" fillId="7" borderId="124" xfId="0" applyNumberFormat="1" applyFont="1" applyFill="1" applyBorder="1" applyAlignment="1">
      <alignment horizontal="right" wrapText="1"/>
    </xf>
    <xf numFmtId="175" fontId="13" fillId="7" borderId="124" xfId="0" applyNumberFormat="1" applyFont="1" applyFill="1" applyBorder="1" applyAlignment="1">
      <alignment horizontal="right" wrapText="1"/>
    </xf>
    <xf numFmtId="176" fontId="13" fillId="7" borderId="124"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24" xfId="0" applyNumberFormat="1" applyFont="1" applyFill="1" applyBorder="1" applyAlignment="1">
      <alignment horizontal="right" vertical="center"/>
    </xf>
    <xf numFmtId="177" fontId="13" fillId="7" borderId="124"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24" xfId="0" applyNumberFormat="1" applyFont="1" applyFill="1" applyBorder="1" applyAlignment="1">
      <alignment horizontal="right" vertical="center"/>
    </xf>
    <xf numFmtId="178" fontId="13" fillId="7" borderId="12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24"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25" xfId="0" applyNumberFormat="1" applyFont="1" applyFill="1" applyBorder="1" applyAlignment="1">
      <alignment horizontal="right" wrapText="1"/>
    </xf>
    <xf numFmtId="177" fontId="13" fillId="7" borderId="124" xfId="0" applyNumberFormat="1" applyFont="1" applyFill="1" applyBorder="1" applyAlignment="1">
      <alignment horizontal="right"/>
    </xf>
    <xf numFmtId="173" fontId="13" fillId="7" borderId="12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10" fillId="25" borderId="16" xfId="0" applyFont="1" applyFill="1" applyBorder="1" applyAlignment="1">
      <alignment vertical="center"/>
    </xf>
    <xf numFmtId="0" fontId="10" fillId="25" borderId="41" xfId="0" applyFont="1" applyFill="1" applyBorder="1" applyAlignment="1">
      <alignment vertical="center"/>
    </xf>
    <xf numFmtId="0" fontId="2" fillId="6" borderId="0" xfId="0" applyFont="1" applyFill="1" applyBorder="1" applyAlignment="1">
      <alignment horizontal="center" vertical="center"/>
    </xf>
    <xf numFmtId="0" fontId="1" fillId="6" borderId="43" xfId="0" applyFont="1" applyFill="1" applyBorder="1" applyAlignment="1">
      <alignment horizontal="center"/>
    </xf>
    <xf numFmtId="0" fontId="3" fillId="2" borderId="126" xfId="0" applyFont="1" applyFill="1" applyBorder="1" applyAlignment="1">
      <alignment horizontal="center"/>
    </xf>
    <xf numFmtId="0" fontId="3" fillId="2" borderId="127" xfId="0" applyFont="1" applyFill="1" applyBorder="1" applyAlignment="1">
      <alignment horizontal="center"/>
    </xf>
    <xf numFmtId="0" fontId="2" fillId="2" borderId="128" xfId="0" applyFont="1" applyFill="1" applyBorder="1" applyAlignment="1">
      <alignment vertical="center"/>
    </xf>
    <xf numFmtId="2" fontId="0" fillId="2" borderId="18" xfId="0" applyNumberFormat="1" applyFill="1" applyBorder="1"/>
    <xf numFmtId="0" fontId="1" fillId="23" borderId="17" xfId="0" applyFont="1" applyFill="1" applyBorder="1" applyAlignment="1">
      <alignment horizontal="left" vertical="center"/>
    </xf>
    <xf numFmtId="0" fontId="1" fillId="11" borderId="43" xfId="0" applyFont="1" applyFill="1" applyBorder="1" applyAlignment="1">
      <alignment horizontal="left"/>
    </xf>
    <xf numFmtId="0" fontId="0" fillId="2" borderId="3" xfId="0" applyFill="1" applyBorder="1" applyAlignment="1"/>
    <xf numFmtId="0" fontId="1" fillId="22" borderId="54" xfId="0" applyFont="1" applyFill="1" applyBorder="1" applyAlignment="1">
      <alignment horizontal="left" vertical="center"/>
    </xf>
    <xf numFmtId="0" fontId="1" fillId="22" borderId="51" xfId="0" applyFont="1" applyFill="1" applyBorder="1" applyAlignment="1">
      <alignment horizontal="left" vertical="center"/>
    </xf>
    <xf numFmtId="0" fontId="0" fillId="2" borderId="4" xfId="0" applyFill="1" applyBorder="1"/>
    <xf numFmtId="0" fontId="3" fillId="20" borderId="87" xfId="0" applyFont="1" applyFill="1" applyBorder="1" applyAlignment="1">
      <alignment horizontal="center"/>
    </xf>
    <xf numFmtId="0" fontId="0" fillId="19" borderId="10" xfId="0" applyFill="1" applyBorder="1"/>
    <xf numFmtId="0" fontId="0" fillId="24" borderId="129" xfId="0" applyFill="1" applyBorder="1"/>
    <xf numFmtId="0" fontId="0" fillId="0" borderId="3" xfId="0" applyFill="1" applyBorder="1"/>
    <xf numFmtId="0" fontId="0" fillId="0" borderId="10" xfId="0" applyFill="1" applyBorder="1"/>
    <xf numFmtId="0" fontId="0" fillId="11" borderId="3" xfId="0" applyFill="1" applyBorder="1" applyAlignment="1">
      <alignment horizontal="center" vertical="center"/>
    </xf>
    <xf numFmtId="0" fontId="3" fillId="5" borderId="3" xfId="0" applyFont="1" applyFill="1" applyBorder="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3" fillId="5" borderId="8" xfId="0" applyFont="1" applyFill="1" applyBorder="1" applyAlignment="1">
      <alignment horizontal="center"/>
    </xf>
    <xf numFmtId="0" fontId="1" fillId="17" borderId="46" xfId="0" applyFont="1" applyFill="1" applyBorder="1" applyAlignment="1">
      <alignment vertical="center"/>
    </xf>
    <xf numFmtId="0" fontId="1" fillId="17" borderId="47" xfId="0" applyFont="1" applyFill="1" applyBorder="1" applyAlignment="1">
      <alignment vertical="center"/>
    </xf>
    <xf numFmtId="0" fontId="1" fillId="17" borderId="47" xfId="0" applyFont="1" applyFill="1" applyBorder="1" applyAlignment="1">
      <alignment vertical="center" wrapText="1"/>
    </xf>
    <xf numFmtId="0" fontId="3" fillId="5" borderId="0" xfId="0" applyFont="1" applyFill="1" applyBorder="1" applyAlignment="1"/>
    <xf numFmtId="0" fontId="3" fillId="14" borderId="131" xfId="0" applyFont="1" applyFill="1" applyBorder="1" applyAlignment="1">
      <alignment horizontal="center"/>
    </xf>
    <xf numFmtId="0" fontId="3" fillId="14" borderId="132" xfId="0" applyFont="1" applyFill="1" applyBorder="1" applyAlignment="1">
      <alignment horizontal="center"/>
    </xf>
    <xf numFmtId="0" fontId="1" fillId="12" borderId="46" xfId="0" applyFont="1" applyFill="1" applyBorder="1"/>
    <xf numFmtId="0" fontId="3" fillId="20" borderId="133" xfId="0" applyFont="1" applyFill="1" applyBorder="1" applyAlignment="1">
      <alignment vertical="top"/>
    </xf>
    <xf numFmtId="0" fontId="1" fillId="22" borderId="4" xfId="0" applyFont="1" applyFill="1" applyBorder="1" applyAlignment="1">
      <alignment horizontal="left" vertical="top"/>
    </xf>
    <xf numFmtId="0" fontId="0" fillId="2" borderId="7" xfId="0" applyFill="1" applyBorder="1" applyAlignment="1">
      <alignment horizontal="left" vertical="top" wrapText="1"/>
    </xf>
    <xf numFmtId="0" fontId="9" fillId="2" borderId="3" xfId="3" applyFill="1" applyBorder="1"/>
    <xf numFmtId="0" fontId="0" fillId="2" borderId="7" xfId="0" applyFill="1" applyBorder="1" applyAlignment="1"/>
    <xf numFmtId="169" fontId="0" fillId="2" borderId="3" xfId="1" applyNumberFormat="1" applyFont="1" applyFill="1" applyBorder="1" applyAlignment="1"/>
    <xf numFmtId="169" fontId="5" fillId="0" borderId="34" xfId="1" applyNumberFormat="1" applyBorder="1" applyAlignment="1">
      <alignment horizontal="left"/>
    </xf>
    <xf numFmtId="169" fontId="5" fillId="0" borderId="3" xfId="1" applyNumberFormat="1" applyBorder="1" applyAlignment="1">
      <alignment horizontal="left"/>
    </xf>
    <xf numFmtId="169" fontId="4" fillId="2" borderId="3" xfId="1" applyNumberFormat="1" applyFont="1" applyFill="1" applyBorder="1" applyAlignment="1">
      <alignment horizontal="left"/>
    </xf>
    <xf numFmtId="169" fontId="20" fillId="26" borderId="3" xfId="1" applyNumberFormat="1" applyFont="1" applyFill="1" applyBorder="1" applyAlignment="1">
      <alignment horizontal="left"/>
    </xf>
    <xf numFmtId="169" fontId="20" fillId="26" borderId="3" xfId="1" applyNumberFormat="1" applyFont="1" applyFill="1" applyBorder="1"/>
    <xf numFmtId="169" fontId="5" fillId="2" borderId="3" xfId="1" applyNumberFormat="1" applyFill="1" applyBorder="1" applyAlignment="1">
      <alignment horizontal="left"/>
    </xf>
    <xf numFmtId="169" fontId="5" fillId="2" borderId="3" xfId="1" applyNumberFormat="1" applyFill="1" applyBorder="1"/>
    <xf numFmtId="171" fontId="1" fillId="2" borderId="10" xfId="0" applyNumberFormat="1" applyFont="1" applyFill="1" applyBorder="1" applyAlignment="1">
      <alignment horizontal="right"/>
    </xf>
    <xf numFmtId="170" fontId="1" fillId="2" borderId="10" xfId="1" applyNumberFormat="1" applyFont="1" applyFill="1" applyBorder="1" applyProtection="1">
      <protection locked="0"/>
    </xf>
    <xf numFmtId="3" fontId="0" fillId="0" borderId="17" xfId="0" applyNumberFormat="1" applyFill="1" applyBorder="1"/>
    <xf numFmtId="0" fontId="0" fillId="12" borderId="6" xfId="0" applyFill="1" applyBorder="1" applyAlignment="1">
      <alignment wrapText="1"/>
    </xf>
    <xf numFmtId="0" fontId="18" fillId="0" borderId="2" xfId="0" applyFont="1" applyBorder="1"/>
    <xf numFmtId="0" fontId="18" fillId="0" borderId="2" xfId="0" applyFont="1" applyBorder="1" applyAlignment="1">
      <alignment wrapText="1"/>
    </xf>
    <xf numFmtId="0" fontId="18" fillId="0" borderId="2" xfId="0" applyFont="1" applyBorder="1" applyAlignment="1">
      <alignment vertical="top" wrapText="1"/>
    </xf>
    <xf numFmtId="0" fontId="19" fillId="2" borderId="0" xfId="0" applyFont="1" applyFill="1" applyBorder="1" applyAlignment="1">
      <alignment horizontal="left" wrapText="1"/>
    </xf>
    <xf numFmtId="0" fontId="18" fillId="2" borderId="0" xfId="0" applyFont="1" applyFill="1" applyBorder="1" applyAlignment="1">
      <alignment horizontal="left" wrapText="1"/>
    </xf>
    <xf numFmtId="169" fontId="1" fillId="12" borderId="10" xfId="1" applyNumberFormat="1" applyFont="1" applyFill="1" applyBorder="1" applyAlignment="1">
      <alignment horizontal="right"/>
    </xf>
    <xf numFmtId="0" fontId="21" fillId="0" borderId="24" xfId="0" applyFont="1" applyFill="1" applyBorder="1"/>
    <xf numFmtId="0" fontId="22" fillId="7" borderId="25" xfId="0" applyFont="1" applyFill="1" applyBorder="1" applyAlignment="1">
      <alignment horizontal="center"/>
    </xf>
    <xf numFmtId="0" fontId="21" fillId="7" borderId="0" xfId="0" applyFont="1" applyFill="1" applyBorder="1"/>
    <xf numFmtId="0" fontId="22" fillId="7" borderId="0" xfId="0" applyFont="1" applyFill="1" applyBorder="1" applyAlignment="1">
      <alignment horizontal="center"/>
    </xf>
    <xf numFmtId="0" fontId="21" fillId="7" borderId="28" xfId="0" applyFont="1" applyFill="1" applyBorder="1"/>
    <xf numFmtId="0" fontId="21" fillId="0" borderId="2" xfId="0" applyFont="1" applyFill="1" applyBorder="1"/>
    <xf numFmtId="0" fontId="21" fillId="0" borderId="1" xfId="0" applyFont="1" applyFill="1" applyBorder="1"/>
    <xf numFmtId="0" fontId="21" fillId="7" borderId="0" xfId="0" quotePrefix="1" applyFont="1" applyFill="1" applyBorder="1"/>
    <xf numFmtId="0" fontId="26" fillId="7" borderId="0" xfId="0" applyFont="1" applyFill="1" applyBorder="1" applyAlignment="1">
      <alignment horizontal="center" vertical="top" wrapText="1"/>
    </xf>
    <xf numFmtId="0" fontId="25" fillId="7" borderId="0" xfId="0" quotePrefix="1" applyFont="1" applyFill="1" applyBorder="1"/>
    <xf numFmtId="0" fontId="25" fillId="6" borderId="4" xfId="0" applyFont="1" applyFill="1" applyBorder="1" applyAlignment="1">
      <alignment vertical="center" wrapText="1"/>
    </xf>
    <xf numFmtId="0" fontId="21" fillId="4" borderId="6" xfId="0" applyFont="1" applyFill="1" applyBorder="1" applyAlignment="1">
      <alignment vertical="center" wrapText="1"/>
    </xf>
    <xf numFmtId="0" fontId="25" fillId="6" borderId="20" xfId="0" applyFont="1" applyFill="1" applyBorder="1" applyAlignment="1">
      <alignment vertical="center" wrapText="1"/>
    </xf>
    <xf numFmtId="0" fontId="21" fillId="4" borderId="21" xfId="0" applyFont="1" applyFill="1" applyBorder="1" applyAlignment="1">
      <alignment vertical="center" wrapText="1"/>
    </xf>
    <xf numFmtId="0" fontId="22" fillId="7" borderId="76" xfId="0" applyFont="1" applyFill="1" applyBorder="1" applyAlignment="1">
      <alignment horizontal="center"/>
    </xf>
    <xf numFmtId="0" fontId="25" fillId="6" borderId="50"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21" fillId="4" borderId="22" xfId="0" applyFont="1" applyFill="1" applyBorder="1" applyAlignment="1">
      <alignment vertical="center" wrapText="1"/>
    </xf>
    <xf numFmtId="2" fontId="21" fillId="0" borderId="3" xfId="0" applyNumberFormat="1" applyFont="1" applyFill="1" applyBorder="1" applyAlignment="1" applyProtection="1">
      <alignment vertical="center" wrapText="1"/>
      <protection locked="0"/>
    </xf>
    <xf numFmtId="2" fontId="21" fillId="0" borderId="5" xfId="0" applyNumberFormat="1" applyFont="1" applyFill="1" applyBorder="1" applyAlignment="1" applyProtection="1">
      <alignment vertical="center" wrapText="1"/>
      <protection locked="0"/>
    </xf>
    <xf numFmtId="0" fontId="25" fillId="5" borderId="5" xfId="0" applyFont="1" applyFill="1" applyBorder="1" applyAlignment="1">
      <alignment horizontal="center" vertical="center" wrapText="1"/>
    </xf>
    <xf numFmtId="2" fontId="21" fillId="4" borderId="6" xfId="0" applyNumberFormat="1" applyFont="1" applyFill="1" applyBorder="1" applyAlignment="1" applyProtection="1">
      <alignment vertical="center" wrapText="1"/>
      <protection locked="0"/>
    </xf>
    <xf numFmtId="0" fontId="25" fillId="5" borderId="3" xfId="0" applyFont="1" applyFill="1" applyBorder="1" applyAlignment="1">
      <alignment horizontal="center" vertical="center" wrapText="1"/>
    </xf>
    <xf numFmtId="2" fontId="21" fillId="4" borderId="8" xfId="0" applyNumberFormat="1" applyFont="1" applyFill="1" applyBorder="1" applyAlignment="1" applyProtection="1">
      <alignment vertical="center" wrapText="1"/>
      <protection locked="0"/>
    </xf>
    <xf numFmtId="0" fontId="21" fillId="4" borderId="39" xfId="0" applyFont="1" applyFill="1" applyBorder="1" applyAlignment="1">
      <alignment vertical="center" wrapText="1"/>
    </xf>
    <xf numFmtId="2" fontId="21" fillId="0" borderId="75" xfId="0" applyNumberFormat="1" applyFont="1" applyFill="1" applyBorder="1" applyAlignment="1" applyProtection="1">
      <alignment vertical="center" wrapText="1"/>
      <protection locked="0"/>
    </xf>
    <xf numFmtId="0" fontId="25" fillId="5" borderId="75" xfId="0" applyFont="1" applyFill="1" applyBorder="1" applyAlignment="1">
      <alignment horizontal="center" vertical="center" wrapText="1"/>
    </xf>
    <xf numFmtId="2" fontId="21" fillId="4" borderId="21" xfId="0" applyNumberFormat="1" applyFont="1" applyFill="1" applyBorder="1" applyAlignment="1" applyProtection="1">
      <alignment vertical="center" wrapText="1"/>
      <protection locked="0"/>
    </xf>
    <xf numFmtId="0" fontId="21" fillId="4" borderId="23" xfId="0" applyFont="1" applyFill="1" applyBorder="1" applyAlignment="1">
      <alignment vertical="center" wrapText="1"/>
    </xf>
    <xf numFmtId="2" fontId="21" fillId="0" borderId="10" xfId="0" applyNumberFormat="1" applyFont="1" applyFill="1" applyBorder="1" applyAlignment="1" applyProtection="1">
      <alignment vertical="center" wrapText="1"/>
      <protection locked="0"/>
    </xf>
    <xf numFmtId="0" fontId="25" fillId="5" borderId="10" xfId="0" applyFont="1" applyFill="1" applyBorder="1" applyAlignment="1">
      <alignment horizontal="center" vertical="center" wrapText="1"/>
    </xf>
    <xf numFmtId="2" fontId="21" fillId="4" borderId="11" xfId="0" applyNumberFormat="1" applyFont="1" applyFill="1" applyBorder="1" applyAlignment="1" applyProtection="1">
      <alignment vertical="center" wrapText="1"/>
      <protection locked="0"/>
    </xf>
    <xf numFmtId="3" fontId="0" fillId="0" borderId="3" xfId="0" applyNumberFormat="1" applyFont="1" applyFill="1" applyBorder="1" applyAlignment="1" applyProtection="1">
      <alignment horizontal="center" vertical="center" wrapText="1"/>
      <protection locked="0"/>
    </xf>
    <xf numFmtId="0" fontId="1" fillId="6" borderId="4" xfId="0" applyFont="1" applyFill="1" applyBorder="1" applyAlignment="1">
      <alignment horizontal="center" vertical="center" wrapText="1"/>
    </xf>
    <xf numFmtId="0" fontId="0" fillId="2" borderId="91" xfId="0" applyFill="1" applyBorder="1" applyAlignment="1">
      <alignment horizontal="left" vertical="center"/>
    </xf>
    <xf numFmtId="168" fontId="0" fillId="2" borderId="91" xfId="0" applyNumberFormat="1" applyFill="1" applyBorder="1" applyAlignment="1">
      <alignment horizontal="left" vertical="center"/>
    </xf>
    <xf numFmtId="179" fontId="0" fillId="2" borderId="3" xfId="1" applyNumberFormat="1" applyFont="1" applyFill="1" applyBorder="1"/>
    <xf numFmtId="0" fontId="0" fillId="2" borderId="134" xfId="0" applyFont="1" applyFill="1" applyBorder="1" applyAlignment="1">
      <alignment horizontal="left" vertical="top" wrapText="1"/>
    </xf>
    <xf numFmtId="0" fontId="3" fillId="14" borderId="0" xfId="0" applyFont="1" applyFill="1" applyBorder="1" applyAlignment="1">
      <alignment horizontal="left"/>
    </xf>
    <xf numFmtId="166" fontId="4" fillId="0" borderId="3" xfId="1" applyNumberFormat="1" applyFont="1" applyBorder="1" applyAlignment="1">
      <alignment horizontal="center" vertical="center" wrapText="1"/>
    </xf>
    <xf numFmtId="0" fontId="0" fillId="0" borderId="24" xfId="0" applyBorder="1"/>
    <xf numFmtId="0" fontId="3" fillId="7" borderId="25" xfId="0" applyFont="1" applyFill="1" applyBorder="1" applyAlignment="1">
      <alignment horizontal="center" vertical="center"/>
    </xf>
    <xf numFmtId="0" fontId="4" fillId="0" borderId="7" xfId="0" applyFont="1" applyBorder="1" applyAlignment="1">
      <alignment horizontal="center" vertical="center" wrapText="1"/>
    </xf>
    <xf numFmtId="180" fontId="4" fillId="0" borderId="3" xfId="2" applyNumberFormat="1" applyFont="1" applyBorder="1" applyAlignment="1">
      <alignment horizontal="center" vertical="center" wrapText="1"/>
    </xf>
    <xf numFmtId="0" fontId="4" fillId="0" borderId="35" xfId="0" applyFont="1" applyBorder="1" applyAlignment="1">
      <alignment horizontal="center" vertical="center" wrapText="1"/>
    </xf>
    <xf numFmtId="0" fontId="20" fillId="0" borderId="3" xfId="0" applyFont="1" applyBorder="1" applyAlignment="1">
      <alignment horizontal="center" vertical="center" wrapText="1"/>
    </xf>
    <xf numFmtId="166" fontId="18" fillId="0" borderId="3" xfId="1" applyNumberFormat="1" applyFont="1" applyBorder="1" applyAlignment="1">
      <alignment horizontal="center" vertical="center" wrapText="1"/>
    </xf>
    <xf numFmtId="0" fontId="18" fillId="0" borderId="3" xfId="0" applyFont="1" applyBorder="1" applyAlignment="1">
      <alignment horizontal="center" vertical="center" wrapText="1"/>
    </xf>
    <xf numFmtId="0" fontId="0" fillId="0" borderId="7" xfId="0" applyBorder="1" applyAlignment="1">
      <alignment horizontal="center" vertical="center" wrapText="1"/>
    </xf>
    <xf numFmtId="166" fontId="0" fillId="0" borderId="3" xfId="1" applyNumberFormat="1" applyFont="1" applyBorder="1" applyAlignment="1">
      <alignment horizontal="center" vertical="center" wrapText="1"/>
    </xf>
    <xf numFmtId="180" fontId="0" fillId="0" borderId="3" xfId="2" applyNumberFormat="1" applyFont="1" applyBorder="1" applyAlignment="1">
      <alignment horizontal="center" vertical="center" wrapText="1"/>
    </xf>
    <xf numFmtId="0" fontId="4" fillId="26" borderId="3"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0" fillId="7" borderId="0" xfId="0" applyFill="1" applyAlignment="1">
      <alignment horizontal="left"/>
    </xf>
    <xf numFmtId="0" fontId="0" fillId="0" borderId="3" xfId="0" quotePrefix="1" applyBorder="1" applyAlignment="1">
      <alignment horizontal="center" vertical="center" wrapText="1"/>
    </xf>
    <xf numFmtId="0" fontId="0" fillId="0" borderId="75"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0" fillId="0" borderId="8" xfId="0" applyFont="1" applyBorder="1" applyAlignment="1">
      <alignment horizontal="center" vertical="center" wrapText="1"/>
    </xf>
    <xf numFmtId="0" fontId="4" fillId="0" borderId="8" xfId="0" applyFont="1" applyBorder="1" applyAlignment="1">
      <alignment horizontal="center" vertical="center"/>
    </xf>
    <xf numFmtId="0" fontId="4" fillId="2" borderId="3"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10" borderId="25" xfId="0" applyFill="1" applyBorder="1" applyAlignment="1">
      <alignment horizontal="center" vertical="center"/>
    </xf>
    <xf numFmtId="0" fontId="0" fillId="10" borderId="0" xfId="0" applyFill="1"/>
    <xf numFmtId="0" fontId="0" fillId="10" borderId="0" xfId="0" applyFill="1" applyAlignment="1">
      <alignment horizontal="left"/>
    </xf>
    <xf numFmtId="0" fontId="0" fillId="0" borderId="53" xfId="0" applyBorder="1" applyAlignment="1" applyProtection="1">
      <alignment vertical="center" wrapText="1"/>
      <protection locked="0"/>
    </xf>
    <xf numFmtId="0" fontId="4" fillId="0" borderId="53" xfId="0" applyFont="1" applyBorder="1" applyAlignment="1" applyProtection="1">
      <alignment vertical="center" wrapText="1"/>
      <protection locked="0"/>
    </xf>
    <xf numFmtId="0" fontId="1" fillId="9" borderId="4" xfId="0" applyFont="1" applyFill="1" applyBorder="1" applyAlignment="1">
      <alignment vertical="center" wrapText="1"/>
    </xf>
    <xf numFmtId="0" fontId="4" fillId="0" borderId="3" xfId="1" applyNumberFormat="1" applyFont="1" applyBorder="1" applyAlignment="1">
      <alignment horizontal="center" vertical="center" wrapText="1"/>
    </xf>
    <xf numFmtId="0" fontId="0" fillId="2" borderId="9" xfId="0" applyFill="1" applyBorder="1" applyAlignment="1">
      <alignment vertical="center"/>
    </xf>
    <xf numFmtId="169" fontId="0" fillId="2" borderId="10" xfId="1" applyNumberFormat="1" applyFont="1" applyFill="1" applyBorder="1" applyAlignment="1">
      <alignment vertical="center"/>
    </xf>
    <xf numFmtId="0" fontId="38" fillId="2" borderId="75" xfId="0" applyFont="1" applyFill="1" applyBorder="1"/>
    <xf numFmtId="0" fontId="1" fillId="11" borderId="0" xfId="0" applyFont="1" applyFill="1" applyBorder="1" applyAlignment="1">
      <alignment horizontal="center" vertical="top"/>
    </xf>
    <xf numFmtId="0" fontId="27" fillId="0" borderId="0" xfId="0" applyFont="1" applyAlignment="1">
      <alignment vertical="top" wrapText="1"/>
    </xf>
    <xf numFmtId="0" fontId="0" fillId="4" borderId="0" xfId="0" applyFont="1" applyFill="1" applyBorder="1" applyAlignment="1">
      <alignment horizontal="left" vertical="top" wrapText="1"/>
    </xf>
    <xf numFmtId="0" fontId="0" fillId="2" borderId="7" xfId="0" applyFill="1" applyBorder="1" applyAlignment="1">
      <alignment horizontal="left" vertical="top"/>
    </xf>
    <xf numFmtId="0" fontId="0" fillId="2" borderId="9" xfId="0" applyFill="1" applyBorder="1" applyAlignment="1">
      <alignment horizontal="left" vertical="top"/>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6"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6" borderId="58" xfId="0" applyFont="1" applyFill="1" applyBorder="1" applyAlignment="1">
      <alignment horizontal="center" vertical="center" wrapText="1"/>
    </xf>
    <xf numFmtId="0" fontId="1" fillId="9" borderId="13" xfId="0" applyFont="1" applyFill="1" applyBorder="1" applyAlignment="1">
      <alignment wrapText="1"/>
    </xf>
    <xf numFmtId="0" fontId="0" fillId="0" borderId="3" xfId="0" applyBorder="1" applyAlignment="1">
      <alignment horizontal="center" vertical="center" wrapText="1"/>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0" fontId="0" fillId="2" borderId="3" xfId="0" applyFill="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0" fontId="0" fillId="12" borderId="10" xfId="0" applyFill="1" applyBorder="1" applyAlignment="1">
      <alignment horizontal="left" wrapText="1"/>
    </xf>
    <xf numFmtId="0" fontId="0" fillId="12" borderId="11" xfId="0" applyFill="1" applyBorder="1" applyAlignment="1">
      <alignment horizontal="left" wrapText="1"/>
    </xf>
    <xf numFmtId="0" fontId="0" fillId="4" borderId="15" xfId="0" applyFont="1" applyFill="1" applyBorder="1" applyAlignment="1">
      <alignment horizontal="left" vertical="top" wrapText="1"/>
    </xf>
    <xf numFmtId="0" fontId="0" fillId="12" borderId="3" xfId="0" applyFill="1" applyBorder="1" applyAlignment="1">
      <alignment horizontal="left" wrapText="1"/>
    </xf>
    <xf numFmtId="0" fontId="0" fillId="12" borderId="8" xfId="0" applyFill="1" applyBorder="1" applyAlignment="1">
      <alignment horizontal="left" wrapText="1"/>
    </xf>
    <xf numFmtId="0" fontId="0" fillId="11" borderId="3" xfId="0" applyFill="1" applyBorder="1" applyAlignment="1">
      <alignment horizontal="left" vertical="center"/>
    </xf>
    <xf numFmtId="0" fontId="0" fillId="11" borderId="8" xfId="0" applyFill="1" applyBorder="1" applyAlignment="1">
      <alignment horizontal="left" vertical="center"/>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49" xfId="0" applyFill="1" applyBorder="1" applyAlignment="1">
      <alignment horizontal="left"/>
    </xf>
    <xf numFmtId="0" fontId="0" fillId="2" borderId="13" xfId="0" applyFill="1" applyBorder="1" applyAlignment="1">
      <alignment horizontal="left"/>
    </xf>
    <xf numFmtId="0" fontId="0" fillId="2" borderId="14" xfId="0" applyFill="1" applyBorder="1" applyAlignment="1">
      <alignment horizontal="left"/>
    </xf>
    <xf numFmtId="14" fontId="0" fillId="2" borderId="49" xfId="0" applyNumberFormat="1" applyFill="1" applyBorder="1" applyAlignment="1">
      <alignment horizontal="left"/>
    </xf>
    <xf numFmtId="0" fontId="0" fillId="11" borderId="3" xfId="0" applyFill="1" applyBorder="1" applyAlignment="1">
      <alignment horizontal="left" vertical="top" wrapText="1"/>
    </xf>
    <xf numFmtId="0" fontId="0" fillId="11" borderId="8" xfId="0" applyFill="1" applyBorder="1" applyAlignment="1">
      <alignment horizontal="left" vertical="top" wrapText="1"/>
    </xf>
    <xf numFmtId="0" fontId="0" fillId="11" borderId="10" xfId="0" applyFill="1" applyBorder="1" applyAlignment="1">
      <alignment horizontal="left" vertical="center"/>
    </xf>
    <xf numFmtId="0" fontId="0" fillId="11" borderId="11" xfId="0" applyFill="1" applyBorder="1" applyAlignment="1">
      <alignment horizontal="left" vertical="center"/>
    </xf>
    <xf numFmtId="168" fontId="4" fillId="5" borderId="73" xfId="0" applyNumberFormat="1" applyFont="1" applyFill="1" applyBorder="1" applyAlignment="1">
      <alignment horizontal="left" vertical="top" wrapText="1"/>
    </xf>
    <xf numFmtId="168" fontId="4" fillId="5" borderId="0" xfId="0" applyNumberFormat="1"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4" fillId="14" borderId="130" xfId="0" applyFont="1" applyFill="1" applyBorder="1" applyAlignment="1">
      <alignment horizontal="left" wrapText="1"/>
    </xf>
    <xf numFmtId="0" fontId="4" fillId="14" borderId="0" xfId="0" applyFont="1" applyFill="1" applyBorder="1" applyAlignment="1">
      <alignment horizontal="left" wrapText="1"/>
    </xf>
    <xf numFmtId="0" fontId="0" fillId="2" borderId="135" xfId="0" applyFill="1" applyBorder="1" applyAlignment="1">
      <alignment horizontal="left" vertical="top" wrapText="1"/>
    </xf>
    <xf numFmtId="0" fontId="0" fillId="2" borderId="136" xfId="0" applyFill="1" applyBorder="1" applyAlignment="1">
      <alignment horizontal="left" vertical="top" wrapText="1"/>
    </xf>
    <xf numFmtId="0" fontId="0" fillId="2" borderId="137" xfId="0" applyFill="1" applyBorder="1" applyAlignment="1">
      <alignment horizontal="left" vertical="top" wrapText="1"/>
    </xf>
    <xf numFmtId="0" fontId="4" fillId="5" borderId="0" xfId="0" applyFont="1" applyFill="1" applyBorder="1" applyAlignment="1">
      <alignment horizontal="left" vertical="top" wrapText="1"/>
    </xf>
    <xf numFmtId="0" fontId="1" fillId="17" borderId="49" xfId="0" applyFont="1" applyFill="1" applyBorder="1" applyAlignment="1">
      <alignment horizontal="left" vertical="center"/>
    </xf>
    <xf numFmtId="0" fontId="1" fillId="17" borderId="13" xfId="0" applyFont="1" applyFill="1" applyBorder="1" applyAlignment="1">
      <alignment horizontal="left" vertical="center"/>
    </xf>
    <xf numFmtId="0" fontId="1" fillId="17" borderId="14" xfId="0" applyFont="1" applyFill="1" applyBorder="1" applyAlignment="1">
      <alignment horizontal="left" vertical="center"/>
    </xf>
    <xf numFmtId="0" fontId="0" fillId="11" borderId="5" xfId="0" applyFill="1" applyBorder="1" applyAlignment="1">
      <alignment horizontal="left" vertical="center"/>
    </xf>
    <xf numFmtId="0" fontId="0" fillId="11" borderId="6" xfId="0" applyFill="1" applyBorder="1" applyAlignment="1">
      <alignment horizontal="left" vertical="center"/>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4" borderId="0" xfId="0" applyFont="1" applyFill="1" applyBorder="1" applyAlignment="1">
      <alignment horizontal="left" vertical="top"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12" borderId="3" xfId="0" applyFill="1" applyBorder="1" applyAlignment="1">
      <alignment horizontal="left"/>
    </xf>
    <xf numFmtId="0" fontId="0" fillId="12" borderId="8" xfId="0" applyFill="1" applyBorder="1" applyAlignment="1">
      <alignment horizontal="left"/>
    </xf>
    <xf numFmtId="0" fontId="0" fillId="12" borderId="10" xfId="0" applyFill="1" applyBorder="1" applyAlignment="1">
      <alignment horizontal="left"/>
    </xf>
    <xf numFmtId="0" fontId="0" fillId="12" borderId="11" xfId="0" applyFill="1" applyBorder="1" applyAlignment="1">
      <alignment horizontal="left"/>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4" borderId="78"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12" borderId="18" xfId="0" applyFill="1" applyBorder="1" applyAlignment="1">
      <alignment horizontal="left"/>
    </xf>
    <xf numFmtId="0" fontId="0" fillId="12" borderId="27" xfId="0" applyFill="1" applyBorder="1" applyAlignment="1">
      <alignment horizontal="left"/>
    </xf>
    <xf numFmtId="0" fontId="0" fillId="12" borderId="59" xfId="0" applyFill="1" applyBorder="1" applyAlignment="1">
      <alignment horizontal="left"/>
    </xf>
    <xf numFmtId="0" fontId="0" fillId="12" borderId="10" xfId="0" applyFill="1" applyBorder="1" applyAlignment="1">
      <alignment horizontal="center" wrapText="1"/>
    </xf>
    <xf numFmtId="0" fontId="0" fillId="12" borderId="11" xfId="0" applyFill="1" applyBorder="1" applyAlignment="1">
      <alignment horizontal="center" wrapText="1"/>
    </xf>
    <xf numFmtId="0" fontId="0" fillId="4" borderId="78" xfId="0" applyFont="1" applyFill="1" applyBorder="1" applyAlignment="1">
      <alignment horizontal="left" vertical="top" wrapText="1"/>
    </xf>
    <xf numFmtId="0" fontId="0" fillId="12" borderId="18" xfId="0" applyFill="1" applyBorder="1" applyAlignment="1">
      <alignment horizontal="left" wrapText="1"/>
    </xf>
    <xf numFmtId="0" fontId="0" fillId="12" borderId="27" xfId="0" applyFill="1" applyBorder="1" applyAlignment="1">
      <alignment horizontal="left" wrapText="1"/>
    </xf>
    <xf numFmtId="0" fontId="0" fillId="12" borderId="59" xfId="0" applyFill="1" applyBorder="1" applyAlignment="1">
      <alignment horizontal="left" wrapText="1"/>
    </xf>
    <xf numFmtId="0" fontId="0" fillId="12" borderId="3" xfId="0" applyFill="1" applyBorder="1" applyAlignment="1">
      <alignment horizontal="center" wrapText="1"/>
    </xf>
    <xf numFmtId="0" fontId="0" fillId="12" borderId="8" xfId="0" applyFill="1" applyBorder="1" applyAlignment="1">
      <alignment horizontal="center" wrapText="1"/>
    </xf>
    <xf numFmtId="0" fontId="0" fillId="12" borderId="3" xfId="0" applyFont="1" applyFill="1" applyBorder="1" applyAlignment="1">
      <alignment horizontal="left" wrapText="1"/>
    </xf>
    <xf numFmtId="0" fontId="0" fillId="12" borderId="8" xfId="0" applyFont="1" applyFill="1" applyBorder="1" applyAlignment="1">
      <alignment horizontal="left" wrapText="1"/>
    </xf>
    <xf numFmtId="0" fontId="1" fillId="3" borderId="52" xfId="0" applyFont="1" applyFill="1" applyBorder="1" applyAlignment="1">
      <alignment horizontal="left" vertical="center"/>
    </xf>
    <xf numFmtId="0" fontId="1" fillId="3" borderId="16" xfId="0" applyFont="1" applyFill="1" applyBorder="1" applyAlignment="1">
      <alignment horizontal="left" vertical="center"/>
    </xf>
    <xf numFmtId="0" fontId="1" fillId="3" borderId="41" xfId="0" applyFont="1" applyFill="1" applyBorder="1" applyAlignment="1">
      <alignment horizontal="left" vertical="center"/>
    </xf>
    <xf numFmtId="0" fontId="1" fillId="22" borderId="25" xfId="0" applyFont="1" applyFill="1" applyBorder="1" applyAlignment="1">
      <alignment horizontal="left" vertical="center"/>
    </xf>
    <xf numFmtId="0" fontId="1" fillId="22" borderId="0" xfId="0" applyFont="1" applyFill="1" applyBorder="1" applyAlignment="1">
      <alignment horizontal="left" vertical="center"/>
    </xf>
    <xf numFmtId="0" fontId="0" fillId="2" borderId="7" xfId="0" applyFill="1" applyBorder="1" applyAlignment="1">
      <alignment horizontal="left" vertical="top"/>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4" fillId="20" borderId="84" xfId="0" applyFont="1" applyFill="1" applyBorder="1" applyAlignment="1">
      <alignment horizontal="left" wrapText="1"/>
    </xf>
    <xf numFmtId="0" fontId="4" fillId="20" borderId="15" xfId="0" applyFont="1" applyFill="1" applyBorder="1" applyAlignment="1">
      <alignment horizontal="left" wrapText="1"/>
    </xf>
    <xf numFmtId="0" fontId="0" fillId="2" borderId="44" xfId="0" applyFill="1" applyBorder="1" applyAlignment="1">
      <alignment horizontal="left" vertical="top" wrapText="1"/>
    </xf>
    <xf numFmtId="0" fontId="0" fillId="2" borderId="15" xfId="0" applyFill="1" applyBorder="1" applyAlignment="1">
      <alignment horizontal="left" vertical="top" wrapText="1"/>
    </xf>
    <xf numFmtId="0" fontId="0" fillId="2" borderId="45" xfId="0" applyFill="1" applyBorder="1" applyAlignment="1">
      <alignment horizontal="left" vertical="top" wrapText="1"/>
    </xf>
    <xf numFmtId="0" fontId="4" fillId="20" borderId="88" xfId="0" applyFont="1" applyFill="1" applyBorder="1" applyAlignment="1">
      <alignment horizontal="left" wrapText="1"/>
    </xf>
    <xf numFmtId="0" fontId="4" fillId="20" borderId="0" xfId="0" applyFont="1" applyFill="1" applyBorder="1" applyAlignment="1">
      <alignment horizontal="left" wrapText="1"/>
    </xf>
    <xf numFmtId="0" fontId="1" fillId="22" borderId="40" xfId="0" applyFont="1" applyFill="1" applyBorder="1" applyAlignment="1">
      <alignment horizontal="left" vertical="top"/>
    </xf>
    <xf numFmtId="0" fontId="1" fillId="22" borderId="16" xfId="0" applyFont="1" applyFill="1" applyBorder="1" applyAlignment="1">
      <alignment horizontal="left" vertical="top"/>
    </xf>
    <xf numFmtId="0" fontId="1" fillId="22" borderId="41" xfId="0" applyFont="1" applyFill="1" applyBorder="1" applyAlignment="1">
      <alignment horizontal="left" vertical="top"/>
    </xf>
    <xf numFmtId="0" fontId="9" fillId="2" borderId="4" xfId="3"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18" fillId="2" borderId="44" xfId="0" applyFont="1" applyFill="1" applyBorder="1" applyAlignment="1">
      <alignment horizontal="left" vertical="top" wrapText="1"/>
    </xf>
    <xf numFmtId="0" fontId="0" fillId="12" borderId="44" xfId="0" applyFill="1" applyBorder="1" applyAlignment="1">
      <alignment horizontal="left"/>
    </xf>
    <xf numFmtId="0" fontId="0" fillId="12" borderId="15" xfId="0" applyFill="1" applyBorder="1" applyAlignment="1">
      <alignment horizontal="left"/>
    </xf>
    <xf numFmtId="0" fontId="0" fillId="12" borderId="45" xfId="0" applyFill="1" applyBorder="1" applyAlignment="1">
      <alignment horizontal="left"/>
    </xf>
    <xf numFmtId="0" fontId="12" fillId="20" borderId="88" xfId="0" applyFont="1" applyFill="1" applyBorder="1" applyAlignment="1">
      <alignment horizontal="left" wrapText="1"/>
    </xf>
    <xf numFmtId="0" fontId="12"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40" xfId="0" applyFill="1" applyBorder="1" applyAlignment="1">
      <alignment horizontal="left" vertical="top" wrapText="1"/>
    </xf>
    <xf numFmtId="0" fontId="0" fillId="2" borderId="16" xfId="0" applyFill="1" applyBorder="1" applyAlignment="1">
      <alignment horizontal="left" vertical="top" wrapText="1"/>
    </xf>
    <xf numFmtId="0" fontId="0" fillId="2" borderId="41" xfId="0" applyFill="1" applyBorder="1" applyAlignment="1">
      <alignment horizontal="left" vertical="top" wrapText="1"/>
    </xf>
    <xf numFmtId="0" fontId="0" fillId="12" borderId="7" xfId="0" applyFill="1" applyBorder="1" applyAlignment="1">
      <alignment horizontal="left"/>
    </xf>
    <xf numFmtId="0" fontId="4" fillId="2" borderId="40" xfId="0" applyNumberFormat="1" applyFont="1" applyFill="1" applyBorder="1" applyAlignment="1">
      <alignment horizontal="left" vertical="top" wrapText="1"/>
    </xf>
    <xf numFmtId="0" fontId="4" fillId="2" borderId="16" xfId="0" applyNumberFormat="1" applyFont="1" applyFill="1" applyBorder="1" applyAlignment="1">
      <alignment horizontal="left" vertical="top" wrapText="1"/>
    </xf>
    <xf numFmtId="0" fontId="4" fillId="2" borderId="41" xfId="0" applyNumberFormat="1" applyFont="1" applyFill="1" applyBorder="1" applyAlignment="1">
      <alignment horizontal="left" vertical="top" wrapText="1"/>
    </xf>
    <xf numFmtId="0" fontId="0" fillId="2" borderId="42" xfId="0" applyNumberFormat="1" applyFill="1" applyBorder="1" applyAlignment="1">
      <alignment horizontal="left" vertical="top" wrapText="1"/>
    </xf>
    <xf numFmtId="0" fontId="0" fillId="2" borderId="0" xfId="0" applyNumberFormat="1" applyFill="1" applyBorder="1" applyAlignment="1">
      <alignment horizontal="left" vertical="top" wrapText="1"/>
    </xf>
    <xf numFmtId="0" fontId="0" fillId="2" borderId="43" xfId="0" applyNumberFormat="1" applyFill="1" applyBorder="1" applyAlignment="1">
      <alignment horizontal="left" vertical="top" wrapText="1"/>
    </xf>
    <xf numFmtId="0" fontId="0" fillId="2" borderId="44" xfId="0" applyNumberFormat="1" applyFill="1" applyBorder="1" applyAlignment="1">
      <alignment horizontal="left" vertical="top" wrapText="1"/>
    </xf>
    <xf numFmtId="0" fontId="0" fillId="2" borderId="15" xfId="0" applyNumberFormat="1" applyFill="1" applyBorder="1" applyAlignment="1">
      <alignment horizontal="left" vertical="top" wrapText="1"/>
    </xf>
    <xf numFmtId="0" fontId="0" fillId="2" borderId="45" xfId="0" applyNumberFormat="1" applyFill="1" applyBorder="1" applyAlignment="1">
      <alignment horizontal="left" vertical="top" wrapText="1"/>
    </xf>
    <xf numFmtId="168" fontId="0" fillId="2" borderId="12" xfId="0" applyNumberFormat="1" applyFill="1" applyBorder="1" applyAlignment="1">
      <alignment horizontal="left" vertical="center" wrapText="1"/>
    </xf>
    <xf numFmtId="168" fontId="0" fillId="2" borderId="13" xfId="0" applyNumberFormat="1" applyFill="1" applyBorder="1" applyAlignment="1">
      <alignment horizontal="left" vertical="center" wrapText="1"/>
    </xf>
    <xf numFmtId="168" fontId="0" fillId="2" borderId="14" xfId="0" applyNumberFormat="1" applyFill="1" applyBorder="1" applyAlignment="1">
      <alignment horizontal="left" vertical="center" wrapText="1"/>
    </xf>
    <xf numFmtId="0" fontId="0" fillId="11" borderId="64" xfId="0" applyFill="1" applyBorder="1" applyAlignment="1">
      <alignment horizontal="left" vertical="top" wrapText="1"/>
    </xf>
    <xf numFmtId="0" fontId="0" fillId="11" borderId="0" xfId="0" applyFill="1" applyBorder="1" applyAlignment="1">
      <alignment horizontal="left" vertical="top" wrapText="1"/>
    </xf>
    <xf numFmtId="0" fontId="3" fillId="5" borderId="73" xfId="0" applyFont="1" applyFill="1" applyBorder="1" applyAlignment="1">
      <alignment horizontal="left"/>
    </xf>
    <xf numFmtId="0" fontId="3" fillId="5" borderId="0" xfId="0" applyFont="1" applyFill="1" applyBorder="1" applyAlignment="1">
      <alignment horizontal="left"/>
    </xf>
    <xf numFmtId="0" fontId="4" fillId="5" borderId="73" xfId="0" applyFont="1" applyFill="1" applyBorder="1" applyAlignment="1">
      <alignment horizontal="left" vertical="top" wrapText="1"/>
    </xf>
    <xf numFmtId="0" fontId="4" fillId="14" borderId="130" xfId="0" applyFont="1" applyFill="1" applyBorder="1" applyAlignment="1">
      <alignment horizontal="left" vertical="top" wrapText="1"/>
    </xf>
    <xf numFmtId="0" fontId="4" fillId="14" borderId="0" xfId="0" applyFont="1" applyFill="1" applyBorder="1" applyAlignment="1">
      <alignment horizontal="left" vertical="top" wrapText="1"/>
    </xf>
    <xf numFmtId="0" fontId="4" fillId="20" borderId="88" xfId="0" applyFont="1" applyFill="1" applyBorder="1" applyAlignment="1">
      <alignment horizontal="left" vertical="top" wrapText="1"/>
    </xf>
    <xf numFmtId="0" fontId="4" fillId="20" borderId="0" xfId="0" applyFont="1" applyFill="1" applyBorder="1" applyAlignment="1">
      <alignment horizontal="left" vertical="top" wrapText="1"/>
    </xf>
    <xf numFmtId="0" fontId="3" fillId="20" borderId="86" xfId="0" applyFont="1" applyFill="1" applyBorder="1" applyAlignment="1">
      <alignment horizontal="left"/>
    </xf>
    <xf numFmtId="0" fontId="3" fillId="20" borderId="16" xfId="0" applyFont="1" applyFill="1" applyBorder="1" applyAlignment="1">
      <alignment horizontal="left"/>
    </xf>
    <xf numFmtId="0" fontId="4" fillId="5" borderId="73" xfId="0" applyFont="1" applyFill="1" applyBorder="1" applyAlignment="1">
      <alignment horizontal="left" vertical="top"/>
    </xf>
    <xf numFmtId="0" fontId="4" fillId="5" borderId="0" xfId="0" applyFont="1" applyFill="1" applyBorder="1" applyAlignment="1">
      <alignment horizontal="left" vertical="top"/>
    </xf>
    <xf numFmtId="0" fontId="3" fillId="5" borderId="73" xfId="0" applyFont="1" applyFill="1" applyBorder="1" applyAlignment="1">
      <alignment horizontal="left" wrapText="1"/>
    </xf>
    <xf numFmtId="0" fontId="3" fillId="5" borderId="0" xfId="0" applyFont="1" applyFill="1" applyBorder="1" applyAlignment="1">
      <alignment horizontal="left" wrapText="1"/>
    </xf>
    <xf numFmtId="0" fontId="3" fillId="20" borderId="0" xfId="0" applyFont="1" applyFill="1" applyBorder="1" applyAlignment="1">
      <alignment horizontal="left"/>
    </xf>
    <xf numFmtId="0" fontId="3" fillId="20" borderId="88" xfId="0" applyFont="1" applyFill="1" applyBorder="1" applyAlignment="1">
      <alignment horizontal="left"/>
    </xf>
    <xf numFmtId="0" fontId="1" fillId="4" borderId="78" xfId="0" applyFont="1" applyFill="1" applyBorder="1" applyAlignment="1">
      <alignment horizontal="left" vertical="top"/>
    </xf>
    <xf numFmtId="0" fontId="1" fillId="4" borderId="0" xfId="0" applyFont="1" applyFill="1" applyBorder="1" applyAlignment="1">
      <alignment horizontal="left" vertical="top"/>
    </xf>
    <xf numFmtId="0" fontId="1" fillId="3" borderId="52"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0" fillId="4" borderId="81" xfId="0" applyFill="1" applyBorder="1" applyAlignment="1">
      <alignment horizontal="left" vertical="top" wrapText="1"/>
    </xf>
    <xf numFmtId="0" fontId="0" fillId="4" borderId="15" xfId="0" applyFill="1" applyBorder="1" applyAlignment="1">
      <alignment horizontal="left" vertical="top" wrapText="1"/>
    </xf>
    <xf numFmtId="0" fontId="1" fillId="4" borderId="78" xfId="0" applyFont="1" applyFill="1" applyBorder="1" applyAlignment="1">
      <alignment horizontal="left"/>
    </xf>
    <xf numFmtId="0" fontId="1" fillId="4" borderId="0" xfId="0" applyFont="1" applyFill="1" applyBorder="1" applyAlignment="1">
      <alignment horizontal="left"/>
    </xf>
    <xf numFmtId="0" fontId="3" fillId="20" borderId="88"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0"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88" xfId="0" applyFont="1" applyFill="1" applyBorder="1" applyAlignment="1">
      <alignment horizontal="left" wrapText="1"/>
    </xf>
    <xf numFmtId="0" fontId="3" fillId="20" borderId="0" xfId="0" applyFont="1" applyFill="1" applyBorder="1" applyAlignment="1">
      <alignment horizontal="left" wrapText="1"/>
    </xf>
    <xf numFmtId="0" fontId="0" fillId="11" borderId="64" xfId="0" applyFill="1" applyBorder="1" applyAlignment="1">
      <alignment horizontal="left" vertical="top"/>
    </xf>
    <xf numFmtId="0" fontId="0" fillId="11" borderId="0" xfId="0" applyFill="1" applyBorder="1" applyAlignment="1">
      <alignment horizontal="left" vertical="top"/>
    </xf>
    <xf numFmtId="0" fontId="0" fillId="11" borderId="92" xfId="0" applyFill="1" applyBorder="1" applyAlignment="1">
      <alignment horizontal="left" vertical="top" wrapText="1"/>
    </xf>
    <xf numFmtId="0" fontId="0" fillId="11" borderId="15" xfId="0" applyFill="1" applyBorder="1" applyAlignment="1">
      <alignment horizontal="left" vertical="top" wrapText="1"/>
    </xf>
    <xf numFmtId="0" fontId="0" fillId="2" borderId="18" xfId="0" applyFill="1" applyBorder="1" applyAlignment="1">
      <alignment horizontal="left" vertical="top"/>
    </xf>
    <xf numFmtId="0" fontId="1" fillId="23" borderId="40" xfId="0" applyFont="1" applyFill="1" applyBorder="1" applyAlignment="1">
      <alignment horizontal="center" vertical="center" wrapText="1"/>
    </xf>
    <xf numFmtId="0" fontId="1" fillId="23" borderId="16" xfId="0" applyFont="1" applyFill="1" applyBorder="1" applyAlignment="1">
      <alignment horizontal="center" vertical="center" wrapText="1"/>
    </xf>
    <xf numFmtId="0" fontId="1" fillId="23" borderId="41" xfId="0" applyFont="1" applyFill="1" applyBorder="1" applyAlignment="1">
      <alignment horizontal="center" vertical="center" wrapText="1"/>
    </xf>
    <xf numFmtId="0" fontId="0" fillId="12" borderId="4" xfId="0" applyFill="1" applyBorder="1" applyAlignment="1">
      <alignment horizontal="left"/>
    </xf>
    <xf numFmtId="0" fontId="0" fillId="12" borderId="5" xfId="0" applyFill="1" applyBorder="1" applyAlignment="1">
      <alignment horizontal="left"/>
    </xf>
    <xf numFmtId="0" fontId="0" fillId="12" borderId="6" xfId="0" applyFill="1" applyBorder="1" applyAlignment="1">
      <alignment horizontal="left"/>
    </xf>
    <xf numFmtId="0" fontId="0" fillId="2" borderId="19" xfId="0" applyFill="1" applyBorder="1" applyAlignment="1">
      <alignment horizontal="left" vertical="top"/>
    </xf>
    <xf numFmtId="0" fontId="1" fillId="22" borderId="5" xfId="0" applyFont="1" applyFill="1" applyBorder="1" applyAlignment="1">
      <alignment horizontal="left" vertical="top"/>
    </xf>
    <xf numFmtId="0" fontId="1" fillId="22" borderId="6" xfId="0" applyFont="1" applyFill="1" applyBorder="1" applyAlignment="1">
      <alignment horizontal="left" vertical="top"/>
    </xf>
    <xf numFmtId="0" fontId="1" fillId="10" borderId="0" xfId="0" applyFont="1" applyFill="1" applyBorder="1" applyAlignment="1">
      <alignment horizontal="left" wrapText="1"/>
    </xf>
    <xf numFmtId="0" fontId="1" fillId="6" borderId="5" xfId="0" applyFont="1" applyFill="1" applyBorder="1" applyAlignment="1">
      <alignment horizontal="center" vertical="center" wrapText="1"/>
    </xf>
    <xf numFmtId="2" fontId="0" fillId="0" borderId="3" xfId="0" applyNumberFormat="1" applyFont="1" applyFill="1" applyBorder="1" applyAlignment="1" applyProtection="1">
      <alignment horizontal="left" vertical="center" wrapText="1"/>
      <protection locked="0"/>
    </xf>
    <xf numFmtId="0" fontId="16" fillId="0" borderId="3"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6" borderId="52" xfId="0" applyFont="1" applyFill="1" applyBorder="1" applyAlignment="1">
      <alignment horizontal="left" vertical="center" wrapText="1"/>
    </xf>
    <xf numFmtId="0" fontId="1" fillId="6" borderId="58" xfId="0" applyFont="1" applyFill="1" applyBorder="1" applyAlignment="1">
      <alignment horizontal="left" vertical="center" wrapText="1"/>
    </xf>
    <xf numFmtId="0" fontId="1" fillId="6" borderId="52" xfId="0" applyFont="1" applyFill="1" applyBorder="1" applyAlignment="1">
      <alignment horizontal="center" vertical="center" wrapText="1"/>
    </xf>
    <xf numFmtId="0" fontId="1" fillId="6" borderId="58" xfId="0" applyFont="1" applyFill="1" applyBorder="1" applyAlignment="1">
      <alignment horizontal="center" vertical="center" wrapText="1"/>
    </xf>
    <xf numFmtId="0" fontId="31" fillId="0" borderId="3" xfId="0" applyFont="1" applyBorder="1" applyAlignment="1">
      <alignment vertical="center" wrapText="1"/>
    </xf>
    <xf numFmtId="0" fontId="0" fillId="0" borderId="3" xfId="0" applyBorder="1" applyAlignment="1">
      <alignment vertical="center" wrapText="1"/>
    </xf>
    <xf numFmtId="0" fontId="0" fillId="0" borderId="40" xfId="0" applyFill="1" applyBorder="1" applyAlignment="1">
      <alignment horizontal="center" vertical="top" wrapText="1"/>
    </xf>
    <xf numFmtId="0" fontId="0" fillId="0" borderId="16" xfId="0" applyFill="1" applyBorder="1" applyAlignment="1">
      <alignment horizontal="center" vertical="top" wrapText="1"/>
    </xf>
    <xf numFmtId="0" fontId="0" fillId="0" borderId="41" xfId="0" applyFill="1" applyBorder="1" applyAlignment="1">
      <alignment horizontal="center" vertical="top" wrapText="1"/>
    </xf>
    <xf numFmtId="0" fontId="0" fillId="0" borderId="42" xfId="0" applyFill="1" applyBorder="1" applyAlignment="1">
      <alignment horizontal="center" vertical="top" wrapText="1"/>
    </xf>
    <xf numFmtId="0" fontId="0" fillId="0" borderId="0" xfId="0" applyFill="1" applyBorder="1" applyAlignment="1">
      <alignment horizontal="center" vertical="top" wrapText="1"/>
    </xf>
    <xf numFmtId="0" fontId="0" fillId="0" borderId="43" xfId="0" applyFill="1" applyBorder="1" applyAlignment="1">
      <alignment horizontal="center" vertical="top" wrapText="1"/>
    </xf>
    <xf numFmtId="0" fontId="0" fillId="0" borderId="44" xfId="0" applyFill="1" applyBorder="1" applyAlignment="1">
      <alignment horizontal="center" vertical="top" wrapText="1"/>
    </xf>
    <xf numFmtId="0" fontId="0" fillId="0" borderId="15" xfId="0" applyFill="1" applyBorder="1" applyAlignment="1">
      <alignment horizontal="center" vertical="top" wrapText="1"/>
    </xf>
    <xf numFmtId="0" fontId="0" fillId="0" borderId="45" xfId="0" applyFill="1" applyBorder="1" applyAlignment="1">
      <alignment horizontal="center" vertical="top" wrapText="1"/>
    </xf>
    <xf numFmtId="0" fontId="1" fillId="9" borderId="13" xfId="0" applyFont="1" applyFill="1" applyBorder="1" applyAlignment="1">
      <alignment wrapText="1"/>
    </xf>
    <xf numFmtId="0" fontId="1" fillId="9" borderId="5" xfId="0" applyFont="1" applyFill="1" applyBorder="1" applyAlignment="1">
      <alignment vertical="center" wrapText="1"/>
    </xf>
    <xf numFmtId="0" fontId="1" fillId="9" borderId="6" xfId="0" applyFont="1" applyFill="1" applyBorder="1" applyAlignment="1">
      <alignment vertical="center" wrapText="1"/>
    </xf>
    <xf numFmtId="0" fontId="0" fillId="0" borderId="3" xfId="0" applyBorder="1" applyAlignment="1">
      <alignment horizontal="center" vertical="center" wrapText="1"/>
    </xf>
    <xf numFmtId="0" fontId="0" fillId="0" borderId="18" xfId="0" applyBorder="1" applyAlignment="1">
      <alignment vertical="center" wrapText="1"/>
    </xf>
    <xf numFmtId="0" fontId="0" fillId="0" borderId="22" xfId="0" applyBorder="1" applyAlignment="1">
      <alignment vertical="center" wrapText="1"/>
    </xf>
    <xf numFmtId="0" fontId="1" fillId="9" borderId="5"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0" borderId="40"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1"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5" xfId="0" applyFont="1" applyFill="1" applyBorder="1" applyAlignment="1">
      <alignment horizontal="left" vertical="top" wrapText="1"/>
    </xf>
    <xf numFmtId="49" fontId="0" fillId="0" borderId="139"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27" fillId="0" borderId="17" xfId="0" applyNumberFormat="1" applyFont="1" applyBorder="1" applyAlignment="1">
      <alignment horizontal="left" vertical="center" wrapText="1"/>
    </xf>
    <xf numFmtId="49" fontId="27" fillId="0" borderId="138" xfId="0" applyNumberFormat="1" applyFont="1" applyBorder="1" applyAlignment="1">
      <alignment horizontal="left" vertical="center" wrapText="1"/>
    </xf>
    <xf numFmtId="0" fontId="1" fillId="6" borderId="17" xfId="0" applyFont="1" applyFill="1" applyBorder="1" applyAlignment="1">
      <alignment horizontal="center" vertical="center" wrapText="1"/>
    </xf>
    <xf numFmtId="0" fontId="1" fillId="6" borderId="61"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wrapText="1"/>
    </xf>
    <xf numFmtId="0" fontId="29" fillId="0" borderId="3" xfId="0" applyFont="1" applyBorder="1" applyAlignment="1">
      <alignment horizontal="left" vertical="center" wrapText="1"/>
    </xf>
    <xf numFmtId="0" fontId="27" fillId="0" borderId="3" xfId="0" applyFont="1" applyBorder="1" applyAlignment="1">
      <alignment vertical="center" wrapText="1"/>
    </xf>
    <xf numFmtId="0" fontId="28" fillId="0" borderId="3" xfId="0" applyFont="1" applyBorder="1" applyAlignment="1">
      <alignment vertical="center" wrapText="1"/>
    </xf>
    <xf numFmtId="0" fontId="32" fillId="0" borderId="3" xfId="0" applyFont="1" applyBorder="1" applyAlignment="1">
      <alignment vertical="center" wrapText="1"/>
    </xf>
    <xf numFmtId="0" fontId="28" fillId="0" borderId="3" xfId="0" applyFont="1" applyBorder="1" applyAlignment="1">
      <alignment horizontal="left" vertical="center" wrapText="1"/>
    </xf>
    <xf numFmtId="0" fontId="16" fillId="0" borderId="3" xfId="0" applyFont="1" applyBorder="1" applyAlignment="1">
      <alignment horizontal="left" vertical="center" wrapText="1"/>
    </xf>
    <xf numFmtId="0" fontId="3" fillId="0" borderId="3" xfId="0" applyFont="1" applyBorder="1" applyAlignment="1">
      <alignment vertical="center" wrapText="1"/>
    </xf>
    <xf numFmtId="0" fontId="0" fillId="0" borderId="3" xfId="0" applyBorder="1" applyAlignment="1">
      <alignment horizontal="center" wrapText="1"/>
    </xf>
    <xf numFmtId="0" fontId="0" fillId="0" borderId="8" xfId="0" applyBorder="1" applyAlignment="1">
      <alignment horizontal="center" wrapText="1"/>
    </xf>
    <xf numFmtId="0" fontId="4" fillId="0" borderId="18" xfId="0" applyFont="1" applyBorder="1" applyAlignment="1">
      <alignment horizontal="center" vertical="center" wrapText="1"/>
    </xf>
    <xf numFmtId="0" fontId="4" fillId="0" borderId="59" xfId="0" applyFont="1" applyBorder="1" applyAlignment="1">
      <alignment horizontal="center" vertical="center" wrapText="1"/>
    </xf>
    <xf numFmtId="0" fontId="0" fillId="0" borderId="18" xfId="0" applyBorder="1" applyAlignment="1">
      <alignment horizontal="center" vertical="center" wrapText="1"/>
    </xf>
    <xf numFmtId="0" fontId="0" fillId="0" borderId="59" xfId="0" applyBorder="1" applyAlignment="1">
      <alignment horizontal="center" vertical="center" wrapText="1"/>
    </xf>
    <xf numFmtId="0" fontId="0" fillId="0" borderId="18" xfId="0" applyBorder="1" applyAlignment="1">
      <alignment horizontal="left" vertical="center" wrapText="1"/>
    </xf>
    <xf numFmtId="0" fontId="0" fillId="0" borderId="27" xfId="0" applyBorder="1" applyAlignment="1">
      <alignment horizontal="left" vertical="center" wrapText="1"/>
    </xf>
    <xf numFmtId="0" fontId="37" fillId="0" borderId="3" xfId="0" applyFont="1" applyFill="1" applyBorder="1" applyAlignment="1">
      <alignment horizontal="left" vertical="center" wrapText="1"/>
    </xf>
    <xf numFmtId="0" fontId="4" fillId="0" borderId="18" xfId="0" applyFont="1" applyBorder="1" applyAlignment="1">
      <alignment horizontal="center" wrapText="1"/>
    </xf>
    <xf numFmtId="0" fontId="4" fillId="0" borderId="59" xfId="0" applyFont="1" applyBorder="1" applyAlignment="1">
      <alignment horizontal="center" wrapText="1"/>
    </xf>
    <xf numFmtId="0" fontId="0" fillId="0" borderId="8" xfId="0" applyBorder="1" applyAlignment="1">
      <alignment horizontal="center" vertical="center" wrapText="1"/>
    </xf>
    <xf numFmtId="0" fontId="4" fillId="0" borderId="8" xfId="0" applyFont="1" applyBorder="1" applyAlignment="1">
      <alignment vertical="center" wrapText="1"/>
    </xf>
    <xf numFmtId="0" fontId="34" fillId="0" borderId="18" xfId="0" applyFont="1" applyBorder="1" applyAlignment="1">
      <alignment horizontal="center" vertical="center" wrapText="1"/>
    </xf>
    <xf numFmtId="0" fontId="34" fillId="0" borderId="27" xfId="0" applyFont="1" applyBorder="1" applyAlignment="1">
      <alignment horizontal="center" vertical="center" wrapText="1"/>
    </xf>
    <xf numFmtId="0" fontId="0" fillId="0" borderId="8" xfId="0" applyBorder="1" applyAlignment="1">
      <alignment vertical="center" wrapText="1"/>
    </xf>
    <xf numFmtId="0" fontId="0" fillId="2" borderId="3" xfId="0" applyFill="1" applyBorder="1" applyAlignment="1">
      <alignment horizontal="center" vertical="center" wrapText="1"/>
    </xf>
    <xf numFmtId="0" fontId="0" fillId="2" borderId="18" xfId="0" applyFill="1" applyBorder="1" applyAlignment="1">
      <alignment vertical="center" wrapText="1"/>
    </xf>
    <xf numFmtId="0" fontId="0" fillId="2" borderId="22" xfId="0" applyFill="1" applyBorder="1" applyAlignment="1">
      <alignment vertical="center" wrapText="1"/>
    </xf>
    <xf numFmtId="0" fontId="0" fillId="2" borderId="3" xfId="0" applyFill="1" applyBorder="1" applyAlignment="1">
      <alignment vertical="center" wrapText="1"/>
    </xf>
    <xf numFmtId="0" fontId="0" fillId="2" borderId="8" xfId="0" applyFill="1" applyBorder="1" applyAlignment="1">
      <alignment vertical="center" wrapText="1"/>
    </xf>
    <xf numFmtId="0" fontId="0" fillId="0" borderId="35" xfId="0" applyBorder="1" applyAlignment="1">
      <alignment horizontal="center" vertical="center" wrapText="1"/>
    </xf>
    <xf numFmtId="0" fontId="0" fillId="0" borderId="35" xfId="0" applyBorder="1" applyAlignment="1">
      <alignment vertical="center" wrapText="1"/>
    </xf>
    <xf numFmtId="0" fontId="0" fillId="0" borderId="95" xfId="0" applyBorder="1" applyAlignment="1">
      <alignment vertical="center" wrapText="1"/>
    </xf>
    <xf numFmtId="0" fontId="1" fillId="0" borderId="40"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41" xfId="0" applyFont="1" applyFill="1" applyBorder="1" applyAlignment="1">
      <alignment horizontal="center" vertical="top" wrapText="1"/>
    </xf>
    <xf numFmtId="0" fontId="1" fillId="0" borderId="42"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43" xfId="0" applyFont="1" applyFill="1" applyBorder="1" applyAlignment="1">
      <alignment horizontal="center" vertical="top" wrapText="1"/>
    </xf>
    <xf numFmtId="0" fontId="1" fillId="0" borderId="44"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6" borderId="6" xfId="0" applyFont="1" applyFill="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49" fontId="0" fillId="0" borderId="18" xfId="0" applyNumberFormat="1" applyBorder="1" applyAlignment="1">
      <alignment horizontal="left" vertical="center" wrapText="1"/>
    </xf>
    <xf numFmtId="49" fontId="0" fillId="0" borderId="27" xfId="0" applyNumberFormat="1" applyBorder="1" applyAlignment="1">
      <alignment horizontal="left" vertical="center" wrapText="1"/>
    </xf>
    <xf numFmtId="0" fontId="0" fillId="0" borderId="19" xfId="0" applyBorder="1" applyAlignment="1">
      <alignment horizontal="left" vertical="center" wrapText="1"/>
    </xf>
    <xf numFmtId="0" fontId="0" fillId="0" borderId="121" xfId="0" applyBorder="1" applyAlignment="1">
      <alignment horizontal="left" vertical="center" wrapText="1"/>
    </xf>
    <xf numFmtId="0" fontId="0" fillId="0" borderId="23" xfId="0"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41</xdr:row>
      <xdr:rowOff>190500</xdr:rowOff>
    </xdr:from>
    <xdr:to>
      <xdr:col>3</xdr:col>
      <xdr:colOff>1455849</xdr:colOff>
      <xdr:row>41</xdr:row>
      <xdr:rowOff>4142104</xdr:rowOff>
    </xdr:to>
    <xdr:pic>
      <xdr:nvPicPr>
        <xdr:cNvPr id="4" name="Picture 3">
          <a:extLst>
            <a:ext uri="{FF2B5EF4-FFF2-40B4-BE49-F238E27FC236}">
              <a16:creationId xmlns:a16="http://schemas.microsoft.com/office/drawing/2014/main" id="{303A39E3-CEF1-4E6E-B82F-A60A055A44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8059400"/>
          <a:ext cx="5783374" cy="39547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rl/AppData/Local/Microsoft/Windows/INetCache/IE/6HSWOGK0/PBCCD%20Report%20TEMPLATE%20Update%20on%20Projects%20Lesley%20Frostick%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cotent.sharepoint.com/sites/BCSE/Climate%20Change/CLIMATE%20CHANGE%20DUTIES%20REPORTING/2019-20%20report%20&amp;%20evidence/00%20Annual%20Report/TEMPLATE%20PBCCD%20Report%2019-20%20Wider%20Influenc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m. - Wider Influence"/>
      <sheetName val="ListsRec"/>
      <sheetName val="LACO2 data"/>
      <sheetName val="Sheet2"/>
    </sheetNames>
    <sheetDataSet>
      <sheetData sheetId="0"/>
      <sheetData sheetId="1">
        <row r="3">
          <cell r="B3" t="str">
            <v>Direct delivery</v>
          </cell>
        </row>
        <row r="4">
          <cell r="B4" t="str">
            <v>Indirect delivery</v>
          </cell>
        </row>
        <row r="5">
          <cell r="B5" t="str">
            <v>Influencing</v>
          </cell>
        </row>
        <row r="6">
          <cell r="B6" t="str">
            <v>Enabling</v>
          </cell>
        </row>
        <row r="35">
          <cell r="I35" t="str">
            <v>Partnership Working</v>
          </cell>
        </row>
        <row r="36">
          <cell r="I36" t="str">
            <v>Capacity Building (ie. staff training and development initiatives)</v>
          </cell>
        </row>
        <row r="37">
          <cell r="E37" t="str">
            <v>N/A</v>
          </cell>
          <cell r="I37" t="str">
            <v>Communications</v>
          </cell>
        </row>
        <row r="38">
          <cell r="E38">
            <v>1990</v>
          </cell>
          <cell r="I38" t="str">
            <v>Research &amp; Development</v>
          </cell>
        </row>
        <row r="39">
          <cell r="E39">
            <v>1991</v>
          </cell>
          <cell r="I39" t="str">
            <v>Education</v>
          </cell>
        </row>
        <row r="40">
          <cell r="E40">
            <v>1992</v>
          </cell>
          <cell r="I40" t="str">
            <v>Investment</v>
          </cell>
        </row>
        <row r="41">
          <cell r="E41">
            <v>1993</v>
          </cell>
          <cell r="I41" t="str">
            <v>Other</v>
          </cell>
        </row>
        <row r="42">
          <cell r="E42">
            <v>1994</v>
          </cell>
        </row>
        <row r="43">
          <cell r="E43">
            <v>1995</v>
          </cell>
        </row>
        <row r="44">
          <cell r="E44">
            <v>1996</v>
          </cell>
        </row>
        <row r="45">
          <cell r="E45">
            <v>1997</v>
          </cell>
        </row>
        <row r="46">
          <cell r="E46">
            <v>1998</v>
          </cell>
        </row>
        <row r="47">
          <cell r="E47">
            <v>1999</v>
          </cell>
        </row>
        <row r="48">
          <cell r="E48">
            <v>2000</v>
          </cell>
        </row>
        <row r="49">
          <cell r="E49">
            <v>2001</v>
          </cell>
        </row>
        <row r="50">
          <cell r="E50">
            <v>2002</v>
          </cell>
        </row>
        <row r="51">
          <cell r="E51">
            <v>2003</v>
          </cell>
        </row>
        <row r="52">
          <cell r="E52">
            <v>2004</v>
          </cell>
        </row>
        <row r="53">
          <cell r="E53">
            <v>2005</v>
          </cell>
        </row>
        <row r="54">
          <cell r="E54">
            <v>2006</v>
          </cell>
        </row>
        <row r="55">
          <cell r="E55">
            <v>2007</v>
          </cell>
        </row>
        <row r="56">
          <cell r="E56">
            <v>2008</v>
          </cell>
        </row>
        <row r="57">
          <cell r="E57">
            <v>2009</v>
          </cell>
        </row>
        <row r="58">
          <cell r="E58">
            <v>2010</v>
          </cell>
        </row>
        <row r="59">
          <cell r="E59">
            <v>2011</v>
          </cell>
        </row>
        <row r="60">
          <cell r="E60">
            <v>2012</v>
          </cell>
        </row>
        <row r="61">
          <cell r="E61">
            <v>2013</v>
          </cell>
        </row>
        <row r="62">
          <cell r="E62">
            <v>2014</v>
          </cell>
        </row>
        <row r="63">
          <cell r="E63">
            <v>2015</v>
          </cell>
        </row>
        <row r="64">
          <cell r="E64">
            <v>2016</v>
          </cell>
        </row>
        <row r="65">
          <cell r="E65">
            <v>2017</v>
          </cell>
        </row>
        <row r="66">
          <cell r="E66">
            <v>2018</v>
          </cell>
        </row>
        <row r="67">
          <cell r="E67">
            <v>2019</v>
          </cell>
        </row>
        <row r="68">
          <cell r="E68">
            <v>2020</v>
          </cell>
        </row>
        <row r="69">
          <cell r="E69">
            <v>2021</v>
          </cell>
        </row>
        <row r="70">
          <cell r="E70">
            <v>2022</v>
          </cell>
        </row>
        <row r="71">
          <cell r="E71">
            <v>2023</v>
          </cell>
        </row>
        <row r="72">
          <cell r="E72">
            <v>2024</v>
          </cell>
        </row>
        <row r="73">
          <cell r="E73">
            <v>2025</v>
          </cell>
        </row>
        <row r="74">
          <cell r="E74">
            <v>2026</v>
          </cell>
        </row>
        <row r="75">
          <cell r="E75">
            <v>2027</v>
          </cell>
        </row>
        <row r="76">
          <cell r="E76">
            <v>2028</v>
          </cell>
        </row>
        <row r="77">
          <cell r="E77">
            <v>2029</v>
          </cell>
        </row>
        <row r="78">
          <cell r="E78">
            <v>2030</v>
          </cell>
        </row>
        <row r="79">
          <cell r="E79">
            <v>2031</v>
          </cell>
        </row>
        <row r="80">
          <cell r="E80">
            <v>2032</v>
          </cell>
        </row>
        <row r="81">
          <cell r="E81">
            <v>2033</v>
          </cell>
        </row>
        <row r="82">
          <cell r="E82">
            <v>2034</v>
          </cell>
        </row>
        <row r="83">
          <cell r="E83">
            <v>2035</v>
          </cell>
        </row>
        <row r="84">
          <cell r="E84">
            <v>2036</v>
          </cell>
        </row>
        <row r="85">
          <cell r="E85">
            <v>2037</v>
          </cell>
        </row>
        <row r="86">
          <cell r="E86">
            <v>2038</v>
          </cell>
        </row>
        <row r="87">
          <cell r="E87">
            <v>2039</v>
          </cell>
        </row>
        <row r="88">
          <cell r="E88">
            <v>2040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U"/>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ttish-enterprise.com/media/2810/2019-20-se-procurement-strategy-final.pdf" TargetMode="External"/><Relationship Id="rId1" Type="http://schemas.openxmlformats.org/officeDocument/2006/relationships/hyperlink" Target="https://www.scottish-enterprise.com/media/3109/scottish-enterprise-building-scotlands-future-today.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9"/>
  <sheetViews>
    <sheetView tabSelected="1" zoomScaleNormal="100" workbookViewId="0">
      <selection activeCell="B5" sqref="B5"/>
    </sheetView>
  </sheetViews>
  <sheetFormatPr defaultColWidth="9.1796875" defaultRowHeight="14.5" x14ac:dyDescent="0.35"/>
  <cols>
    <col min="1" max="1" width="8" style="58" customWidth="1"/>
    <col min="2" max="2" width="41.54296875" style="58" customWidth="1"/>
    <col min="3" max="3" width="25.54296875" style="58" customWidth="1"/>
    <col min="4" max="4" width="27.81640625" style="58" customWidth="1"/>
    <col min="5" max="5" width="22.1796875" style="58" customWidth="1"/>
    <col min="6" max="6" width="21.81640625" style="58" customWidth="1"/>
    <col min="7" max="7" width="15.453125" style="58" customWidth="1"/>
    <col min="8" max="8" width="14.453125" style="58" customWidth="1"/>
    <col min="9" max="9" width="16.1796875" style="58" customWidth="1"/>
    <col min="10" max="11" width="16.81640625" style="58" customWidth="1"/>
    <col min="12" max="12" width="20.81640625" style="58" customWidth="1"/>
    <col min="13" max="13" width="21.1796875" style="58" customWidth="1"/>
    <col min="14" max="14" width="53.81640625" style="58" customWidth="1"/>
    <col min="15" max="16384" width="9.1796875" style="58"/>
  </cols>
  <sheetData>
    <row r="1" spans="1:15" ht="33.75" customHeight="1" x14ac:dyDescent="0.35">
      <c r="A1" s="605" t="s">
        <v>0</v>
      </c>
      <c r="B1" s="606"/>
      <c r="C1" s="606"/>
      <c r="D1" s="606"/>
      <c r="E1" s="606"/>
      <c r="F1" s="606"/>
      <c r="G1" s="606"/>
      <c r="H1" s="606"/>
      <c r="I1" s="606"/>
      <c r="J1" s="315"/>
      <c r="K1" s="315"/>
      <c r="L1" s="315"/>
      <c r="M1" s="316"/>
      <c r="N1" s="105"/>
      <c r="O1" s="105"/>
    </row>
    <row r="2" spans="1:15" ht="30" customHeight="1" x14ac:dyDescent="0.35">
      <c r="A2" s="317" t="s">
        <v>1</v>
      </c>
      <c r="B2" s="84" t="s">
        <v>2</v>
      </c>
      <c r="C2" s="84"/>
      <c r="D2" s="84"/>
      <c r="E2" s="84"/>
      <c r="F2" s="84"/>
      <c r="G2" s="84"/>
      <c r="H2" s="84"/>
      <c r="I2" s="84"/>
      <c r="J2" s="84"/>
      <c r="K2" s="84"/>
      <c r="L2" s="84"/>
      <c r="M2" s="318"/>
      <c r="N2" s="105"/>
      <c r="O2" s="105"/>
    </row>
    <row r="3" spans="1:15" ht="31.75" customHeight="1" x14ac:dyDescent="0.35">
      <c r="A3" s="191" t="s">
        <v>3</v>
      </c>
      <c r="B3" s="70" t="s">
        <v>4</v>
      </c>
      <c r="C3" s="62"/>
      <c r="D3" s="59"/>
      <c r="E3" s="59"/>
      <c r="F3" s="59"/>
      <c r="G3" s="59"/>
      <c r="H3" s="59"/>
      <c r="I3" s="59"/>
      <c r="J3" s="59"/>
      <c r="K3" s="59"/>
      <c r="L3" s="59"/>
      <c r="M3" s="193"/>
      <c r="N3" s="105"/>
    </row>
    <row r="4" spans="1:15" ht="20.25" customHeight="1" thickBot="1" x14ac:dyDescent="0.4">
      <c r="A4" s="192"/>
      <c r="B4" s="72" t="s">
        <v>5</v>
      </c>
      <c r="C4" s="184"/>
      <c r="D4" s="59"/>
      <c r="E4" s="59"/>
      <c r="F4" s="59"/>
      <c r="G4" s="59"/>
      <c r="H4" s="59"/>
      <c r="I4" s="59"/>
      <c r="J4" s="59"/>
      <c r="K4" s="59"/>
      <c r="L4" s="59"/>
      <c r="M4" s="193"/>
      <c r="N4" s="105"/>
    </row>
    <row r="5" spans="1:15" ht="24" customHeight="1" thickBot="1" x14ac:dyDescent="0.4">
      <c r="A5" s="194"/>
      <c r="B5" s="263" t="s">
        <v>6</v>
      </c>
      <c r="C5" s="183"/>
      <c r="D5" s="59"/>
      <c r="E5" s="59"/>
      <c r="F5" s="59"/>
      <c r="G5" s="59"/>
      <c r="H5" s="59"/>
      <c r="I5" s="59"/>
      <c r="J5" s="59"/>
      <c r="K5" s="59"/>
      <c r="L5" s="59"/>
      <c r="M5" s="193"/>
      <c r="N5" s="105"/>
    </row>
    <row r="6" spans="1:15" ht="28" customHeight="1" x14ac:dyDescent="0.35">
      <c r="A6" s="195" t="s">
        <v>7</v>
      </c>
      <c r="B6" s="73" t="s">
        <v>8</v>
      </c>
      <c r="C6" s="61"/>
      <c r="D6" s="59"/>
      <c r="E6" s="59"/>
      <c r="F6" s="59"/>
      <c r="G6" s="59"/>
      <c r="H6" s="59"/>
      <c r="I6" s="59"/>
      <c r="J6" s="59"/>
      <c r="K6" s="59"/>
      <c r="L6" s="59"/>
      <c r="M6" s="193"/>
      <c r="N6" s="105"/>
    </row>
    <row r="7" spans="1:15" ht="18" customHeight="1" thickBot="1" x14ac:dyDescent="0.4">
      <c r="A7" s="195"/>
      <c r="B7" s="72" t="s">
        <v>9</v>
      </c>
      <c r="C7" s="61"/>
      <c r="D7" s="59"/>
      <c r="E7" s="59"/>
      <c r="F7" s="59"/>
      <c r="G7" s="59"/>
      <c r="H7" s="59"/>
      <c r="I7" s="59"/>
      <c r="J7" s="59"/>
      <c r="K7" s="59"/>
      <c r="L7" s="59"/>
      <c r="M7" s="193"/>
      <c r="N7" s="105"/>
    </row>
    <row r="8" spans="1:15" ht="24" customHeight="1" thickBot="1" x14ac:dyDescent="0.4">
      <c r="A8" s="194"/>
      <c r="B8" s="182" t="s">
        <v>10</v>
      </c>
      <c r="C8" s="178"/>
      <c r="D8" s="59"/>
      <c r="E8" s="59"/>
      <c r="F8" s="59"/>
      <c r="G8" s="59"/>
      <c r="H8" s="59"/>
      <c r="I8" s="59"/>
      <c r="J8" s="59"/>
      <c r="K8" s="59"/>
      <c r="L8" s="59"/>
      <c r="M8" s="193"/>
      <c r="N8" s="105"/>
    </row>
    <row r="9" spans="1:15" ht="28.5" customHeight="1" thickBot="1" x14ac:dyDescent="0.4">
      <c r="A9" s="195" t="s">
        <v>11</v>
      </c>
      <c r="B9" s="70" t="s">
        <v>12</v>
      </c>
      <c r="C9" s="61"/>
      <c r="D9" s="444"/>
      <c r="E9" s="59"/>
      <c r="F9" s="59"/>
      <c r="G9" s="59"/>
      <c r="H9" s="59"/>
      <c r="I9" s="59"/>
      <c r="J9" s="59"/>
      <c r="K9" s="59"/>
      <c r="L9" s="59"/>
      <c r="M9" s="193"/>
      <c r="N9" s="105"/>
    </row>
    <row r="10" spans="1:15" ht="24" customHeight="1" thickBot="1" x14ac:dyDescent="0.4">
      <c r="A10" s="194"/>
      <c r="B10" s="405">
        <v>1167</v>
      </c>
      <c r="C10" s="178"/>
      <c r="D10" s="59"/>
      <c r="E10" s="59"/>
      <c r="F10" s="59"/>
      <c r="G10" s="59"/>
      <c r="H10" s="59"/>
      <c r="I10" s="59"/>
      <c r="J10" s="59"/>
      <c r="K10" s="59"/>
      <c r="L10" s="59"/>
      <c r="M10" s="193"/>
      <c r="N10" s="105"/>
    </row>
    <row r="11" spans="1:15" ht="28.5" customHeight="1" x14ac:dyDescent="0.35">
      <c r="A11" s="195" t="s">
        <v>13</v>
      </c>
      <c r="B11" s="70" t="s">
        <v>14</v>
      </c>
      <c r="C11" s="61"/>
      <c r="D11" s="59"/>
      <c r="E11" s="59"/>
      <c r="F11" s="59"/>
      <c r="G11" s="59"/>
      <c r="H11" s="59"/>
      <c r="I11" s="59"/>
      <c r="J11" s="59"/>
      <c r="K11" s="59"/>
      <c r="L11" s="59"/>
      <c r="M11" s="193"/>
      <c r="N11" s="105"/>
    </row>
    <row r="12" spans="1:15" ht="35.25" customHeight="1" thickBot="1" x14ac:dyDescent="0.4">
      <c r="A12" s="196"/>
      <c r="B12" s="611" t="s">
        <v>15</v>
      </c>
      <c r="C12" s="612"/>
      <c r="D12" s="612"/>
      <c r="E12" s="577"/>
      <c r="F12" s="59"/>
      <c r="G12" s="59"/>
      <c r="H12" s="59"/>
      <c r="I12" s="59"/>
      <c r="J12" s="59"/>
      <c r="K12" s="59"/>
      <c r="L12" s="59"/>
      <c r="M12" s="193"/>
      <c r="N12" s="105"/>
    </row>
    <row r="13" spans="1:15" ht="19" customHeight="1" thickBot="1" x14ac:dyDescent="0.4">
      <c r="A13" s="196"/>
      <c r="B13" s="181" t="s">
        <v>16</v>
      </c>
      <c r="C13" s="180" t="s">
        <v>17</v>
      </c>
      <c r="D13" s="323" t="s">
        <v>18</v>
      </c>
      <c r="E13" s="614" t="s">
        <v>19</v>
      </c>
      <c r="F13" s="615"/>
      <c r="G13" s="615"/>
      <c r="H13" s="615"/>
      <c r="I13" s="615"/>
      <c r="J13" s="615"/>
      <c r="K13" s="615"/>
      <c r="L13" s="616"/>
      <c r="M13" s="193"/>
      <c r="N13" s="105"/>
    </row>
    <row r="14" spans="1:15" ht="14.25" customHeight="1" x14ac:dyDescent="0.35">
      <c r="A14" s="196"/>
      <c r="B14" s="122"/>
      <c r="C14" s="136"/>
      <c r="D14" s="322"/>
      <c r="E14" s="617"/>
      <c r="F14" s="618"/>
      <c r="G14" s="618"/>
      <c r="H14" s="618"/>
      <c r="I14" s="618"/>
      <c r="J14" s="618"/>
      <c r="K14" s="618"/>
      <c r="L14" s="619"/>
      <c r="M14" s="193"/>
      <c r="N14" s="105"/>
    </row>
    <row r="15" spans="1:15" ht="14.25" hidden="1" customHeight="1" x14ac:dyDescent="0.35">
      <c r="A15" s="196"/>
      <c r="B15" s="122"/>
      <c r="C15" s="136" t="e">
        <f>VLOOKUP($B15,ListsReq!$BB$3:$BC$14,2,FALSE)</f>
        <v>#N/A</v>
      </c>
      <c r="D15" s="322"/>
      <c r="E15" s="563"/>
      <c r="F15" s="506"/>
      <c r="G15" s="506"/>
      <c r="H15" s="506"/>
      <c r="I15" s="506"/>
      <c r="J15" s="506"/>
      <c r="K15" s="506"/>
      <c r="L15" s="507"/>
      <c r="M15" s="193"/>
      <c r="N15" s="105"/>
    </row>
    <row r="16" spans="1:15" ht="14.25" hidden="1" customHeight="1" x14ac:dyDescent="0.35">
      <c r="A16" s="196"/>
      <c r="B16" s="122"/>
      <c r="C16" s="136" t="e">
        <f>VLOOKUP($B16,ListsReq!$BB$3:$BC$14,2,FALSE)</f>
        <v>#N/A</v>
      </c>
      <c r="D16" s="322"/>
      <c r="E16" s="563"/>
      <c r="F16" s="506"/>
      <c r="G16" s="506"/>
      <c r="H16" s="67"/>
      <c r="I16" s="67"/>
      <c r="J16" s="67"/>
      <c r="K16" s="67"/>
      <c r="L16" s="324"/>
      <c r="M16" s="193"/>
      <c r="N16" s="105"/>
    </row>
    <row r="17" spans="1:14" ht="14.25" hidden="1" customHeight="1" x14ac:dyDescent="0.35">
      <c r="A17" s="196"/>
      <c r="B17" s="122"/>
      <c r="C17" s="136" t="e">
        <f>VLOOKUP($B17,ListsReq!$BB$3:$BC$14,2,FALSE)</f>
        <v>#N/A</v>
      </c>
      <c r="D17" s="322"/>
      <c r="E17" s="563"/>
      <c r="F17" s="506"/>
      <c r="G17" s="506"/>
      <c r="H17" s="67"/>
      <c r="I17" s="67"/>
      <c r="J17" s="67"/>
      <c r="K17" s="67"/>
      <c r="L17" s="324"/>
      <c r="M17" s="193"/>
      <c r="N17" s="105"/>
    </row>
    <row r="18" spans="1:14" ht="14.25" hidden="1" customHeight="1" x14ac:dyDescent="0.35">
      <c r="A18" s="196"/>
      <c r="B18" s="122"/>
      <c r="C18" s="136" t="e">
        <f>VLOOKUP($B18,ListsReq!$BB$3:$BC$14,2,FALSE)</f>
        <v>#N/A</v>
      </c>
      <c r="D18" s="322"/>
      <c r="E18" s="563"/>
      <c r="F18" s="506"/>
      <c r="G18" s="506"/>
      <c r="H18" s="67"/>
      <c r="I18" s="67"/>
      <c r="J18" s="67"/>
      <c r="K18" s="67"/>
      <c r="L18" s="324"/>
      <c r="M18" s="193"/>
      <c r="N18" s="105"/>
    </row>
    <row r="19" spans="1:14" ht="14.25" hidden="1" customHeight="1" x14ac:dyDescent="0.35">
      <c r="A19" s="196"/>
      <c r="B19" s="122"/>
      <c r="C19" s="136" t="e">
        <f>VLOOKUP($B19,ListsReq!$BB$3:$BC$14,2,FALSE)</f>
        <v>#N/A</v>
      </c>
      <c r="D19" s="322"/>
      <c r="E19" s="563"/>
      <c r="F19" s="506"/>
      <c r="G19" s="506"/>
      <c r="H19" s="67"/>
      <c r="I19" s="67"/>
      <c r="J19" s="67"/>
      <c r="K19" s="67"/>
      <c r="L19" s="324"/>
      <c r="M19" s="193"/>
      <c r="N19" s="105"/>
    </row>
    <row r="20" spans="1:14" ht="14.25" hidden="1" customHeight="1" x14ac:dyDescent="0.35">
      <c r="A20" s="196"/>
      <c r="B20" s="122"/>
      <c r="C20" s="136" t="e">
        <f>VLOOKUP($B20,ListsReq!$BB$3:$BC$14,2,FALSE)</f>
        <v>#N/A</v>
      </c>
      <c r="D20" s="322"/>
      <c r="E20" s="563"/>
      <c r="F20" s="506"/>
      <c r="G20" s="506"/>
      <c r="H20" s="67"/>
      <c r="I20" s="67"/>
      <c r="J20" s="67"/>
      <c r="K20" s="67"/>
      <c r="L20" s="324"/>
      <c r="M20" s="193"/>
      <c r="N20" s="105"/>
    </row>
    <row r="21" spans="1:14" ht="14.25" customHeight="1" thickBot="1" x14ac:dyDescent="0.4">
      <c r="A21" s="196"/>
      <c r="B21" s="112" t="s">
        <v>20</v>
      </c>
      <c r="C21" s="132"/>
      <c r="D21" s="131"/>
      <c r="E21" s="552"/>
      <c r="F21" s="553"/>
      <c r="G21" s="553"/>
      <c r="H21" s="553"/>
      <c r="I21" s="553"/>
      <c r="J21" s="553"/>
      <c r="K21" s="553"/>
      <c r="L21" s="554"/>
      <c r="M21" s="193"/>
      <c r="N21" s="105"/>
    </row>
    <row r="22" spans="1:14" ht="27" customHeight="1" x14ac:dyDescent="0.35">
      <c r="A22" s="195" t="s">
        <v>21</v>
      </c>
      <c r="B22" s="63" t="s">
        <v>22</v>
      </c>
      <c r="C22" s="62"/>
      <c r="D22" s="59"/>
      <c r="E22" s="59"/>
      <c r="F22" s="59"/>
      <c r="G22" s="59"/>
      <c r="H22" s="59"/>
      <c r="I22" s="59"/>
      <c r="J22" s="59"/>
      <c r="K22" s="59"/>
      <c r="L22" s="59"/>
      <c r="M22" s="193"/>
      <c r="N22" s="105"/>
    </row>
    <row r="23" spans="1:14" ht="16.5" customHeight="1" x14ac:dyDescent="0.35">
      <c r="A23" s="195"/>
      <c r="B23" s="250" t="s">
        <v>23</v>
      </c>
      <c r="C23" s="59"/>
      <c r="D23" s="59"/>
      <c r="E23" s="59"/>
      <c r="F23" s="59"/>
      <c r="G23" s="59"/>
      <c r="H23" s="59"/>
      <c r="I23" s="59"/>
      <c r="J23" s="59"/>
      <c r="K23" s="59"/>
      <c r="L23" s="59"/>
      <c r="M23" s="193"/>
      <c r="N23" s="105"/>
    </row>
    <row r="24" spans="1:14" ht="19.5" customHeight="1" thickBot="1" x14ac:dyDescent="0.4">
      <c r="A24" s="194"/>
      <c r="B24" s="251" t="s">
        <v>24</v>
      </c>
      <c r="C24" s="251" t="s">
        <v>25</v>
      </c>
      <c r="D24" s="451"/>
      <c r="E24" s="451"/>
      <c r="F24" s="59"/>
      <c r="G24" s="59"/>
      <c r="H24" s="59"/>
      <c r="I24" s="59"/>
      <c r="J24" s="59"/>
      <c r="K24" s="59"/>
      <c r="L24" s="59"/>
      <c r="M24" s="193"/>
      <c r="N24" s="105"/>
    </row>
    <row r="25" spans="1:14" ht="29.15" customHeight="1" thickBot="1" x14ac:dyDescent="0.4">
      <c r="A25" s="194"/>
      <c r="B25" s="406">
        <v>270719718</v>
      </c>
      <c r="C25" s="573" t="s">
        <v>26</v>
      </c>
      <c r="D25" s="574"/>
      <c r="E25" s="574"/>
      <c r="F25" s="574"/>
      <c r="G25" s="574"/>
      <c r="H25" s="574"/>
      <c r="I25" s="574"/>
      <c r="J25" s="574"/>
      <c r="K25" s="574"/>
      <c r="L25" s="575"/>
      <c r="M25" s="193"/>
      <c r="N25" s="105"/>
    </row>
    <row r="26" spans="1:14" ht="30" customHeight="1" x14ac:dyDescent="0.35">
      <c r="A26" s="195" t="s">
        <v>27</v>
      </c>
      <c r="B26" s="63" t="s">
        <v>28</v>
      </c>
      <c r="C26" s="62"/>
      <c r="D26" s="59"/>
      <c r="E26" s="59"/>
      <c r="F26" s="59"/>
      <c r="G26" s="59"/>
      <c r="H26" s="59"/>
      <c r="I26" s="59"/>
      <c r="J26" s="59"/>
      <c r="K26" s="59"/>
      <c r="L26" s="59"/>
      <c r="M26" s="193"/>
      <c r="N26" s="105"/>
    </row>
    <row r="27" spans="1:14" ht="15.75" customHeight="1" x14ac:dyDescent="0.35">
      <c r="A27" s="195"/>
      <c r="B27" s="250" t="s">
        <v>29</v>
      </c>
      <c r="C27" s="59"/>
      <c r="D27" s="59"/>
      <c r="E27" s="59"/>
      <c r="F27" s="59"/>
      <c r="G27" s="59"/>
      <c r="H27" s="59"/>
      <c r="I27" s="59"/>
      <c r="J27" s="59"/>
      <c r="K27" s="59"/>
      <c r="L27" s="59"/>
      <c r="M27" s="193"/>
      <c r="N27" s="105"/>
    </row>
    <row r="28" spans="1:14" ht="19.5" customHeight="1" thickBot="1" x14ac:dyDescent="0.4">
      <c r="A28" s="194"/>
      <c r="B28" s="251" t="s">
        <v>28</v>
      </c>
      <c r="C28" s="251" t="s">
        <v>30</v>
      </c>
      <c r="D28" s="451"/>
      <c r="E28" s="451"/>
      <c r="F28" s="59"/>
      <c r="G28" s="59"/>
      <c r="H28" s="59"/>
      <c r="I28" s="59"/>
      <c r="J28" s="59"/>
      <c r="K28" s="59"/>
      <c r="L28" s="59"/>
      <c r="M28" s="193"/>
      <c r="N28" s="105"/>
    </row>
    <row r="29" spans="1:14" ht="24" customHeight="1" thickBot="1" x14ac:dyDescent="0.4">
      <c r="A29" s="194"/>
      <c r="B29" s="179" t="s">
        <v>31</v>
      </c>
      <c r="C29" s="573"/>
      <c r="D29" s="574"/>
      <c r="E29" s="574"/>
      <c r="F29" s="574"/>
      <c r="G29" s="574"/>
      <c r="H29" s="574"/>
      <c r="I29" s="574"/>
      <c r="J29" s="574"/>
      <c r="K29" s="574"/>
      <c r="L29" s="575"/>
      <c r="M29" s="193"/>
      <c r="N29" s="105"/>
    </row>
    <row r="30" spans="1:14" ht="24" customHeight="1" x14ac:dyDescent="0.35">
      <c r="A30" s="194"/>
      <c r="B30" s="59"/>
      <c r="C30" s="59"/>
      <c r="D30" s="59"/>
      <c r="E30" s="59"/>
      <c r="F30" s="59"/>
      <c r="G30" s="59"/>
      <c r="H30" s="59"/>
      <c r="I30" s="59"/>
      <c r="J30" s="59"/>
      <c r="K30" s="59"/>
      <c r="L30" s="59"/>
      <c r="M30" s="193"/>
      <c r="N30" s="105"/>
    </row>
    <row r="31" spans="1:14" ht="30.75" customHeight="1" x14ac:dyDescent="0.35">
      <c r="A31" s="194" t="s">
        <v>32</v>
      </c>
      <c r="B31" s="177" t="s">
        <v>33</v>
      </c>
      <c r="C31" s="59"/>
      <c r="D31" s="59"/>
      <c r="E31" s="59"/>
      <c r="F31" s="59"/>
      <c r="G31" s="59"/>
      <c r="H31" s="59"/>
      <c r="I31" s="59"/>
      <c r="J31" s="59"/>
      <c r="K31" s="59"/>
      <c r="L31" s="59"/>
      <c r="M31" s="193"/>
      <c r="N31" s="105"/>
    </row>
    <row r="32" spans="1:14" ht="19" customHeight="1" thickBot="1" x14ac:dyDescent="0.4">
      <c r="A32" s="194"/>
      <c r="B32" s="609" t="s">
        <v>34</v>
      </c>
      <c r="C32" s="610"/>
      <c r="D32" s="610"/>
      <c r="E32" s="610"/>
      <c r="F32" s="59"/>
      <c r="G32" s="59"/>
      <c r="H32" s="59"/>
      <c r="I32" s="59"/>
      <c r="J32" s="59"/>
      <c r="K32" s="59"/>
      <c r="L32" s="59"/>
      <c r="M32" s="193"/>
      <c r="N32" s="105"/>
    </row>
    <row r="33" spans="1:14" ht="153.65" customHeight="1" x14ac:dyDescent="0.35">
      <c r="A33" s="194"/>
      <c r="B33" s="564" t="s">
        <v>35</v>
      </c>
      <c r="C33" s="565"/>
      <c r="D33" s="565"/>
      <c r="E33" s="565"/>
      <c r="F33" s="565"/>
      <c r="G33" s="565"/>
      <c r="H33" s="565"/>
      <c r="I33" s="565"/>
      <c r="J33" s="565"/>
      <c r="K33" s="565"/>
      <c r="L33" s="566"/>
      <c r="M33" s="193"/>
      <c r="N33" s="105"/>
    </row>
    <row r="34" spans="1:14" ht="258" customHeight="1" x14ac:dyDescent="0.35">
      <c r="A34" s="194"/>
      <c r="B34" s="567" t="s">
        <v>36</v>
      </c>
      <c r="C34" s="568"/>
      <c r="D34" s="568"/>
      <c r="E34" s="568"/>
      <c r="F34" s="568"/>
      <c r="G34" s="568"/>
      <c r="H34" s="568"/>
      <c r="I34" s="568"/>
      <c r="J34" s="568"/>
      <c r="K34" s="568"/>
      <c r="L34" s="569"/>
      <c r="M34" s="193"/>
      <c r="N34" s="105"/>
    </row>
    <row r="35" spans="1:14" ht="150.65" customHeight="1" x14ac:dyDescent="0.35">
      <c r="A35" s="194"/>
      <c r="B35" s="570" t="s">
        <v>37</v>
      </c>
      <c r="C35" s="571"/>
      <c r="D35" s="571"/>
      <c r="E35" s="571"/>
      <c r="F35" s="571"/>
      <c r="G35" s="571"/>
      <c r="H35" s="571"/>
      <c r="I35" s="571"/>
      <c r="J35" s="571"/>
      <c r="K35" s="571"/>
      <c r="L35" s="572"/>
      <c r="M35" s="193"/>
      <c r="N35" s="105"/>
    </row>
    <row r="36" spans="1:14" ht="19.5" customHeight="1" x14ac:dyDescent="0.35">
      <c r="A36" s="195"/>
      <c r="B36" s="609"/>
      <c r="C36" s="610"/>
      <c r="D36" s="610"/>
      <c r="E36" s="610"/>
      <c r="F36" s="59"/>
      <c r="G36" s="59"/>
      <c r="H36" s="59"/>
      <c r="I36" s="59"/>
      <c r="J36" s="59"/>
      <c r="K36" s="59"/>
      <c r="L36" s="59"/>
      <c r="M36" s="193"/>
      <c r="N36" s="105"/>
    </row>
    <row r="37" spans="1:14" ht="33" customHeight="1" x14ac:dyDescent="0.35">
      <c r="A37" s="197" t="s">
        <v>38</v>
      </c>
      <c r="B37" s="176" t="s">
        <v>39</v>
      </c>
      <c r="C37" s="176"/>
      <c r="D37" s="176"/>
      <c r="E37" s="176"/>
      <c r="F37" s="176"/>
      <c r="G37" s="176"/>
      <c r="H37" s="176"/>
      <c r="I37" s="176"/>
      <c r="J37" s="176"/>
      <c r="K37" s="176"/>
      <c r="L37" s="176"/>
      <c r="M37" s="198"/>
      <c r="N37" s="105"/>
    </row>
    <row r="38" spans="1:14" ht="21.75" customHeight="1" x14ac:dyDescent="0.35">
      <c r="A38" s="199"/>
      <c r="B38" s="169" t="s">
        <v>40</v>
      </c>
      <c r="C38" s="169"/>
      <c r="D38" s="169"/>
      <c r="E38" s="169"/>
      <c r="F38" s="169"/>
      <c r="G38" s="169"/>
      <c r="H38" s="169"/>
      <c r="I38" s="169"/>
      <c r="J38" s="169"/>
      <c r="K38" s="169"/>
      <c r="L38" s="169"/>
      <c r="M38" s="200"/>
      <c r="N38" s="105"/>
    </row>
    <row r="39" spans="1:14" ht="21" customHeight="1" x14ac:dyDescent="0.35">
      <c r="A39" s="201" t="s">
        <v>41</v>
      </c>
      <c r="B39" s="607" t="s">
        <v>42</v>
      </c>
      <c r="C39" s="608"/>
      <c r="D39" s="608"/>
      <c r="E39" s="608"/>
      <c r="F39" s="165"/>
      <c r="G39" s="165"/>
      <c r="H39" s="165"/>
      <c r="I39" s="165"/>
      <c r="J39" s="165"/>
      <c r="K39" s="165"/>
      <c r="L39" s="165"/>
      <c r="M39" s="202"/>
      <c r="N39" s="105"/>
    </row>
    <row r="40" spans="1:14" ht="33" customHeight="1" thickBot="1" x14ac:dyDescent="0.4">
      <c r="A40" s="252"/>
      <c r="B40" s="555" t="s">
        <v>43</v>
      </c>
      <c r="C40" s="556"/>
      <c r="D40" s="556"/>
      <c r="E40" s="556"/>
      <c r="F40" s="556"/>
      <c r="G40" s="556"/>
      <c r="H40" s="556"/>
      <c r="I40" s="556"/>
      <c r="J40" s="556"/>
      <c r="K40" s="556"/>
      <c r="L40" s="556"/>
      <c r="M40" s="202"/>
      <c r="N40" s="105"/>
    </row>
    <row r="41" spans="1:14" ht="105" customHeight="1" thickBot="1" x14ac:dyDescent="0.4">
      <c r="A41" s="203"/>
      <c r="B41" s="471" t="s">
        <v>44</v>
      </c>
      <c r="C41" s="472"/>
      <c r="D41" s="472"/>
      <c r="E41" s="472"/>
      <c r="F41" s="472"/>
      <c r="G41" s="472"/>
      <c r="H41" s="472"/>
      <c r="I41" s="472"/>
      <c r="J41" s="472"/>
      <c r="K41" s="472"/>
      <c r="L41" s="473"/>
      <c r="M41" s="202"/>
      <c r="N41" s="105"/>
    </row>
    <row r="42" spans="1:14" ht="344.15" customHeight="1" thickBot="1" x14ac:dyDescent="0.4">
      <c r="A42" s="204"/>
      <c r="B42" s="557"/>
      <c r="C42" s="558"/>
      <c r="D42" s="558"/>
      <c r="E42" s="558"/>
      <c r="F42" s="558"/>
      <c r="G42" s="558"/>
      <c r="H42" s="558"/>
      <c r="I42" s="558"/>
      <c r="J42" s="558"/>
      <c r="K42" s="558"/>
      <c r="L42" s="559"/>
      <c r="M42" s="202"/>
      <c r="N42" s="105"/>
    </row>
    <row r="43" spans="1:14" ht="20.25" customHeight="1" x14ac:dyDescent="0.35">
      <c r="A43" s="201" t="s">
        <v>45</v>
      </c>
      <c r="B43" s="607" t="s">
        <v>46</v>
      </c>
      <c r="C43" s="608"/>
      <c r="D43" s="608"/>
      <c r="E43" s="608"/>
      <c r="F43" s="165"/>
      <c r="G43" s="165"/>
      <c r="H43" s="165"/>
      <c r="I43" s="165"/>
      <c r="J43" s="165"/>
      <c r="K43" s="165"/>
      <c r="L43" s="165"/>
      <c r="M43" s="202"/>
      <c r="N43" s="105"/>
    </row>
    <row r="44" spans="1:14" ht="46" customHeight="1" thickBot="1" x14ac:dyDescent="0.4">
      <c r="A44" s="252"/>
      <c r="B44" s="543" t="s">
        <v>47</v>
      </c>
      <c r="C44" s="544"/>
      <c r="D44" s="544"/>
      <c r="E44" s="544"/>
      <c r="F44" s="544"/>
      <c r="G44" s="544"/>
      <c r="H44" s="544"/>
      <c r="I44" s="544"/>
      <c r="J44" s="544"/>
      <c r="K44" s="544"/>
      <c r="L44" s="544"/>
      <c r="M44" s="202"/>
      <c r="N44" s="105"/>
    </row>
    <row r="45" spans="1:14" ht="272.5" customHeight="1" x14ac:dyDescent="0.35">
      <c r="A45" s="347"/>
      <c r="B45" s="560" t="s">
        <v>48</v>
      </c>
      <c r="C45" s="561"/>
      <c r="D45" s="561"/>
      <c r="E45" s="561"/>
      <c r="F45" s="561"/>
      <c r="G45" s="561"/>
      <c r="H45" s="561"/>
      <c r="I45" s="561"/>
      <c r="J45" s="561"/>
      <c r="K45" s="561"/>
      <c r="L45" s="562"/>
      <c r="M45" s="202"/>
      <c r="N45" s="105"/>
    </row>
    <row r="46" spans="1:14" ht="403" customHeight="1" thickBot="1" x14ac:dyDescent="0.4">
      <c r="A46" s="204"/>
      <c r="B46" s="551" t="s">
        <v>49</v>
      </c>
      <c r="C46" s="541"/>
      <c r="D46" s="541"/>
      <c r="E46" s="541"/>
      <c r="F46" s="541"/>
      <c r="G46" s="541"/>
      <c r="H46" s="541"/>
      <c r="I46" s="541"/>
      <c r="J46" s="541"/>
      <c r="K46" s="541"/>
      <c r="L46" s="542"/>
      <c r="M46" s="202"/>
      <c r="N46" s="105"/>
    </row>
    <row r="47" spans="1:14" ht="33" customHeight="1" thickBot="1" x14ac:dyDescent="0.4">
      <c r="A47" s="204"/>
      <c r="B47" s="540" t="s">
        <v>50</v>
      </c>
      <c r="C47" s="541"/>
      <c r="D47" s="541"/>
      <c r="E47" s="541"/>
      <c r="F47" s="541"/>
      <c r="G47" s="541"/>
      <c r="H47" s="541"/>
      <c r="I47" s="541"/>
      <c r="J47" s="541"/>
      <c r="K47" s="541"/>
      <c r="L47" s="542"/>
      <c r="M47" s="202"/>
      <c r="N47" s="105"/>
    </row>
    <row r="48" spans="1:14" ht="11.25" customHeight="1" x14ac:dyDescent="0.35">
      <c r="A48" s="205"/>
      <c r="B48" s="165"/>
      <c r="C48" s="165"/>
      <c r="D48" s="165"/>
      <c r="E48" s="165"/>
      <c r="F48" s="165"/>
      <c r="G48" s="165"/>
      <c r="H48" s="165"/>
      <c r="I48" s="165"/>
      <c r="J48" s="165"/>
      <c r="K48" s="165"/>
      <c r="L48" s="165"/>
      <c r="M48" s="202"/>
      <c r="N48" s="105"/>
    </row>
    <row r="49" spans="1:15" ht="24" customHeight="1" x14ac:dyDescent="0.35">
      <c r="A49" s="206"/>
      <c r="B49" s="169" t="s">
        <v>51</v>
      </c>
      <c r="C49" s="169"/>
      <c r="D49" s="169"/>
      <c r="E49" s="169"/>
      <c r="F49" s="169"/>
      <c r="G49" s="169"/>
      <c r="H49" s="169"/>
      <c r="I49" s="169"/>
      <c r="J49" s="169"/>
      <c r="K49" s="169"/>
      <c r="L49" s="169"/>
      <c r="M49" s="207"/>
      <c r="N49" s="105"/>
    </row>
    <row r="50" spans="1:15" ht="21" customHeight="1" x14ac:dyDescent="0.35">
      <c r="A50" s="208" t="s">
        <v>52</v>
      </c>
      <c r="B50" s="603" t="s">
        <v>53</v>
      </c>
      <c r="C50" s="604"/>
      <c r="D50" s="604"/>
      <c r="E50" s="604"/>
      <c r="F50" s="165"/>
      <c r="G50" s="165"/>
      <c r="H50" s="165"/>
      <c r="I50" s="165"/>
      <c r="J50" s="165"/>
      <c r="K50" s="165"/>
      <c r="L50" s="165"/>
      <c r="M50" s="202"/>
      <c r="N50" s="105"/>
    </row>
    <row r="51" spans="1:15" ht="22.75" customHeight="1" thickBot="1" x14ac:dyDescent="0.4">
      <c r="A51" s="209"/>
      <c r="B51" s="175" t="s">
        <v>54</v>
      </c>
      <c r="C51" s="174"/>
      <c r="D51" s="174"/>
      <c r="E51" s="174"/>
      <c r="F51" s="165"/>
      <c r="G51" s="165"/>
      <c r="H51" s="165"/>
      <c r="I51" s="165"/>
      <c r="J51" s="165"/>
      <c r="K51" s="165"/>
      <c r="L51" s="165"/>
      <c r="M51" s="202"/>
      <c r="N51" s="105"/>
    </row>
    <row r="52" spans="1:15" ht="19" customHeight="1" thickBot="1" x14ac:dyDescent="0.4">
      <c r="A52" s="205"/>
      <c r="B52" s="348" t="s">
        <v>55</v>
      </c>
      <c r="C52" s="621" t="s">
        <v>56</v>
      </c>
      <c r="D52" s="621"/>
      <c r="E52" s="622"/>
      <c r="F52" s="545" t="s">
        <v>57</v>
      </c>
      <c r="G52" s="546"/>
      <c r="H52" s="546"/>
      <c r="I52" s="546"/>
      <c r="J52" s="546"/>
      <c r="K52" s="546"/>
      <c r="L52" s="547"/>
      <c r="M52" s="202"/>
      <c r="N52" s="105"/>
    </row>
    <row r="53" spans="1:15" ht="99.65" customHeight="1" x14ac:dyDescent="0.35">
      <c r="A53" s="205"/>
      <c r="B53" s="349" t="s">
        <v>58</v>
      </c>
      <c r="C53" s="533" t="s">
        <v>59</v>
      </c>
      <c r="D53" s="533"/>
      <c r="E53" s="613"/>
      <c r="F53" s="548" t="s">
        <v>60</v>
      </c>
      <c r="G53" s="549"/>
      <c r="H53" s="549"/>
      <c r="I53" s="549"/>
      <c r="J53" s="549"/>
      <c r="K53" s="549"/>
      <c r="L53" s="550"/>
      <c r="M53" s="202"/>
      <c r="N53" s="105"/>
    </row>
    <row r="54" spans="1:15" ht="14.25" customHeight="1" x14ac:dyDescent="0.35">
      <c r="A54" s="205"/>
      <c r="B54" s="447"/>
      <c r="C54" s="533"/>
      <c r="D54" s="533"/>
      <c r="E54" s="613"/>
      <c r="F54" s="532"/>
      <c r="G54" s="533"/>
      <c r="H54" s="533"/>
      <c r="I54" s="533"/>
      <c r="J54" s="533"/>
      <c r="K54" s="533"/>
      <c r="L54" s="534"/>
      <c r="M54" s="202"/>
      <c r="N54" s="105"/>
    </row>
    <row r="55" spans="1:15" ht="14.25" customHeight="1" x14ac:dyDescent="0.35">
      <c r="A55" s="205"/>
      <c r="B55" s="447"/>
      <c r="C55" s="533"/>
      <c r="D55" s="533"/>
      <c r="E55" s="613"/>
      <c r="F55" s="532"/>
      <c r="G55" s="533"/>
      <c r="H55" s="533"/>
      <c r="I55" s="533"/>
      <c r="J55" s="533"/>
      <c r="K55" s="533"/>
      <c r="L55" s="534"/>
      <c r="M55" s="202"/>
      <c r="N55" s="105"/>
    </row>
    <row r="56" spans="1:15" ht="14.25" customHeight="1" x14ac:dyDescent="0.35">
      <c r="A56" s="205"/>
      <c r="B56" s="447"/>
      <c r="C56" s="533"/>
      <c r="D56" s="533"/>
      <c r="E56" s="613"/>
      <c r="F56" s="532"/>
      <c r="G56" s="533"/>
      <c r="H56" s="533"/>
      <c r="I56" s="533"/>
      <c r="J56" s="533"/>
      <c r="K56" s="533"/>
      <c r="L56" s="534"/>
      <c r="M56" s="202"/>
      <c r="N56" s="105"/>
    </row>
    <row r="57" spans="1:15" ht="14.25" customHeight="1" x14ac:dyDescent="0.35">
      <c r="A57" s="205"/>
      <c r="B57" s="447"/>
      <c r="C57" s="533"/>
      <c r="D57" s="533"/>
      <c r="E57" s="613"/>
      <c r="F57" s="532"/>
      <c r="G57" s="533"/>
      <c r="H57" s="533"/>
      <c r="I57" s="533"/>
      <c r="J57" s="533"/>
      <c r="K57" s="533"/>
      <c r="L57" s="534"/>
      <c r="M57" s="202"/>
      <c r="N57" s="105"/>
    </row>
    <row r="58" spans="1:15" ht="14.25" customHeight="1" thickBot="1" x14ac:dyDescent="0.4">
      <c r="A58" s="205"/>
      <c r="B58" s="448"/>
      <c r="C58" s="536"/>
      <c r="D58" s="536"/>
      <c r="E58" s="620"/>
      <c r="F58" s="535"/>
      <c r="G58" s="536"/>
      <c r="H58" s="536"/>
      <c r="I58" s="536"/>
      <c r="J58" s="536"/>
      <c r="K58" s="536"/>
      <c r="L58" s="537"/>
      <c r="M58" s="202"/>
      <c r="N58" s="105"/>
    </row>
    <row r="59" spans="1:15" ht="24.75" customHeight="1" x14ac:dyDescent="0.35">
      <c r="A59" s="205" t="s">
        <v>61</v>
      </c>
      <c r="B59" s="585" t="s">
        <v>62</v>
      </c>
      <c r="C59" s="586"/>
      <c r="D59" s="586"/>
      <c r="E59" s="586"/>
      <c r="F59" s="165"/>
      <c r="G59" s="165"/>
      <c r="H59" s="165"/>
      <c r="I59" s="165"/>
      <c r="J59" s="165"/>
      <c r="K59" s="165"/>
      <c r="L59" s="165"/>
      <c r="M59" s="202"/>
      <c r="N59" s="105"/>
    </row>
    <row r="60" spans="1:15" ht="15.75" customHeight="1" thickBot="1" x14ac:dyDescent="0.4">
      <c r="A60" s="205"/>
      <c r="B60" s="538" t="s">
        <v>63</v>
      </c>
      <c r="C60" s="539"/>
      <c r="D60" s="539"/>
      <c r="E60" s="539"/>
      <c r="F60" s="539"/>
      <c r="G60" s="539"/>
      <c r="H60" s="539"/>
      <c r="I60" s="539"/>
      <c r="J60" s="539"/>
      <c r="K60" s="539"/>
      <c r="L60" s="539"/>
      <c r="M60" s="202"/>
      <c r="N60" s="105"/>
    </row>
    <row r="61" spans="1:15" ht="31.75" customHeight="1" x14ac:dyDescent="0.35">
      <c r="A61" s="205"/>
      <c r="B61" s="468" t="s">
        <v>64</v>
      </c>
      <c r="C61" s="469"/>
      <c r="D61" s="469"/>
      <c r="E61" s="469"/>
      <c r="F61" s="469"/>
      <c r="G61" s="469"/>
      <c r="H61" s="469"/>
      <c r="I61" s="469"/>
      <c r="J61" s="469"/>
      <c r="K61" s="469"/>
      <c r="L61" s="470"/>
      <c r="M61" s="202"/>
      <c r="N61" s="105"/>
    </row>
    <row r="62" spans="1:15" ht="24" customHeight="1" x14ac:dyDescent="0.35">
      <c r="A62" s="205" t="s">
        <v>65</v>
      </c>
      <c r="B62" s="591" t="s">
        <v>66</v>
      </c>
      <c r="C62" s="591"/>
      <c r="D62" s="591"/>
      <c r="E62" s="591"/>
      <c r="F62" s="165"/>
      <c r="G62" s="165"/>
      <c r="H62" s="165"/>
      <c r="I62" s="165"/>
      <c r="J62" s="165"/>
      <c r="K62" s="165"/>
      <c r="L62" s="165"/>
      <c r="M62" s="202"/>
      <c r="N62" s="105"/>
    </row>
    <row r="63" spans="1:15" ht="22.75" customHeight="1" thickBot="1" x14ac:dyDescent="0.4">
      <c r="A63" s="205"/>
      <c r="B63" s="173" t="s">
        <v>67</v>
      </c>
      <c r="C63" s="165"/>
      <c r="D63" s="165"/>
      <c r="E63" s="165"/>
      <c r="F63" s="165"/>
      <c r="G63" s="165"/>
      <c r="H63" s="165"/>
      <c r="I63" s="165"/>
      <c r="J63" s="165"/>
      <c r="K63" s="165"/>
      <c r="L63" s="165"/>
      <c r="M63" s="202"/>
      <c r="N63" s="105"/>
    </row>
    <row r="64" spans="1:15" ht="19" customHeight="1" thickBot="1" x14ac:dyDescent="0.4">
      <c r="A64" s="205"/>
      <c r="B64" s="326" t="s">
        <v>68</v>
      </c>
      <c r="C64" s="327" t="s">
        <v>56</v>
      </c>
      <c r="D64" s="327" t="s">
        <v>69</v>
      </c>
      <c r="E64" s="327" t="s">
        <v>70</v>
      </c>
      <c r="F64" s="530" t="s">
        <v>19</v>
      </c>
      <c r="G64" s="531"/>
      <c r="H64" s="531"/>
      <c r="I64" s="531"/>
      <c r="J64" s="531"/>
      <c r="K64" s="531"/>
      <c r="L64" s="531"/>
      <c r="M64" s="165"/>
      <c r="N64" s="319"/>
      <c r="O64" s="105"/>
    </row>
    <row r="65" spans="1:15" ht="14.25" customHeight="1" x14ac:dyDescent="0.35">
      <c r="A65" s="205"/>
      <c r="B65" s="328" t="s">
        <v>71</v>
      </c>
      <c r="C65" s="142"/>
      <c r="D65" s="142"/>
      <c r="E65" s="142"/>
      <c r="F65" s="506" t="s">
        <v>72</v>
      </c>
      <c r="G65" s="506"/>
      <c r="H65" s="506"/>
      <c r="I65" s="506"/>
      <c r="J65" s="506"/>
      <c r="K65" s="506"/>
      <c r="L65" s="507"/>
      <c r="M65" s="165"/>
      <c r="N65" s="320"/>
      <c r="O65" s="105"/>
    </row>
    <row r="66" spans="1:15" ht="14.25" customHeight="1" x14ac:dyDescent="0.35">
      <c r="A66" s="205"/>
      <c r="B66" s="122" t="s">
        <v>73</v>
      </c>
      <c r="C66" s="136" t="s">
        <v>74</v>
      </c>
      <c r="D66" s="136"/>
      <c r="E66" s="136" t="s">
        <v>75</v>
      </c>
      <c r="F66" s="506" t="s">
        <v>76</v>
      </c>
      <c r="G66" s="506"/>
      <c r="H66" s="506"/>
      <c r="I66" s="506"/>
      <c r="J66" s="506"/>
      <c r="K66" s="506"/>
      <c r="L66" s="507"/>
      <c r="M66" s="165"/>
      <c r="N66" s="320"/>
      <c r="O66" s="105"/>
    </row>
    <row r="67" spans="1:15" ht="14.25" customHeight="1" x14ac:dyDescent="0.35">
      <c r="A67" s="205"/>
      <c r="B67" s="122" t="s">
        <v>77</v>
      </c>
      <c r="C67" s="136" t="s">
        <v>74</v>
      </c>
      <c r="D67" s="136"/>
      <c r="E67" s="136" t="s">
        <v>75</v>
      </c>
      <c r="F67" s="506" t="s">
        <v>76</v>
      </c>
      <c r="G67" s="506"/>
      <c r="H67" s="506"/>
      <c r="I67" s="506"/>
      <c r="J67" s="506"/>
      <c r="K67" s="506"/>
      <c r="L67" s="507"/>
      <c r="M67" s="165"/>
      <c r="N67" s="320"/>
      <c r="O67" s="105"/>
    </row>
    <row r="68" spans="1:15" ht="14.25" customHeight="1" x14ac:dyDescent="0.35">
      <c r="A68" s="205"/>
      <c r="B68" s="122" t="s">
        <v>78</v>
      </c>
      <c r="C68" s="136" t="s">
        <v>79</v>
      </c>
      <c r="D68" s="136"/>
      <c r="E68" s="136"/>
      <c r="F68" s="506" t="s">
        <v>72</v>
      </c>
      <c r="G68" s="506"/>
      <c r="H68" s="506"/>
      <c r="I68" s="506"/>
      <c r="J68" s="506"/>
      <c r="K68" s="506"/>
      <c r="L68" s="507"/>
      <c r="M68" s="165"/>
      <c r="N68" s="320"/>
      <c r="O68" s="105"/>
    </row>
    <row r="69" spans="1:15" ht="14.25" customHeight="1" x14ac:dyDescent="0.35">
      <c r="A69" s="205"/>
      <c r="B69" s="122" t="s">
        <v>80</v>
      </c>
      <c r="C69" s="136" t="s">
        <v>81</v>
      </c>
      <c r="D69" s="136" t="s">
        <v>81</v>
      </c>
      <c r="E69" s="136" t="s">
        <v>81</v>
      </c>
      <c r="F69" s="506" t="s">
        <v>82</v>
      </c>
      <c r="G69" s="506"/>
      <c r="H69" s="506"/>
      <c r="I69" s="506"/>
      <c r="J69" s="506"/>
      <c r="K69" s="506"/>
      <c r="L69" s="507"/>
      <c r="M69" s="165"/>
      <c r="N69" s="320"/>
      <c r="O69" s="105"/>
    </row>
    <row r="70" spans="1:15" ht="14.25" customHeight="1" x14ac:dyDescent="0.35">
      <c r="A70" s="205"/>
      <c r="B70" s="122" t="s">
        <v>83</v>
      </c>
      <c r="C70" s="136"/>
      <c r="D70" s="136"/>
      <c r="E70" s="136"/>
      <c r="F70" s="506" t="s">
        <v>72</v>
      </c>
      <c r="G70" s="506"/>
      <c r="H70" s="506"/>
      <c r="I70" s="506"/>
      <c r="J70" s="506"/>
      <c r="K70" s="506"/>
      <c r="L70" s="507"/>
      <c r="M70" s="165"/>
      <c r="N70" s="320"/>
      <c r="O70" s="105"/>
    </row>
    <row r="71" spans="1:15" ht="14.25" customHeight="1" x14ac:dyDescent="0.35">
      <c r="A71" s="205"/>
      <c r="B71" s="122" t="s">
        <v>84</v>
      </c>
      <c r="C71" s="136"/>
      <c r="D71" s="136"/>
      <c r="E71" s="136"/>
      <c r="F71" s="506" t="s">
        <v>72</v>
      </c>
      <c r="G71" s="506"/>
      <c r="H71" s="506"/>
      <c r="I71" s="506"/>
      <c r="J71" s="506"/>
      <c r="K71" s="506"/>
      <c r="L71" s="507"/>
      <c r="M71" s="165"/>
      <c r="N71" s="320"/>
      <c r="O71" s="105"/>
    </row>
    <row r="72" spans="1:15" ht="14.25" customHeight="1" x14ac:dyDescent="0.35">
      <c r="A72" s="205"/>
      <c r="B72" s="122" t="s">
        <v>85</v>
      </c>
      <c r="C72" s="185"/>
      <c r="D72" s="185"/>
      <c r="E72" s="185"/>
      <c r="F72" s="506" t="s">
        <v>72</v>
      </c>
      <c r="G72" s="506"/>
      <c r="H72" s="506"/>
      <c r="I72" s="506"/>
      <c r="J72" s="506"/>
      <c r="K72" s="506"/>
      <c r="L72" s="507"/>
      <c r="M72" s="165"/>
      <c r="N72" s="320"/>
      <c r="O72" s="105"/>
    </row>
    <row r="73" spans="1:15" ht="14.25" customHeight="1" x14ac:dyDescent="0.35">
      <c r="A73" s="205"/>
      <c r="B73" s="122" t="s">
        <v>86</v>
      </c>
      <c r="C73" s="136" t="s">
        <v>87</v>
      </c>
      <c r="D73" s="350" t="s">
        <v>88</v>
      </c>
      <c r="E73" s="136" t="s">
        <v>75</v>
      </c>
      <c r="F73" s="506"/>
      <c r="G73" s="506"/>
      <c r="H73" s="506"/>
      <c r="I73" s="506"/>
      <c r="J73" s="506"/>
      <c r="K73" s="506"/>
      <c r="L73" s="507"/>
      <c r="M73" s="165"/>
      <c r="N73" s="320"/>
      <c r="O73" s="105"/>
    </row>
    <row r="74" spans="1:15" ht="14.25" customHeight="1" x14ac:dyDescent="0.35">
      <c r="A74" s="205"/>
      <c r="B74" s="119" t="s">
        <v>89</v>
      </c>
      <c r="C74" s="172"/>
      <c r="D74" s="172"/>
      <c r="E74" s="172"/>
      <c r="F74" s="506" t="s">
        <v>72</v>
      </c>
      <c r="G74" s="506"/>
      <c r="H74" s="506"/>
      <c r="I74" s="506"/>
      <c r="J74" s="506"/>
      <c r="K74" s="506"/>
      <c r="L74" s="507"/>
      <c r="M74" s="165"/>
      <c r="N74" s="320"/>
      <c r="O74" s="105"/>
    </row>
    <row r="75" spans="1:15" ht="14.25" customHeight="1" x14ac:dyDescent="0.35">
      <c r="A75" s="205"/>
      <c r="B75" s="119" t="s">
        <v>90</v>
      </c>
      <c r="C75" s="443"/>
      <c r="D75" s="172"/>
      <c r="E75" s="172"/>
      <c r="F75" s="506" t="s">
        <v>72</v>
      </c>
      <c r="G75" s="506"/>
      <c r="H75" s="506"/>
      <c r="I75" s="506"/>
      <c r="J75" s="506"/>
      <c r="K75" s="506"/>
      <c r="L75" s="507"/>
      <c r="M75" s="165"/>
      <c r="N75" s="320"/>
      <c r="O75" s="105"/>
    </row>
    <row r="76" spans="1:15" ht="14.25" customHeight="1" thickBot="1" x14ac:dyDescent="0.4">
      <c r="A76" s="205"/>
      <c r="B76" s="112" t="s">
        <v>91</v>
      </c>
      <c r="C76" s="132"/>
      <c r="D76" s="132"/>
      <c r="E76" s="132"/>
      <c r="F76" s="508"/>
      <c r="G76" s="508"/>
      <c r="H76" s="508"/>
      <c r="I76" s="508"/>
      <c r="J76" s="508"/>
      <c r="K76" s="508"/>
      <c r="L76" s="509"/>
      <c r="M76" s="165"/>
      <c r="N76" s="320"/>
      <c r="O76" s="105"/>
    </row>
    <row r="77" spans="1:15" ht="28" customHeight="1" x14ac:dyDescent="0.35">
      <c r="A77" s="210" t="s">
        <v>92</v>
      </c>
      <c r="B77" s="168" t="s">
        <v>93</v>
      </c>
      <c r="C77" s="167"/>
      <c r="D77" s="165"/>
      <c r="E77" s="165"/>
      <c r="F77" s="165"/>
      <c r="G77" s="165"/>
      <c r="H77" s="165"/>
      <c r="I77" s="165"/>
      <c r="J77" s="165"/>
      <c r="K77" s="165"/>
      <c r="L77" s="165"/>
      <c r="M77" s="165"/>
      <c r="N77" s="320"/>
      <c r="O77" s="105"/>
    </row>
    <row r="78" spans="1:15" ht="21" customHeight="1" thickBot="1" x14ac:dyDescent="0.4">
      <c r="A78" s="210"/>
      <c r="B78" s="175" t="s">
        <v>94</v>
      </c>
      <c r="C78" s="329"/>
      <c r="D78" s="165"/>
      <c r="E78" s="165"/>
      <c r="F78" s="165"/>
      <c r="G78" s="165"/>
      <c r="H78" s="165"/>
      <c r="I78" s="165"/>
      <c r="J78" s="165"/>
      <c r="K78" s="165"/>
      <c r="L78" s="165"/>
      <c r="M78" s="165"/>
      <c r="N78" s="320"/>
      <c r="O78" s="105"/>
    </row>
    <row r="79" spans="1:15" ht="78.75" customHeight="1" x14ac:dyDescent="0.35">
      <c r="A79" s="210"/>
      <c r="B79" s="484" t="s">
        <v>95</v>
      </c>
      <c r="C79" s="485"/>
      <c r="D79" s="485"/>
      <c r="E79" s="485"/>
      <c r="F79" s="485"/>
      <c r="G79" s="485"/>
      <c r="H79" s="485"/>
      <c r="I79" s="485"/>
      <c r="J79" s="485"/>
      <c r="K79" s="485"/>
      <c r="L79" s="486"/>
      <c r="M79" s="165"/>
      <c r="N79" s="320"/>
      <c r="O79" s="105"/>
    </row>
    <row r="80" spans="1:15" ht="28" customHeight="1" x14ac:dyDescent="0.35">
      <c r="A80" s="210" t="s">
        <v>96</v>
      </c>
      <c r="B80" s="592" t="s">
        <v>97</v>
      </c>
      <c r="C80" s="591"/>
      <c r="D80" s="591"/>
      <c r="E80" s="591"/>
      <c r="F80" s="165"/>
      <c r="G80" s="165"/>
      <c r="H80" s="165"/>
      <c r="I80" s="165"/>
      <c r="J80" s="165"/>
      <c r="K80" s="165"/>
      <c r="L80" s="165"/>
      <c r="M80" s="165"/>
      <c r="N80" s="320"/>
      <c r="O80" s="105"/>
    </row>
    <row r="81" spans="1:17" ht="21" customHeight="1" x14ac:dyDescent="0.35">
      <c r="A81" s="210"/>
      <c r="B81" s="171" t="s">
        <v>98</v>
      </c>
      <c r="C81" s="166"/>
      <c r="D81" s="165"/>
      <c r="E81" s="165"/>
      <c r="F81" s="165"/>
      <c r="G81" s="165"/>
      <c r="H81" s="165"/>
      <c r="I81" s="165"/>
      <c r="J81" s="165"/>
      <c r="K81" s="165"/>
      <c r="L81" s="165"/>
      <c r="M81" s="165"/>
      <c r="N81" s="320"/>
      <c r="O81" s="105"/>
    </row>
    <row r="82" spans="1:17" ht="21" customHeight="1" thickBot="1" x14ac:dyDescent="0.4">
      <c r="A82" s="210"/>
      <c r="B82" s="170" t="s">
        <v>99</v>
      </c>
      <c r="C82" s="165"/>
      <c r="D82" s="165"/>
      <c r="E82" s="165"/>
      <c r="F82" s="165"/>
      <c r="G82" s="165"/>
      <c r="H82" s="165"/>
      <c r="I82" s="165"/>
      <c r="J82" s="165"/>
      <c r="K82" s="165"/>
      <c r="L82" s="165"/>
      <c r="M82" s="165"/>
      <c r="N82" s="320"/>
      <c r="O82" s="105"/>
    </row>
    <row r="83" spans="1:17" ht="48.65" customHeight="1" thickBot="1" x14ac:dyDescent="0.4">
      <c r="A83" s="210"/>
      <c r="B83" s="471" t="s">
        <v>100</v>
      </c>
      <c r="C83" s="472"/>
      <c r="D83" s="472"/>
      <c r="E83" s="472"/>
      <c r="F83" s="472"/>
      <c r="G83" s="472"/>
      <c r="H83" s="472"/>
      <c r="I83" s="472"/>
      <c r="J83" s="472"/>
      <c r="K83" s="472"/>
      <c r="L83" s="473"/>
      <c r="M83" s="165"/>
      <c r="N83" s="320"/>
      <c r="O83" s="105"/>
    </row>
    <row r="84" spans="1:17" x14ac:dyDescent="0.35">
      <c r="A84" s="205"/>
      <c r="B84" s="165"/>
      <c r="C84" s="165"/>
      <c r="D84" s="165"/>
      <c r="E84" s="165"/>
      <c r="F84" s="165"/>
      <c r="G84" s="165"/>
      <c r="H84" s="165"/>
      <c r="I84" s="165"/>
      <c r="J84" s="165"/>
      <c r="K84" s="165"/>
      <c r="L84" s="165"/>
      <c r="M84" s="165"/>
      <c r="N84" s="320"/>
      <c r="O84" s="105"/>
    </row>
    <row r="85" spans="1:17" ht="24" customHeight="1" x14ac:dyDescent="0.35">
      <c r="A85" s="206"/>
      <c r="B85" s="169" t="s">
        <v>101</v>
      </c>
      <c r="C85" s="169"/>
      <c r="D85" s="169"/>
      <c r="E85" s="169"/>
      <c r="F85" s="169"/>
      <c r="G85" s="169"/>
      <c r="H85" s="169"/>
      <c r="I85" s="169"/>
      <c r="J85" s="169"/>
      <c r="K85" s="169"/>
      <c r="L85" s="169"/>
      <c r="M85" s="169"/>
      <c r="N85" s="321"/>
      <c r="O85" s="105"/>
    </row>
    <row r="86" spans="1:17" ht="24" customHeight="1" x14ac:dyDescent="0.35">
      <c r="A86" s="210" t="s">
        <v>102</v>
      </c>
      <c r="B86" s="168" t="s">
        <v>103</v>
      </c>
      <c r="C86" s="167"/>
      <c r="D86" s="165"/>
      <c r="E86" s="165"/>
      <c r="F86" s="165"/>
      <c r="G86" s="165"/>
      <c r="H86" s="165"/>
      <c r="I86" s="165"/>
      <c r="J86" s="165"/>
      <c r="K86" s="165"/>
      <c r="L86" s="165"/>
      <c r="M86" s="202"/>
      <c r="N86" s="105"/>
    </row>
    <row r="87" spans="1:17" ht="31.75" customHeight="1" thickBot="1" x14ac:dyDescent="0.4">
      <c r="A87" s="210"/>
      <c r="B87" s="583" t="s">
        <v>104</v>
      </c>
      <c r="C87" s="584"/>
      <c r="D87" s="584"/>
      <c r="E87" s="584"/>
      <c r="F87" s="165"/>
      <c r="G87" s="165"/>
      <c r="H87" s="165"/>
      <c r="I87" s="165"/>
      <c r="J87" s="165"/>
      <c r="K87" s="165"/>
      <c r="L87" s="165"/>
      <c r="M87" s="202"/>
      <c r="N87" s="105"/>
    </row>
    <row r="88" spans="1:17" ht="104.15" customHeight="1" thickBot="1" x14ac:dyDescent="0.4">
      <c r="A88" s="210"/>
      <c r="B88" s="471" t="s">
        <v>105</v>
      </c>
      <c r="C88" s="472"/>
      <c r="D88" s="472"/>
      <c r="E88" s="472"/>
      <c r="F88" s="472"/>
      <c r="G88" s="472"/>
      <c r="H88" s="472"/>
      <c r="I88" s="472"/>
      <c r="J88" s="472"/>
      <c r="K88" s="472"/>
      <c r="L88" s="473"/>
      <c r="M88" s="202"/>
      <c r="N88" s="105"/>
    </row>
    <row r="89" spans="1:17" x14ac:dyDescent="0.35">
      <c r="A89" s="205"/>
      <c r="B89" s="165"/>
      <c r="C89" s="165"/>
      <c r="D89" s="165"/>
      <c r="E89" s="165"/>
      <c r="F89" s="165"/>
      <c r="G89" s="165"/>
      <c r="H89" s="165"/>
      <c r="I89" s="165"/>
      <c r="J89" s="165"/>
      <c r="K89" s="165"/>
      <c r="L89" s="165"/>
      <c r="M89" s="202"/>
      <c r="N89" s="105"/>
    </row>
    <row r="90" spans="1:17" ht="30" customHeight="1" x14ac:dyDescent="0.35">
      <c r="A90" s="211" t="s">
        <v>106</v>
      </c>
      <c r="B90" s="164" t="s">
        <v>107</v>
      </c>
      <c r="C90" s="164"/>
      <c r="D90" s="163"/>
      <c r="E90" s="163"/>
      <c r="F90" s="163"/>
      <c r="G90" s="163"/>
      <c r="H90" s="163"/>
      <c r="I90" s="163"/>
      <c r="J90" s="163"/>
      <c r="K90" s="163"/>
      <c r="L90" s="163"/>
      <c r="M90" s="212"/>
      <c r="N90" s="105"/>
    </row>
    <row r="91" spans="1:17" ht="21" customHeight="1" x14ac:dyDescent="0.35">
      <c r="A91" s="213"/>
      <c r="B91" s="109" t="s">
        <v>108</v>
      </c>
      <c r="C91" s="109"/>
      <c r="D91" s="109"/>
      <c r="E91" s="109"/>
      <c r="F91" s="109"/>
      <c r="G91" s="109"/>
      <c r="H91" s="109"/>
      <c r="I91" s="109"/>
      <c r="J91" s="109"/>
      <c r="K91" s="109"/>
      <c r="L91" s="109"/>
      <c r="M91" s="214"/>
      <c r="N91" s="105"/>
    </row>
    <row r="92" spans="1:17" x14ac:dyDescent="0.35">
      <c r="A92" s="215" t="s">
        <v>109</v>
      </c>
      <c r="B92" s="159" t="s">
        <v>110</v>
      </c>
      <c r="C92" s="108"/>
      <c r="D92" s="107"/>
      <c r="E92" s="107"/>
      <c r="F92" s="107"/>
      <c r="G92" s="107"/>
      <c r="H92" s="107"/>
      <c r="I92" s="107"/>
      <c r="J92" s="107"/>
      <c r="K92" s="107"/>
      <c r="L92" s="107"/>
      <c r="M92" s="216"/>
      <c r="N92" s="105"/>
    </row>
    <row r="93" spans="1:17" ht="47.5" customHeight="1" x14ac:dyDescent="0.35">
      <c r="A93" s="215"/>
      <c r="B93" s="519" t="s">
        <v>111</v>
      </c>
      <c r="C93" s="503"/>
      <c r="D93" s="503"/>
      <c r="E93" s="503"/>
      <c r="F93" s="503"/>
      <c r="G93" s="503"/>
      <c r="H93" s="503"/>
      <c r="I93" s="503"/>
      <c r="J93" s="503"/>
      <c r="K93" s="503"/>
      <c r="L93" s="503"/>
      <c r="M93" s="216"/>
      <c r="N93" s="105"/>
    </row>
    <row r="94" spans="1:17" ht="20.5" customHeight="1" x14ac:dyDescent="0.35">
      <c r="A94" s="217"/>
      <c r="B94" s="503" t="s">
        <v>112</v>
      </c>
      <c r="C94" s="503"/>
      <c r="D94" s="503"/>
      <c r="E94" s="503"/>
      <c r="F94" s="503"/>
      <c r="G94" s="503"/>
      <c r="H94" s="503"/>
      <c r="I94" s="503"/>
      <c r="J94" s="503"/>
      <c r="K94" s="503"/>
      <c r="L94" s="503"/>
      <c r="M94" s="216"/>
      <c r="N94" s="105"/>
      <c r="Q94" s="105"/>
    </row>
    <row r="95" spans="1:17" ht="32.5" customHeight="1" thickBot="1" x14ac:dyDescent="0.4">
      <c r="A95" s="217"/>
      <c r="B95" s="503" t="s">
        <v>113</v>
      </c>
      <c r="C95" s="503"/>
      <c r="D95" s="503"/>
      <c r="E95" s="503"/>
      <c r="F95" s="503"/>
      <c r="G95" s="503"/>
      <c r="H95" s="503"/>
      <c r="I95" s="503"/>
      <c r="J95" s="503"/>
      <c r="K95" s="503"/>
      <c r="L95" s="503"/>
      <c r="M95" s="216"/>
      <c r="N95" s="105"/>
      <c r="Q95" s="105"/>
    </row>
    <row r="96" spans="1:17" ht="24" customHeight="1" x14ac:dyDescent="0.35">
      <c r="A96" s="217"/>
      <c r="B96" s="115" t="s">
        <v>114</v>
      </c>
      <c r="C96" s="162" t="s">
        <v>115</v>
      </c>
      <c r="D96" s="162" t="s">
        <v>116</v>
      </c>
      <c r="E96" s="162" t="s">
        <v>117</v>
      </c>
      <c r="F96" s="162" t="s">
        <v>118</v>
      </c>
      <c r="G96" s="162" t="s">
        <v>119</v>
      </c>
      <c r="H96" s="162" t="s">
        <v>120</v>
      </c>
      <c r="I96" s="158" t="s">
        <v>17</v>
      </c>
      <c r="J96" s="527" t="s">
        <v>19</v>
      </c>
      <c r="K96" s="528"/>
      <c r="L96" s="529"/>
      <c r="M96" s="216"/>
      <c r="N96" s="105"/>
      <c r="Q96" s="105"/>
    </row>
    <row r="97" spans="1:17" ht="60" customHeight="1" x14ac:dyDescent="0.45">
      <c r="A97" s="217"/>
      <c r="B97" s="351" t="s">
        <v>121</v>
      </c>
      <c r="C97" s="325" t="s">
        <v>122</v>
      </c>
      <c r="D97" s="325" t="s">
        <v>123</v>
      </c>
      <c r="E97" s="352">
        <v>901</v>
      </c>
      <c r="F97" s="352">
        <v>1414</v>
      </c>
      <c r="G97" s="352">
        <v>3446</v>
      </c>
      <c r="H97" s="352">
        <f t="shared" ref="H97:H112" si="0">SUM(E97:G97)</f>
        <v>5761</v>
      </c>
      <c r="I97" s="325" t="s">
        <v>124</v>
      </c>
      <c r="J97" s="464" t="s">
        <v>125</v>
      </c>
      <c r="K97" s="464"/>
      <c r="L97" s="465"/>
      <c r="M97" s="216"/>
      <c r="N97" s="105"/>
      <c r="Q97" s="105"/>
    </row>
    <row r="98" spans="1:17" ht="16.5" x14ac:dyDescent="0.45">
      <c r="A98" s="217"/>
      <c r="B98" s="351" t="s">
        <v>126</v>
      </c>
      <c r="C98" s="325" t="str">
        <f>VLOOKUP(C$97,ListsReq!$C$3:$R$34,2,FALSE)</f>
        <v>2016/17</v>
      </c>
      <c r="D98" s="325" t="s">
        <v>123</v>
      </c>
      <c r="E98" s="352">
        <v>906.7</v>
      </c>
      <c r="F98" s="352">
        <v>1046.5</v>
      </c>
      <c r="G98" s="352">
        <v>2859</v>
      </c>
      <c r="H98" s="352">
        <f t="shared" si="0"/>
        <v>4812.2</v>
      </c>
      <c r="I98" s="325" t="s">
        <v>124</v>
      </c>
      <c r="J98" s="464"/>
      <c r="K98" s="464"/>
      <c r="L98" s="465"/>
      <c r="M98" s="216"/>
      <c r="N98" s="105"/>
      <c r="Q98" s="105"/>
    </row>
    <row r="99" spans="1:17" ht="16.5" x14ac:dyDescent="0.45">
      <c r="A99" s="217"/>
      <c r="B99" s="351" t="s">
        <v>127</v>
      </c>
      <c r="C99" s="325" t="str">
        <f>VLOOKUP(C$97,ListsReq!$C$3:$R$34,3,FALSE)</f>
        <v>2017/18</v>
      </c>
      <c r="D99" s="325" t="s">
        <v>123</v>
      </c>
      <c r="E99" s="352">
        <v>776</v>
      </c>
      <c r="F99" s="352">
        <v>757</v>
      </c>
      <c r="G99" s="352">
        <v>2201</v>
      </c>
      <c r="H99" s="352">
        <f t="shared" si="0"/>
        <v>3734</v>
      </c>
      <c r="I99" s="325" t="s">
        <v>124</v>
      </c>
      <c r="J99" s="464"/>
      <c r="K99" s="464"/>
      <c r="L99" s="465"/>
      <c r="M99" s="216"/>
      <c r="N99" s="105"/>
      <c r="Q99" s="105"/>
    </row>
    <row r="100" spans="1:17" ht="46" customHeight="1" x14ac:dyDescent="0.45">
      <c r="A100" s="217"/>
      <c r="B100" s="351" t="s">
        <v>128</v>
      </c>
      <c r="C100" s="325" t="str">
        <f>VLOOKUP(C$97,ListsReq!$C$3:$R$34,4,FALSE)</f>
        <v>2018/19</v>
      </c>
      <c r="D100" s="325" t="s">
        <v>123</v>
      </c>
      <c r="E100" s="352">
        <v>669</v>
      </c>
      <c r="F100" s="352">
        <v>560</v>
      </c>
      <c r="G100" s="352">
        <v>2010</v>
      </c>
      <c r="H100" s="352">
        <f t="shared" si="0"/>
        <v>3239</v>
      </c>
      <c r="I100" s="325" t="s">
        <v>124</v>
      </c>
      <c r="J100" s="525" t="s">
        <v>129</v>
      </c>
      <c r="K100" s="525"/>
      <c r="L100" s="526"/>
      <c r="M100" s="216"/>
      <c r="N100" s="105"/>
      <c r="Q100" s="105"/>
    </row>
    <row r="101" spans="1:17" ht="48.65" customHeight="1" x14ac:dyDescent="0.45">
      <c r="A101" s="217"/>
      <c r="B101" s="351" t="s">
        <v>130</v>
      </c>
      <c r="C101" s="325" t="str">
        <f>VLOOKUP(C$97,ListsReq!$C$3:$R$34,5,FALSE)</f>
        <v>2019/20</v>
      </c>
      <c r="D101" s="325" t="s">
        <v>123</v>
      </c>
      <c r="E101" s="352">
        <f>SUM(H125+H137)</f>
        <v>591.73345286350002</v>
      </c>
      <c r="F101" s="352">
        <f>SUM(H126+H138)</f>
        <v>392.08416080400002</v>
      </c>
      <c r="G101" s="352">
        <f>SUM(H120+H121+H122+H123+H124+H127+H128+H129+H130+H131+H132+H133+H134+H135+H136+H139)</f>
        <v>1013.8478287531753</v>
      </c>
      <c r="H101" s="352">
        <f t="shared" si="0"/>
        <v>1997.6654424206754</v>
      </c>
      <c r="I101" s="325" t="s">
        <v>124</v>
      </c>
      <c r="J101" s="464" t="s">
        <v>131</v>
      </c>
      <c r="K101" s="464"/>
      <c r="L101" s="465"/>
      <c r="M101" s="216"/>
      <c r="N101" s="105"/>
      <c r="Q101" s="105"/>
    </row>
    <row r="102" spans="1:17" ht="16.5" x14ac:dyDescent="0.45">
      <c r="A102" s="217"/>
      <c r="B102" s="122" t="s">
        <v>132</v>
      </c>
      <c r="C102" s="136">
        <f>VLOOKUP(C$97,ListsReq!$C$3:$R$34,6,FALSE)</f>
        <v>0</v>
      </c>
      <c r="D102" s="136"/>
      <c r="E102" s="121"/>
      <c r="F102" s="121"/>
      <c r="G102" s="121"/>
      <c r="H102" s="121">
        <f t="shared" si="0"/>
        <v>0</v>
      </c>
      <c r="I102" s="136" t="s">
        <v>124</v>
      </c>
      <c r="J102" s="523"/>
      <c r="K102" s="523"/>
      <c r="L102" s="524"/>
      <c r="M102" s="216"/>
      <c r="N102" s="105"/>
      <c r="Q102" s="105"/>
    </row>
    <row r="103" spans="1:17" ht="16.5" x14ac:dyDescent="0.45">
      <c r="A103" s="217"/>
      <c r="B103" s="122" t="s">
        <v>133</v>
      </c>
      <c r="C103" s="136">
        <f>VLOOKUP(C$97,ListsReq!$C$3:$R$34,7,FALSE)</f>
        <v>0</v>
      </c>
      <c r="D103" s="136"/>
      <c r="E103" s="121"/>
      <c r="F103" s="121"/>
      <c r="G103" s="121"/>
      <c r="H103" s="121">
        <f t="shared" si="0"/>
        <v>0</v>
      </c>
      <c r="I103" s="136" t="s">
        <v>124</v>
      </c>
      <c r="J103" s="523"/>
      <c r="K103" s="523"/>
      <c r="L103" s="524"/>
      <c r="M103" s="216"/>
      <c r="N103" s="105"/>
      <c r="Q103" s="105"/>
    </row>
    <row r="104" spans="1:17" ht="16.5" x14ac:dyDescent="0.45">
      <c r="A104" s="217"/>
      <c r="B104" s="122" t="s">
        <v>134</v>
      </c>
      <c r="C104" s="136">
        <f>VLOOKUP(C$97,ListsReq!$C$3:$R$34,8,FALSE)</f>
        <v>0</v>
      </c>
      <c r="D104" s="136"/>
      <c r="E104" s="121"/>
      <c r="F104" s="121"/>
      <c r="G104" s="121"/>
      <c r="H104" s="121">
        <f t="shared" si="0"/>
        <v>0</v>
      </c>
      <c r="I104" s="136" t="s">
        <v>124</v>
      </c>
      <c r="J104" s="523"/>
      <c r="K104" s="523"/>
      <c r="L104" s="524"/>
      <c r="M104" s="216"/>
      <c r="N104" s="105"/>
      <c r="Q104" s="105"/>
    </row>
    <row r="105" spans="1:17" ht="16.5" x14ac:dyDescent="0.45">
      <c r="A105" s="217"/>
      <c r="B105" s="122" t="s">
        <v>135</v>
      </c>
      <c r="C105" s="136">
        <f>VLOOKUP(C$97,ListsReq!$C$3:$R$34,9,FALSE)</f>
        <v>0</v>
      </c>
      <c r="D105" s="136"/>
      <c r="E105" s="121"/>
      <c r="F105" s="121"/>
      <c r="G105" s="121"/>
      <c r="H105" s="121">
        <f t="shared" si="0"/>
        <v>0</v>
      </c>
      <c r="I105" s="136" t="s">
        <v>124</v>
      </c>
      <c r="J105" s="523"/>
      <c r="K105" s="523"/>
      <c r="L105" s="524"/>
      <c r="M105" s="216"/>
      <c r="N105" s="105"/>
      <c r="Q105" s="105"/>
    </row>
    <row r="106" spans="1:17" ht="16.5" x14ac:dyDescent="0.45">
      <c r="A106" s="217"/>
      <c r="B106" s="122" t="s">
        <v>136</v>
      </c>
      <c r="C106" s="136">
        <f>VLOOKUP(C$97,ListsReq!$C$3:$R$34,10,FALSE)</f>
        <v>0</v>
      </c>
      <c r="D106" s="136"/>
      <c r="E106" s="121"/>
      <c r="F106" s="121"/>
      <c r="G106" s="121"/>
      <c r="H106" s="121">
        <f t="shared" si="0"/>
        <v>0</v>
      </c>
      <c r="I106" s="136" t="s">
        <v>124</v>
      </c>
      <c r="J106" s="523"/>
      <c r="K106" s="523"/>
      <c r="L106" s="524"/>
      <c r="M106" s="216"/>
      <c r="N106" s="105"/>
      <c r="Q106" s="105"/>
    </row>
    <row r="107" spans="1:17" ht="16.5" x14ac:dyDescent="0.45">
      <c r="A107" s="217"/>
      <c r="B107" s="122" t="s">
        <v>137</v>
      </c>
      <c r="C107" s="136">
        <f>VLOOKUP(C$97,ListsReq!$C$3:$R$34,11,FALSE)</f>
        <v>0</v>
      </c>
      <c r="D107" s="136"/>
      <c r="E107" s="121"/>
      <c r="F107" s="121"/>
      <c r="G107" s="121"/>
      <c r="H107" s="121">
        <f t="shared" si="0"/>
        <v>0</v>
      </c>
      <c r="I107" s="136" t="s">
        <v>124</v>
      </c>
      <c r="J107" s="523"/>
      <c r="K107" s="523"/>
      <c r="L107" s="524"/>
      <c r="M107" s="216"/>
      <c r="N107" s="105"/>
      <c r="Q107" s="105"/>
    </row>
    <row r="108" spans="1:17" ht="16.5" x14ac:dyDescent="0.45">
      <c r="A108" s="217"/>
      <c r="B108" s="122" t="s">
        <v>138</v>
      </c>
      <c r="C108" s="136">
        <f>VLOOKUP(C$97,ListsReq!$C$3:$R$34,12,FALSE)</f>
        <v>0</v>
      </c>
      <c r="D108" s="136"/>
      <c r="E108" s="121"/>
      <c r="F108" s="121"/>
      <c r="G108" s="121"/>
      <c r="H108" s="121">
        <f t="shared" si="0"/>
        <v>0</v>
      </c>
      <c r="I108" s="136" t="s">
        <v>124</v>
      </c>
      <c r="J108" s="523"/>
      <c r="K108" s="523"/>
      <c r="L108" s="524"/>
      <c r="M108" s="216"/>
      <c r="N108" s="105"/>
      <c r="Q108" s="105"/>
    </row>
    <row r="109" spans="1:17" ht="16.5" x14ac:dyDescent="0.45">
      <c r="A109" s="217"/>
      <c r="B109" s="122" t="s">
        <v>139</v>
      </c>
      <c r="C109" s="136">
        <f>VLOOKUP(C$97,ListsReq!$C$3:$R$34,13,FALSE)</f>
        <v>0</v>
      </c>
      <c r="D109" s="136"/>
      <c r="E109" s="121"/>
      <c r="F109" s="121"/>
      <c r="G109" s="121"/>
      <c r="H109" s="121">
        <f t="shared" si="0"/>
        <v>0</v>
      </c>
      <c r="I109" s="136" t="s">
        <v>124</v>
      </c>
      <c r="J109" s="523"/>
      <c r="K109" s="523"/>
      <c r="L109" s="524"/>
      <c r="M109" s="216"/>
      <c r="N109" s="105"/>
      <c r="Q109" s="105"/>
    </row>
    <row r="110" spans="1:17" ht="16.5" x14ac:dyDescent="0.45">
      <c r="A110" s="217"/>
      <c r="B110" s="122" t="s">
        <v>140</v>
      </c>
      <c r="C110" s="136">
        <f>VLOOKUP(C$97,ListsReq!$C$3:$R$34,14,FALSE)</f>
        <v>0</v>
      </c>
      <c r="D110" s="136"/>
      <c r="E110" s="121"/>
      <c r="F110" s="121"/>
      <c r="G110" s="121"/>
      <c r="H110" s="121">
        <f t="shared" si="0"/>
        <v>0</v>
      </c>
      <c r="I110" s="136" t="s">
        <v>124</v>
      </c>
      <c r="J110" s="523"/>
      <c r="K110" s="523"/>
      <c r="L110" s="524"/>
      <c r="M110" s="216"/>
      <c r="N110" s="105"/>
      <c r="Q110" s="105"/>
    </row>
    <row r="111" spans="1:17" ht="16.5" x14ac:dyDescent="0.45">
      <c r="A111" s="217"/>
      <c r="B111" s="122" t="s">
        <v>141</v>
      </c>
      <c r="C111" s="136">
        <f>VLOOKUP(C$97,ListsReq!$C$3:$R$34,15,FALSE)</f>
        <v>0</v>
      </c>
      <c r="D111" s="136"/>
      <c r="E111" s="121"/>
      <c r="F111" s="121"/>
      <c r="G111" s="121"/>
      <c r="H111" s="121">
        <f t="shared" si="0"/>
        <v>0</v>
      </c>
      <c r="I111" s="136" t="s">
        <v>124</v>
      </c>
      <c r="J111" s="523"/>
      <c r="K111" s="523"/>
      <c r="L111" s="524"/>
      <c r="M111" s="216"/>
      <c r="N111" s="105"/>
      <c r="Q111" s="105"/>
    </row>
    <row r="112" spans="1:17" ht="17" thickBot="1" x14ac:dyDescent="0.5">
      <c r="A112" s="217"/>
      <c r="B112" s="112" t="s">
        <v>142</v>
      </c>
      <c r="C112" s="132">
        <f>VLOOKUP(C$97,ListsReq!$C$3:$R$34,16,FALSE)</f>
        <v>0</v>
      </c>
      <c r="D112" s="132"/>
      <c r="E112" s="111"/>
      <c r="F112" s="111"/>
      <c r="G112" s="111"/>
      <c r="H112" s="111">
        <f t="shared" si="0"/>
        <v>0</v>
      </c>
      <c r="I112" s="132" t="s">
        <v>124</v>
      </c>
      <c r="J112" s="517"/>
      <c r="K112" s="517"/>
      <c r="L112" s="518"/>
      <c r="M112" s="216"/>
      <c r="N112" s="105"/>
      <c r="Q112" s="105"/>
    </row>
    <row r="113" spans="1:15" x14ac:dyDescent="0.35">
      <c r="A113" s="215"/>
      <c r="B113" s="160"/>
      <c r="C113" s="127"/>
      <c r="D113" s="107"/>
      <c r="E113" s="107"/>
      <c r="F113" s="107"/>
      <c r="G113" s="107"/>
      <c r="H113" s="107"/>
      <c r="I113" s="107"/>
      <c r="J113" s="107"/>
      <c r="K113" s="107"/>
      <c r="L113" s="107"/>
      <c r="M113" s="216"/>
      <c r="N113" s="105"/>
    </row>
    <row r="114" spans="1:15" x14ac:dyDescent="0.35">
      <c r="A114" s="215" t="s">
        <v>143</v>
      </c>
      <c r="B114" s="159" t="s">
        <v>144</v>
      </c>
      <c r="C114" s="108"/>
      <c r="D114" s="107"/>
      <c r="E114" s="107"/>
      <c r="F114" s="107"/>
      <c r="G114" s="107"/>
      <c r="H114" s="107"/>
      <c r="I114" s="107"/>
      <c r="J114" s="107"/>
      <c r="K114" s="107"/>
      <c r="L114" s="107"/>
      <c r="M114" s="216"/>
      <c r="N114" s="105"/>
    </row>
    <row r="115" spans="1:15" ht="48.65" customHeight="1" x14ac:dyDescent="0.35">
      <c r="A115" s="215"/>
      <c r="B115" s="519" t="s">
        <v>145</v>
      </c>
      <c r="C115" s="503"/>
      <c r="D115" s="503"/>
      <c r="E115" s="503"/>
      <c r="F115" s="503"/>
      <c r="G115" s="503"/>
      <c r="H115" s="503"/>
      <c r="I115" s="503"/>
      <c r="J115" s="503"/>
      <c r="K115" s="503"/>
      <c r="L115" s="503"/>
      <c r="M115" s="216"/>
      <c r="N115" s="105"/>
    </row>
    <row r="116" spans="1:15" ht="19.5" customHeight="1" thickBot="1" x14ac:dyDescent="0.4">
      <c r="A116" s="217"/>
      <c r="B116" s="503" t="s">
        <v>146</v>
      </c>
      <c r="C116" s="503"/>
      <c r="D116" s="503"/>
      <c r="E116" s="503"/>
      <c r="F116" s="503"/>
      <c r="G116" s="503"/>
      <c r="H116" s="503"/>
      <c r="I116" s="503"/>
      <c r="J116" s="503"/>
      <c r="K116" s="503"/>
      <c r="L116" s="503"/>
      <c r="M116" s="216"/>
      <c r="N116" s="105"/>
      <c r="O116" s="105"/>
    </row>
    <row r="117" spans="1:15" ht="16.5" customHeight="1" thickBot="1" x14ac:dyDescent="0.4">
      <c r="A117" s="217"/>
      <c r="B117" s="446" t="s">
        <v>147</v>
      </c>
      <c r="C117" s="408">
        <v>2019</v>
      </c>
      <c r="D117" s="314">
        <v>2019</v>
      </c>
      <c r="E117" s="314">
        <v>2020</v>
      </c>
      <c r="F117" s="107"/>
      <c r="G117" s="107"/>
      <c r="H117" s="107"/>
      <c r="I117" s="107"/>
      <c r="J117" s="107"/>
      <c r="K117" s="107"/>
      <c r="L117" s="107"/>
      <c r="M117" s="216"/>
      <c r="N117" s="105"/>
      <c r="O117" s="105"/>
    </row>
    <row r="118" spans="1:15" ht="8.5" customHeight="1" thickBot="1" x14ac:dyDescent="0.4">
      <c r="A118" s="217"/>
      <c r="B118" s="446"/>
      <c r="C118" s="446"/>
      <c r="D118" s="446"/>
      <c r="E118" s="446"/>
      <c r="F118" s="107"/>
      <c r="G118" s="107"/>
      <c r="H118" s="107"/>
      <c r="I118" s="107"/>
      <c r="J118" s="107"/>
      <c r="K118" s="107"/>
      <c r="L118" s="107"/>
      <c r="M118" s="216"/>
      <c r="N118" s="105"/>
      <c r="O118" s="105"/>
    </row>
    <row r="119" spans="1:15" ht="21.75" customHeight="1" x14ac:dyDescent="0.35">
      <c r="A119" s="217"/>
      <c r="B119" s="115" t="s">
        <v>148</v>
      </c>
      <c r="C119" s="158" t="s">
        <v>149</v>
      </c>
      <c r="D119" s="158" t="s">
        <v>150</v>
      </c>
      <c r="E119" s="158" t="s">
        <v>17</v>
      </c>
      <c r="F119" s="158" t="s">
        <v>151</v>
      </c>
      <c r="G119" s="158" t="s">
        <v>17</v>
      </c>
      <c r="H119" s="158" t="s">
        <v>152</v>
      </c>
      <c r="I119" s="510" t="s">
        <v>19</v>
      </c>
      <c r="J119" s="510"/>
      <c r="K119" s="510"/>
      <c r="L119" s="511"/>
      <c r="M119" s="216"/>
      <c r="N119" s="105"/>
      <c r="O119" s="105"/>
    </row>
    <row r="120" spans="1:15" ht="29.15" customHeight="1" x14ac:dyDescent="0.35">
      <c r="A120" s="217"/>
      <c r="B120" s="122" t="s">
        <v>153</v>
      </c>
      <c r="C120" s="136" t="s">
        <v>119</v>
      </c>
      <c r="D120" s="353">
        <v>1243708.8999999999</v>
      </c>
      <c r="E120" s="154" t="s">
        <v>154</v>
      </c>
      <c r="F120" s="155">
        <f>ListsReq!AE238</f>
        <v>0.28502</v>
      </c>
      <c r="G120" s="154" t="s">
        <v>155</v>
      </c>
      <c r="H120" s="153">
        <f t="shared" ref="H120:H153" si="1">(F120*D120)/1000</f>
        <v>354.48191067799996</v>
      </c>
      <c r="I120" s="520" t="s">
        <v>156</v>
      </c>
      <c r="J120" s="521"/>
      <c r="K120" s="521"/>
      <c r="L120" s="522"/>
      <c r="M120" s="216"/>
      <c r="N120" s="105"/>
      <c r="O120" s="105"/>
    </row>
    <row r="121" spans="1:15" ht="14.5" customHeight="1" x14ac:dyDescent="0.35">
      <c r="A121" s="217"/>
      <c r="B121" s="122" t="s">
        <v>157</v>
      </c>
      <c r="C121" s="136" t="s">
        <v>119</v>
      </c>
      <c r="D121" s="354">
        <v>219367.52606</v>
      </c>
      <c r="E121" s="154" t="str">
        <f>VLOOKUP($B121,ListsReq!$AC$3:$AF$150,2,FALSE)</f>
        <v>passenger km</v>
      </c>
      <c r="F121" s="155">
        <f>IF($C$117=2020, VLOOKUP($B121,ListsReq!$AC$3:$AF$150,3,FALSE), IF($C$117=2019, VLOOKUP($B121,ListsReq!$AC$153:$AF$300,3,FALSE),""))</f>
        <v>0.25492999999999999</v>
      </c>
      <c r="G121" s="154" t="str">
        <f>VLOOKUP($B121,ListsReq!$AC$3:$AF$150,4,FALSE)</f>
        <v>kg CO2e/passenger km</v>
      </c>
      <c r="H121" s="153">
        <f t="shared" si="1"/>
        <v>55.923363418475795</v>
      </c>
      <c r="I121" s="514" t="s">
        <v>158</v>
      </c>
      <c r="J121" s="515"/>
      <c r="K121" s="515"/>
      <c r="L121" s="516"/>
      <c r="M121" s="216"/>
      <c r="N121" s="105"/>
      <c r="O121" s="105"/>
    </row>
    <row r="122" spans="1:15" ht="14.5" customHeight="1" x14ac:dyDescent="0.35">
      <c r="A122" s="217"/>
      <c r="B122" s="122" t="s">
        <v>159</v>
      </c>
      <c r="C122" s="136" t="s">
        <v>119</v>
      </c>
      <c r="D122" s="355">
        <v>614363.93565999996</v>
      </c>
      <c r="E122" s="154" t="str">
        <f>VLOOKUP($B122,ListsReq!$AC$3:$AF$150,2,FALSE)</f>
        <v>passenger km</v>
      </c>
      <c r="F122" s="155">
        <f>IF($C$117=2020, VLOOKUP($B122,ListsReq!$AC$3:$AF$150,3,FALSE), IF($C$117=2019, VLOOKUP($B122,ListsReq!$AC$153:$AF$300,3,FALSE),""))</f>
        <v>0.15832000000000002</v>
      </c>
      <c r="G122" s="154" t="str">
        <f>VLOOKUP($B122,ListsReq!$AC$3:$AF$150,4,FALSE)</f>
        <v>kg CO2e/passenger km</v>
      </c>
      <c r="H122" s="153">
        <f t="shared" si="1"/>
        <v>97.266098293691201</v>
      </c>
      <c r="I122" s="514" t="s">
        <v>160</v>
      </c>
      <c r="J122" s="515"/>
      <c r="K122" s="515"/>
      <c r="L122" s="516"/>
      <c r="M122" s="216"/>
      <c r="N122" s="105"/>
      <c r="O122" s="105"/>
    </row>
    <row r="123" spans="1:15" ht="14.5" customHeight="1" x14ac:dyDescent="0.35">
      <c r="A123" s="217"/>
      <c r="B123" s="122" t="s">
        <v>161</v>
      </c>
      <c r="C123" s="136" t="s">
        <v>119</v>
      </c>
      <c r="D123" s="355">
        <v>2101363.5364399999</v>
      </c>
      <c r="E123" s="154" t="str">
        <f>VLOOKUP($B123,ListsReq!$AC$3:$AF$150,2,FALSE)</f>
        <v>passenger km</v>
      </c>
      <c r="F123" s="155">
        <f>IF($C$117=2020, VLOOKUP($B123,ListsReq!$AC$3:$AF$150,3,FALSE), IF($C$117=2019, VLOOKUP($B123,ListsReq!$AC$153:$AF$300,3,FALSE),""))</f>
        <v>0.19562000000000002</v>
      </c>
      <c r="G123" s="154" t="str">
        <f>VLOOKUP($B123,ListsReq!$AC$3:$AF$150,4,FALSE)</f>
        <v>kg CO2e/passenger km</v>
      </c>
      <c r="H123" s="153">
        <f t="shared" si="1"/>
        <v>411.06873499839281</v>
      </c>
      <c r="I123" s="514" t="s">
        <v>162</v>
      </c>
      <c r="J123" s="515"/>
      <c r="K123" s="515"/>
      <c r="L123" s="516"/>
      <c r="M123" s="216"/>
      <c r="N123" s="105"/>
      <c r="O123" s="105"/>
    </row>
    <row r="124" spans="1:15" ht="14.5" customHeight="1" x14ac:dyDescent="0.35">
      <c r="A124" s="217"/>
      <c r="B124" s="122" t="s">
        <v>163</v>
      </c>
      <c r="C124" s="136" t="s">
        <v>119</v>
      </c>
      <c r="D124" s="355">
        <v>1458410.9770987998</v>
      </c>
      <c r="E124" s="154" t="str">
        <f>VLOOKUP($B124,ListsReq!$AC$3:$AF$150,2,FALSE)</f>
        <v>passenger km</v>
      </c>
      <c r="F124" s="155">
        <f>IF($C$117=2020, VLOOKUP($B124,ListsReq!$AC$3:$AF$150,3,FALSE), IF($C$117=2019, VLOOKUP($B124,ListsReq!$AC$153:$AF$300,3,FALSE),""))</f>
        <v>4.1149999999999999E-2</v>
      </c>
      <c r="G124" s="154" t="str">
        <f>VLOOKUP($B124,ListsReq!$AC$3:$AF$150,4,FALSE)</f>
        <v>kg CO2e/passenger km</v>
      </c>
      <c r="H124" s="153">
        <f t="shared" si="1"/>
        <v>60.01361170761561</v>
      </c>
      <c r="I124" s="514" t="s">
        <v>164</v>
      </c>
      <c r="J124" s="515"/>
      <c r="K124" s="515"/>
      <c r="L124" s="516"/>
      <c r="M124" s="216"/>
      <c r="N124" s="105"/>
      <c r="O124" s="105"/>
    </row>
    <row r="125" spans="1:15" ht="14.5" customHeight="1" x14ac:dyDescent="0.35">
      <c r="A125" s="217"/>
      <c r="B125" s="122" t="s">
        <v>165</v>
      </c>
      <c r="C125" s="136" t="s">
        <v>117</v>
      </c>
      <c r="D125" s="356">
        <v>1829608.23</v>
      </c>
      <c r="E125" s="154" t="str">
        <f>VLOOKUP($B125,ListsReq!$AC$3:$AF$150,2,FALSE)</f>
        <v>kWh</v>
      </c>
      <c r="F125" s="155">
        <f>IF($C$117=2020, VLOOKUP($B125,ListsReq!$AC$3:$AF$150,3,FALSE), IF($C$117=2019, VLOOKUP($B125,ListsReq!$AC$153:$AF$300,3,FALSE),""))</f>
        <v>0.18385000000000001</v>
      </c>
      <c r="G125" s="154" t="str">
        <f>VLOOKUP($B125,ListsReq!$AC$3:$AF$150,4,FALSE)</f>
        <v>kg CO2e/kWh</v>
      </c>
      <c r="H125" s="153">
        <f t="shared" si="1"/>
        <v>336.3734730855</v>
      </c>
      <c r="I125" s="514" t="s">
        <v>166</v>
      </c>
      <c r="J125" s="515"/>
      <c r="K125" s="515"/>
      <c r="L125" s="516"/>
      <c r="M125" s="216"/>
      <c r="N125" s="105"/>
      <c r="O125" s="105"/>
    </row>
    <row r="126" spans="1:15" ht="14.5" customHeight="1" x14ac:dyDescent="0.35">
      <c r="A126" s="217"/>
      <c r="B126" s="122" t="s">
        <v>167</v>
      </c>
      <c r="C126" s="136" t="s">
        <v>118</v>
      </c>
      <c r="D126" s="356">
        <v>973729.42</v>
      </c>
      <c r="E126" s="154" t="str">
        <f>VLOOKUP($B126,ListsReq!$AC$3:$AF$150,2,FALSE)</f>
        <v>kWh</v>
      </c>
      <c r="F126" s="155">
        <f>IF($C$117=2020, VLOOKUP($B126,ListsReq!$AC$3:$AF$150,3,FALSE), IF($C$117=2019, VLOOKUP($B126,ListsReq!$AC$153:$AF$300,3,FALSE),""))</f>
        <v>0.25559999999999999</v>
      </c>
      <c r="G126" s="154" t="str">
        <f>VLOOKUP($B126,ListsReq!$AC$3:$AF$150,4,FALSE)</f>
        <v>kg CO2e/kWh</v>
      </c>
      <c r="H126" s="153">
        <f t="shared" si="1"/>
        <v>248.88523975199999</v>
      </c>
      <c r="I126" s="514" t="s">
        <v>166</v>
      </c>
      <c r="J126" s="515"/>
      <c r="K126" s="515"/>
      <c r="L126" s="516"/>
      <c r="M126" s="216"/>
      <c r="N126" s="105"/>
      <c r="O126" s="105"/>
    </row>
    <row r="127" spans="1:15" ht="14.5" customHeight="1" x14ac:dyDescent="0.35">
      <c r="A127" s="217"/>
      <c r="B127" s="122" t="s">
        <v>168</v>
      </c>
      <c r="C127" s="136" t="s">
        <v>119</v>
      </c>
      <c r="D127" s="356">
        <v>973729.42</v>
      </c>
      <c r="E127" s="154" t="str">
        <f>VLOOKUP($B127,ListsReq!$AC$3:$AF$150,2,FALSE)</f>
        <v>kWh</v>
      </c>
      <c r="F127" s="155">
        <f>IF($C$117=2020, VLOOKUP($B127,ListsReq!$AC$3:$AF$150,3,FALSE), IF($C$117=2019, VLOOKUP($B127,ListsReq!$AC$153:$AF$300,3,FALSE),""))</f>
        <v>2.1700000000000001E-2</v>
      </c>
      <c r="G127" s="154" t="str">
        <f>VLOOKUP($B127,ListsReq!$AC$3:$AF$150,4,FALSE)</f>
        <v>kg CO2e/kWh</v>
      </c>
      <c r="H127" s="153">
        <f t="shared" si="1"/>
        <v>21.129928414000002</v>
      </c>
      <c r="I127" s="514" t="s">
        <v>166</v>
      </c>
      <c r="J127" s="515"/>
      <c r="K127" s="515"/>
      <c r="L127" s="516"/>
      <c r="M127" s="216"/>
      <c r="N127" s="105"/>
      <c r="O127" s="105"/>
    </row>
    <row r="128" spans="1:15" ht="14.5" customHeight="1" x14ac:dyDescent="0.35">
      <c r="A128" s="217"/>
      <c r="B128" s="122" t="s">
        <v>169</v>
      </c>
      <c r="C128" s="136" t="s">
        <v>119</v>
      </c>
      <c r="D128" s="357">
        <v>905</v>
      </c>
      <c r="E128" s="154" t="str">
        <f>VLOOKUP($B128,ListsReq!$AC$3:$AF$150,2,FALSE)</f>
        <v>m3</v>
      </c>
      <c r="F128" s="155">
        <f>IF($C$117=2020, VLOOKUP($B128,ListsReq!$AC$3:$AF$150,3,FALSE), IF($C$117=2019, VLOOKUP($B128,ListsReq!$AC$153:$AF$300,3,FALSE),""))</f>
        <v>0.34399999999999997</v>
      </c>
      <c r="G128" s="154" t="str">
        <f>VLOOKUP($B128,ListsReq!$AC$3:$AF$150,4,FALSE)</f>
        <v>kg CO2e/m3</v>
      </c>
      <c r="H128" s="153">
        <f t="shared" si="1"/>
        <v>0.31131999999999999</v>
      </c>
      <c r="I128" s="514" t="s">
        <v>166</v>
      </c>
      <c r="J128" s="515"/>
      <c r="K128" s="515"/>
      <c r="L128" s="516"/>
      <c r="M128" s="216"/>
      <c r="N128" s="105"/>
      <c r="O128" s="105"/>
    </row>
    <row r="129" spans="1:15" ht="14.5" customHeight="1" x14ac:dyDescent="0.35">
      <c r="A129" s="217"/>
      <c r="B129" s="122" t="s">
        <v>170</v>
      </c>
      <c r="C129" s="136" t="s">
        <v>119</v>
      </c>
      <c r="D129" s="357">
        <v>860</v>
      </c>
      <c r="E129" s="154" t="str">
        <f>VLOOKUP($B129,ListsReq!$AC$3:$AF$150,2,FALSE)</f>
        <v>m3</v>
      </c>
      <c r="F129" s="155">
        <f>IF($C$117=2020, VLOOKUP($B129,ListsReq!$AC$3:$AF$150,3,FALSE), IF($C$117=2019, VLOOKUP($B129,ListsReq!$AC$153:$AF$300,3,FALSE),""))</f>
        <v>0.70799999999999996</v>
      </c>
      <c r="G129" s="154" t="str">
        <f>VLOOKUP($B129,ListsReq!$AC$3:$AF$150,4,FALSE)</f>
        <v>kg CO2e/m3</v>
      </c>
      <c r="H129" s="153">
        <f t="shared" si="1"/>
        <v>0.60887999999999998</v>
      </c>
      <c r="I129" s="514" t="s">
        <v>166</v>
      </c>
      <c r="J129" s="515"/>
      <c r="K129" s="515"/>
      <c r="L129" s="516"/>
      <c r="M129" s="216"/>
      <c r="N129" s="105"/>
      <c r="O129" s="105"/>
    </row>
    <row r="130" spans="1:15" ht="14.5" customHeight="1" x14ac:dyDescent="0.35">
      <c r="A130" s="217"/>
      <c r="B130" s="122" t="s">
        <v>171</v>
      </c>
      <c r="C130" s="136" t="s">
        <v>119</v>
      </c>
      <c r="D130" s="358">
        <v>4.3919999999999995</v>
      </c>
      <c r="E130" s="154" t="str">
        <f>VLOOKUP($B130,ListsReq!$AC$3:$AF$150,2,FALSE)</f>
        <v>tonnes</v>
      </c>
      <c r="F130" s="155">
        <f>IF($C$117=2020, VLOOKUP($B130,ListsReq!$AC$3:$AF$150,3,FALSE), IF($C$117=2019, VLOOKUP($B130,ListsReq!$AC$153:$AF$300,3,FALSE),""))</f>
        <v>21.3538</v>
      </c>
      <c r="G130" s="154" t="str">
        <f>VLOOKUP($B130,ListsReq!$AC$3:$AF$150,4,FALSE)</f>
        <v>kgCO2e/tonne</v>
      </c>
      <c r="H130" s="153">
        <f t="shared" si="1"/>
        <v>9.3785889599999991E-2</v>
      </c>
      <c r="I130" s="514" t="s">
        <v>166</v>
      </c>
      <c r="J130" s="515"/>
      <c r="K130" s="515"/>
      <c r="L130" s="516"/>
      <c r="M130" s="216"/>
      <c r="N130" s="105"/>
      <c r="O130" s="105"/>
    </row>
    <row r="131" spans="1:15" ht="14.5" customHeight="1" x14ac:dyDescent="0.35">
      <c r="A131" s="217"/>
      <c r="B131" s="122" t="s">
        <v>172</v>
      </c>
      <c r="C131" s="136" t="s">
        <v>119</v>
      </c>
      <c r="D131" s="359">
        <v>6.83</v>
      </c>
      <c r="E131" s="154" t="str">
        <f>VLOOKUP($B131,ListsReq!$AC$3:$AF$150,2,FALSE)</f>
        <v>tonnes</v>
      </c>
      <c r="F131" s="155">
        <f>IF($C$117=2020, VLOOKUP($B131,ListsReq!$AC$3:$AF$150,3,FALSE), IF($C$117=2019, VLOOKUP($B131,ListsReq!$AC$153:$AF$300,3,FALSE),""))</f>
        <v>21.353999999999999</v>
      </c>
      <c r="G131" s="154" t="str">
        <f>VLOOKUP($B131,ListsReq!$AC$3:$AF$150,4,FALSE)</f>
        <v>kg CO2e/tonne</v>
      </c>
      <c r="H131" s="153">
        <f t="shared" si="1"/>
        <v>0.14584781999999999</v>
      </c>
      <c r="I131" s="514" t="s">
        <v>166</v>
      </c>
      <c r="J131" s="515"/>
      <c r="K131" s="515"/>
      <c r="L131" s="516"/>
      <c r="M131" s="216"/>
      <c r="N131" s="105"/>
      <c r="O131" s="105"/>
    </row>
    <row r="132" spans="1:15" ht="14.5" customHeight="1" x14ac:dyDescent="0.35">
      <c r="A132" s="217"/>
      <c r="B132" s="122" t="s">
        <v>173</v>
      </c>
      <c r="C132" s="136" t="s">
        <v>119</v>
      </c>
      <c r="D132" s="359">
        <v>22.581</v>
      </c>
      <c r="E132" s="154" t="str">
        <f>VLOOKUP($B132,ListsReq!$AC$3:$AF$150,2,FALSE)</f>
        <v>tonnes</v>
      </c>
      <c r="F132" s="155">
        <f>IF($C$117=2020, VLOOKUP($B132,ListsReq!$AC$3:$AF$150,3,FALSE), IF($C$117=2019, VLOOKUP($B132,ListsReq!$AC$153:$AF$300,3,FALSE),""))</f>
        <v>21.3538</v>
      </c>
      <c r="G132" s="154" t="str">
        <f>VLOOKUP($B132,ListsReq!$AC$3:$AF$150,4,FALSE)</f>
        <v>kgCO2e/tonne</v>
      </c>
      <c r="H132" s="153">
        <f t="shared" si="1"/>
        <v>0.48219015780000002</v>
      </c>
      <c r="I132" s="514" t="s">
        <v>166</v>
      </c>
      <c r="J132" s="515"/>
      <c r="K132" s="515"/>
      <c r="L132" s="516"/>
      <c r="M132" s="216"/>
      <c r="N132" s="105"/>
      <c r="O132" s="105"/>
    </row>
    <row r="133" spans="1:15" x14ac:dyDescent="0.35">
      <c r="A133" s="217"/>
      <c r="B133" s="122" t="s">
        <v>174</v>
      </c>
      <c r="C133" s="136" t="s">
        <v>119</v>
      </c>
      <c r="D133" s="359">
        <v>2.8040000000000003</v>
      </c>
      <c r="E133" s="154" t="str">
        <f>VLOOKUP($B133,ListsReq!$AC$3:$AF$150,2,FALSE)</f>
        <v>tonnes</v>
      </c>
      <c r="F133" s="155">
        <f>IF($C$117=2020, VLOOKUP($B133,ListsReq!$AC$3:$AF$150,3,FALSE), IF($C$117=2019, VLOOKUP($B133,ListsReq!$AC$153:$AF$300,3,FALSE),""))</f>
        <v>10.203900000000001</v>
      </c>
      <c r="G133" s="154" t="str">
        <f>VLOOKUP($B133,ListsReq!$AC$3:$AF$150,4,FALSE)</f>
        <v>kgCO2e/tonne</v>
      </c>
      <c r="H133" s="153">
        <f t="shared" si="1"/>
        <v>2.8611735600000007E-2</v>
      </c>
      <c r="I133" s="506" t="s">
        <v>166</v>
      </c>
      <c r="J133" s="506"/>
      <c r="K133" s="506"/>
      <c r="L133" s="507"/>
      <c r="M133" s="216"/>
      <c r="N133" s="105"/>
      <c r="O133" s="105"/>
    </row>
    <row r="134" spans="1:15" x14ac:dyDescent="0.35">
      <c r="A134" s="217"/>
      <c r="B134" s="122" t="s">
        <v>175</v>
      </c>
      <c r="C134" s="136" t="s">
        <v>119</v>
      </c>
      <c r="D134" s="359">
        <v>0.11</v>
      </c>
      <c r="E134" s="154" t="str">
        <f>VLOOKUP($B134,ListsReq!$AC$3:$AF$150,2,FALSE)</f>
        <v>tonnes</v>
      </c>
      <c r="F134" s="155">
        <f>IF($C$117=2020, VLOOKUP($B134,ListsReq!$AC$3:$AF$150,3,FALSE), IF($C$117=2019, VLOOKUP($B134,ListsReq!$AC$153:$AF$300,3,FALSE),""))</f>
        <v>64.636499999999998</v>
      </c>
      <c r="G134" s="154" t="str">
        <f>VLOOKUP($B134,ListsReq!$AC$3:$AF$150,4,FALSE)</f>
        <v>kg CO2e/tonne</v>
      </c>
      <c r="H134" s="153">
        <f t="shared" si="1"/>
        <v>7.1100149999999999E-3</v>
      </c>
      <c r="I134" s="506" t="s">
        <v>166</v>
      </c>
      <c r="J134" s="506"/>
      <c r="K134" s="506"/>
      <c r="L134" s="507"/>
      <c r="M134" s="216"/>
      <c r="N134" s="105"/>
      <c r="O134" s="105"/>
    </row>
    <row r="135" spans="1:15" x14ac:dyDescent="0.35">
      <c r="A135" s="217"/>
      <c r="B135" s="122" t="s">
        <v>176</v>
      </c>
      <c r="C135" s="136" t="s">
        <v>119</v>
      </c>
      <c r="D135" s="358">
        <v>1</v>
      </c>
      <c r="E135" s="154" t="str">
        <f>VLOOKUP($B135,ListsReq!$AC$3:$AF$150,2,FALSE)</f>
        <v>tonnes</v>
      </c>
      <c r="F135" s="155">
        <f>IF($C$117=2020, VLOOKUP($B135,ListsReq!$AC$3:$AF$150,3,FALSE), IF($C$117=2019, VLOOKUP($B135,ListsReq!$AC$153:$AF$300,3,FALSE),""))</f>
        <v>21.3538</v>
      </c>
      <c r="G135" s="154" t="str">
        <f>VLOOKUP($B135,ListsReq!$AC$3:$AF$150,4,FALSE)</f>
        <v>kgCO2e/tonne</v>
      </c>
      <c r="H135" s="153">
        <f t="shared" si="1"/>
        <v>2.1353799999999999E-2</v>
      </c>
      <c r="I135" s="506" t="s">
        <v>166</v>
      </c>
      <c r="J135" s="506"/>
      <c r="K135" s="506"/>
      <c r="L135" s="507"/>
      <c r="M135" s="216"/>
      <c r="N135" s="105"/>
      <c r="O135" s="105"/>
    </row>
    <row r="136" spans="1:15" x14ac:dyDescent="0.35">
      <c r="A136" s="217"/>
      <c r="B136" s="122" t="s">
        <v>177</v>
      </c>
      <c r="C136" s="136" t="s">
        <v>119</v>
      </c>
      <c r="D136" s="358">
        <v>1.08</v>
      </c>
      <c r="E136" s="154" t="str">
        <f>VLOOKUP($B136,ListsReq!$AC$3:$AF$150,2,FALSE)</f>
        <v>tonnes</v>
      </c>
      <c r="F136" s="155">
        <f>IF($C$117=2020, VLOOKUP($B136,ListsReq!$AC$3:$AF$150,3,FALSE), IF($C$117=2019, VLOOKUP($B136,ListsReq!$AC$153:$AF$300,3,FALSE),""))</f>
        <v>99.759200000000007</v>
      </c>
      <c r="G136" s="154" t="str">
        <f>VLOOKUP($B136,ListsReq!$AC$3:$AF$150,4,FALSE)</f>
        <v>kgCO2e/tonne</v>
      </c>
      <c r="H136" s="407">
        <f t="shared" si="1"/>
        <v>0.10773993600000001</v>
      </c>
      <c r="I136" s="506" t="s">
        <v>166</v>
      </c>
      <c r="J136" s="506"/>
      <c r="K136" s="506"/>
      <c r="L136" s="507"/>
      <c r="M136" s="216"/>
      <c r="N136" s="105"/>
      <c r="O136" s="105"/>
    </row>
    <row r="137" spans="1:15" x14ac:dyDescent="0.35">
      <c r="A137" s="217"/>
      <c r="B137" s="122" t="s">
        <v>165</v>
      </c>
      <c r="C137" s="136" t="s">
        <v>117</v>
      </c>
      <c r="D137" s="359">
        <v>1388958.28</v>
      </c>
      <c r="E137" s="154" t="str">
        <f>VLOOKUP($B137,ListsReq!$AC$3:$AF$150,2,FALSE)</f>
        <v>kWh</v>
      </c>
      <c r="F137" s="155">
        <f>IF($C$117=2020, VLOOKUP($B137,ListsReq!$AC$3:$AF$150,3,FALSE), IF($C$117=2019, VLOOKUP($B137,ListsReq!$AC$153:$AF$300,3,FALSE),""))</f>
        <v>0.18385000000000001</v>
      </c>
      <c r="G137" s="154" t="str">
        <f>VLOOKUP($B137,ListsReq!$AC$3:$AF$150,4,FALSE)</f>
        <v>kg CO2e/kWh</v>
      </c>
      <c r="H137" s="153">
        <f t="shared" si="1"/>
        <v>255.35997977800002</v>
      </c>
      <c r="I137" s="506" t="s">
        <v>178</v>
      </c>
      <c r="J137" s="506"/>
      <c r="K137" s="506"/>
      <c r="L137" s="507"/>
      <c r="M137" s="216"/>
      <c r="N137" s="105"/>
      <c r="O137" s="105"/>
    </row>
    <row r="138" spans="1:15" x14ac:dyDescent="0.35">
      <c r="A138" s="217"/>
      <c r="B138" s="122" t="s">
        <v>167</v>
      </c>
      <c r="C138" s="136" t="s">
        <v>118</v>
      </c>
      <c r="D138" s="359">
        <v>560246.17000000004</v>
      </c>
      <c r="E138" s="154" t="str">
        <f>VLOOKUP($B138,ListsReq!$AC$3:$AF$150,2,FALSE)</f>
        <v>kWh</v>
      </c>
      <c r="F138" s="155">
        <f>IF($C$117=2020, VLOOKUP($B138,ListsReq!$AC$3:$AF$150,3,FALSE), IF($C$117=2019, VLOOKUP($B138,ListsReq!$AC$153:$AF$300,3,FALSE),""))</f>
        <v>0.25559999999999999</v>
      </c>
      <c r="G138" s="154" t="str">
        <f>VLOOKUP($B138,ListsReq!$AC$3:$AF$150,4,FALSE)</f>
        <v>kg CO2e/kWh</v>
      </c>
      <c r="H138" s="153">
        <f t="shared" si="1"/>
        <v>143.19892105200003</v>
      </c>
      <c r="I138" s="506" t="s">
        <v>178</v>
      </c>
      <c r="J138" s="506"/>
      <c r="K138" s="506"/>
      <c r="L138" s="507"/>
      <c r="M138" s="216"/>
      <c r="N138" s="105"/>
      <c r="O138" s="105"/>
    </row>
    <row r="139" spans="1:15" x14ac:dyDescent="0.35">
      <c r="A139" s="217"/>
      <c r="B139" s="122" t="s">
        <v>168</v>
      </c>
      <c r="C139" s="136" t="s">
        <v>119</v>
      </c>
      <c r="D139" s="359">
        <v>560246.17000000004</v>
      </c>
      <c r="E139" s="154" t="str">
        <f>VLOOKUP($B139,ListsReq!$AC$3:$AF$150,2,FALSE)</f>
        <v>kWh</v>
      </c>
      <c r="F139" s="155">
        <f>IF($C$117=2020, VLOOKUP($B139,ListsReq!$AC$3:$AF$150,3,FALSE), IF($C$117=2019, VLOOKUP($B139,ListsReq!$AC$153:$AF$300,3,FALSE),""))</f>
        <v>2.1700000000000001E-2</v>
      </c>
      <c r="G139" s="154" t="str">
        <f>VLOOKUP($B139,ListsReq!$AC$3:$AF$150,4,FALSE)</f>
        <v>kg CO2e/kWh</v>
      </c>
      <c r="H139" s="153">
        <f t="shared" si="1"/>
        <v>12.157341889000001</v>
      </c>
      <c r="I139" s="506" t="s">
        <v>178</v>
      </c>
      <c r="J139" s="506"/>
      <c r="K139" s="506"/>
      <c r="L139" s="507"/>
      <c r="M139" s="216"/>
      <c r="N139" s="105"/>
      <c r="O139" s="105"/>
    </row>
    <row r="140" spans="1:15" hidden="1" x14ac:dyDescent="0.35">
      <c r="A140" s="217"/>
      <c r="B140" s="122"/>
      <c r="C140" s="136"/>
      <c r="D140" s="121"/>
      <c r="E140" s="154" t="e">
        <f>VLOOKUP($B140,ListsReq!$AC$3:$AF$150,2,FALSE)</f>
        <v>#N/A</v>
      </c>
      <c r="F140" s="155" t="e">
        <f>IF($C$117=2020, VLOOKUP($B140,ListsReq!$AC$3:$AF$150,3,FALSE), IF($C$117=2019, VLOOKUP($B140,ListsReq!$AC$153:$AF$300,3,FALSE),""))</f>
        <v>#N/A</v>
      </c>
      <c r="G140" s="154" t="e">
        <f>VLOOKUP($B140,ListsReq!$AC$3:$AF$150,4,FALSE)</f>
        <v>#N/A</v>
      </c>
      <c r="H140" s="153" t="e">
        <f t="shared" si="1"/>
        <v>#N/A</v>
      </c>
      <c r="I140" s="506"/>
      <c r="J140" s="506"/>
      <c r="K140" s="506"/>
      <c r="L140" s="507"/>
      <c r="M140" s="216"/>
      <c r="N140" s="105"/>
      <c r="O140" s="105"/>
    </row>
    <row r="141" spans="1:15" hidden="1" x14ac:dyDescent="0.35">
      <c r="A141" s="217"/>
      <c r="B141" s="122"/>
      <c r="C141" s="136"/>
      <c r="D141" s="121"/>
      <c r="E141" s="154" t="e">
        <f>VLOOKUP($B141,ListsReq!$AC$3:$AF$150,2,FALSE)</f>
        <v>#N/A</v>
      </c>
      <c r="F141" s="155" t="e">
        <f>IF($C$117=2020, VLOOKUP($B141,ListsReq!$AC$3:$AF$150,3,FALSE), IF($C$117=2019, VLOOKUP($B141,ListsReq!$AC$153:$AF$300,3,FALSE),""))</f>
        <v>#N/A</v>
      </c>
      <c r="G141" s="154" t="e">
        <f>VLOOKUP($B141,ListsReq!$AC$3:$AF$150,4,FALSE)</f>
        <v>#N/A</v>
      </c>
      <c r="H141" s="153" t="e">
        <f t="shared" si="1"/>
        <v>#N/A</v>
      </c>
      <c r="I141" s="506"/>
      <c r="J141" s="506"/>
      <c r="K141" s="506"/>
      <c r="L141" s="507"/>
      <c r="M141" s="216"/>
      <c r="N141" s="105"/>
      <c r="O141" s="105"/>
    </row>
    <row r="142" spans="1:15" hidden="1" x14ac:dyDescent="0.35">
      <c r="A142" s="217"/>
      <c r="B142" s="122"/>
      <c r="C142" s="136"/>
      <c r="D142" s="121"/>
      <c r="E142" s="154" t="e">
        <f>VLOOKUP($B142,ListsReq!$AC$3:$AF$150,2,FALSE)</f>
        <v>#N/A</v>
      </c>
      <c r="F142" s="155" t="e">
        <f>IF($C$117=2020, VLOOKUP($B142,ListsReq!$AC$3:$AF$150,3,FALSE), IF($C$117=2019, VLOOKUP($B142,ListsReq!$AC$153:$AF$300,3,FALSE),""))</f>
        <v>#N/A</v>
      </c>
      <c r="G142" s="154" t="e">
        <f>VLOOKUP($B142,ListsReq!$AC$3:$AF$150,4,FALSE)</f>
        <v>#N/A</v>
      </c>
      <c r="H142" s="153" t="e">
        <f t="shared" si="1"/>
        <v>#N/A</v>
      </c>
      <c r="I142" s="506"/>
      <c r="J142" s="506"/>
      <c r="K142" s="506"/>
      <c r="L142" s="507"/>
      <c r="M142" s="216"/>
      <c r="N142" s="105"/>
      <c r="O142" s="105"/>
    </row>
    <row r="143" spans="1:15" hidden="1" x14ac:dyDescent="0.35">
      <c r="A143" s="217"/>
      <c r="B143" s="122"/>
      <c r="C143" s="136"/>
      <c r="D143" s="121"/>
      <c r="E143" s="154" t="e">
        <f>VLOOKUP($B143,ListsReq!$AC$3:$AF$150,2,FALSE)</f>
        <v>#N/A</v>
      </c>
      <c r="F143" s="155" t="e">
        <f>IF($C$117=2020, VLOOKUP($B143,ListsReq!$AC$3:$AF$150,3,FALSE), IF($C$117=2019, VLOOKUP($B143,ListsReq!$AC$153:$AF$300,3,FALSE),""))</f>
        <v>#N/A</v>
      </c>
      <c r="G143" s="154" t="e">
        <f>VLOOKUP($B143,ListsReq!$AC$3:$AF$150,4,FALSE)</f>
        <v>#N/A</v>
      </c>
      <c r="H143" s="153" t="e">
        <f t="shared" si="1"/>
        <v>#N/A</v>
      </c>
      <c r="I143" s="506"/>
      <c r="J143" s="506"/>
      <c r="K143" s="506"/>
      <c r="L143" s="507"/>
      <c r="M143" s="216"/>
      <c r="N143" s="105"/>
      <c r="O143" s="105"/>
    </row>
    <row r="144" spans="1:15" hidden="1" x14ac:dyDescent="0.35">
      <c r="A144" s="217"/>
      <c r="B144" s="122"/>
      <c r="C144" s="136"/>
      <c r="D144" s="121"/>
      <c r="E144" s="154" t="e">
        <f>VLOOKUP($B144,ListsReq!$AC$3:$AF$150,2,FALSE)</f>
        <v>#N/A</v>
      </c>
      <c r="F144" s="155" t="e">
        <f>IF($C$117=2020, VLOOKUP($B144,ListsReq!$AC$3:$AF$150,3,FALSE), IF($C$117=2019, VLOOKUP($B144,ListsReq!$AC$153:$AF$300,3,FALSE),""))</f>
        <v>#N/A</v>
      </c>
      <c r="G144" s="154" t="e">
        <f>VLOOKUP($B144,ListsReq!$AC$3:$AF$150,4,FALSE)</f>
        <v>#N/A</v>
      </c>
      <c r="H144" s="153" t="e">
        <f t="shared" si="1"/>
        <v>#N/A</v>
      </c>
      <c r="I144" s="506"/>
      <c r="J144" s="506"/>
      <c r="K144" s="506"/>
      <c r="L144" s="507"/>
      <c r="M144" s="216"/>
      <c r="N144" s="105"/>
      <c r="O144" s="105"/>
    </row>
    <row r="145" spans="1:15" hidden="1" x14ac:dyDescent="0.35">
      <c r="A145" s="217"/>
      <c r="B145" s="122"/>
      <c r="C145" s="136"/>
      <c r="D145" s="121"/>
      <c r="E145" s="154" t="e">
        <f>VLOOKUP($B145,ListsReq!$AC$3:$AF$150,2,FALSE)</f>
        <v>#N/A</v>
      </c>
      <c r="F145" s="155" t="e">
        <f>IF($C$117=2020, VLOOKUP($B145,ListsReq!$AC$3:$AF$150,3,FALSE), IF($C$117=2019, VLOOKUP($B145,ListsReq!$AC$153:$AF$300,3,FALSE),""))</f>
        <v>#N/A</v>
      </c>
      <c r="G145" s="154" t="e">
        <f>VLOOKUP($B145,ListsReq!$AC$3:$AF$150,4,FALSE)</f>
        <v>#N/A</v>
      </c>
      <c r="H145" s="153" t="e">
        <f t="shared" si="1"/>
        <v>#N/A</v>
      </c>
      <c r="I145" s="506"/>
      <c r="J145" s="506"/>
      <c r="K145" s="506"/>
      <c r="L145" s="507"/>
      <c r="M145" s="216"/>
      <c r="N145" s="105"/>
      <c r="O145" s="105"/>
    </row>
    <row r="146" spans="1:15" hidden="1" x14ac:dyDescent="0.35">
      <c r="A146" s="217"/>
      <c r="B146" s="122"/>
      <c r="C146" s="136"/>
      <c r="D146" s="121"/>
      <c r="E146" s="154" t="e">
        <f>VLOOKUP($B146,ListsReq!$AC$3:$AF$150,2,FALSE)</f>
        <v>#N/A</v>
      </c>
      <c r="F146" s="155" t="e">
        <f>IF($C$117=2020, VLOOKUP($B146,ListsReq!$AC$3:$AF$150,3,FALSE), IF($C$117=2019, VLOOKUP($B146,ListsReq!$AC$153:$AF$300,3,FALSE),""))</f>
        <v>#N/A</v>
      </c>
      <c r="G146" s="154" t="e">
        <f>VLOOKUP($B146,ListsReq!$AC$3:$AF$150,4,FALSE)</f>
        <v>#N/A</v>
      </c>
      <c r="H146" s="153" t="e">
        <f t="shared" si="1"/>
        <v>#N/A</v>
      </c>
      <c r="I146" s="506"/>
      <c r="J146" s="506"/>
      <c r="K146" s="506"/>
      <c r="L146" s="507"/>
      <c r="M146" s="216"/>
      <c r="N146" s="105"/>
      <c r="O146" s="105"/>
    </row>
    <row r="147" spans="1:15" hidden="1" x14ac:dyDescent="0.35">
      <c r="A147" s="217"/>
      <c r="B147" s="122"/>
      <c r="C147" s="136"/>
      <c r="D147" s="121"/>
      <c r="E147" s="154" t="e">
        <f>VLOOKUP($B147,ListsReq!$AC$3:$AF$150,2,FALSE)</f>
        <v>#N/A</v>
      </c>
      <c r="F147" s="155" t="e">
        <f>IF($C$117=2020, VLOOKUP($B147,ListsReq!$AC$3:$AF$150,3,FALSE), IF($C$117=2019, VLOOKUP($B147,ListsReq!$AC$153:$AF$300,3,FALSE),""))</f>
        <v>#N/A</v>
      </c>
      <c r="G147" s="154" t="e">
        <f>VLOOKUP($B147,ListsReq!$AC$3:$AF$150,4,FALSE)</f>
        <v>#N/A</v>
      </c>
      <c r="H147" s="153" t="e">
        <f t="shared" si="1"/>
        <v>#N/A</v>
      </c>
      <c r="I147" s="506"/>
      <c r="J147" s="506"/>
      <c r="K147" s="506"/>
      <c r="L147" s="507"/>
      <c r="M147" s="216"/>
      <c r="N147" s="105"/>
      <c r="O147" s="105"/>
    </row>
    <row r="148" spans="1:15" hidden="1" x14ac:dyDescent="0.35">
      <c r="A148" s="217"/>
      <c r="B148" s="122"/>
      <c r="C148" s="136"/>
      <c r="D148" s="121"/>
      <c r="E148" s="154" t="e">
        <f>VLOOKUP($B148,ListsReq!$AC$3:$AF$150,2,FALSE)</f>
        <v>#N/A</v>
      </c>
      <c r="F148" s="155" t="e">
        <f>IF($C$117=2020, VLOOKUP($B148,ListsReq!$AC$3:$AF$150,3,FALSE), IF($C$117=2019, VLOOKUP($B148,ListsReq!$AC$153:$AF$300,3,FALSE),""))</f>
        <v>#N/A</v>
      </c>
      <c r="G148" s="154" t="e">
        <f>VLOOKUP($B148,ListsReq!$AC$3:$AF$150,4,FALSE)</f>
        <v>#N/A</v>
      </c>
      <c r="H148" s="153" t="e">
        <f t="shared" si="1"/>
        <v>#N/A</v>
      </c>
      <c r="I148" s="506"/>
      <c r="J148" s="506"/>
      <c r="K148" s="506"/>
      <c r="L148" s="507"/>
      <c r="M148" s="216"/>
      <c r="N148" s="105"/>
      <c r="O148" s="105"/>
    </row>
    <row r="149" spans="1:15" hidden="1" x14ac:dyDescent="0.35">
      <c r="A149" s="217"/>
      <c r="B149" s="122"/>
      <c r="C149" s="136"/>
      <c r="D149" s="121"/>
      <c r="E149" s="154" t="e">
        <f>VLOOKUP($B149,ListsReq!$AC$3:$AF$150,2,FALSE)</f>
        <v>#N/A</v>
      </c>
      <c r="F149" s="155" t="e">
        <f>IF($C$117=2020, VLOOKUP($B149,ListsReq!$AC$3:$AF$150,3,FALSE), IF($C$117=2019, VLOOKUP($B149,ListsReq!$AC$153:$AF$300,3,FALSE),""))</f>
        <v>#N/A</v>
      </c>
      <c r="G149" s="154" t="e">
        <f>VLOOKUP($B149,ListsReq!$AC$3:$AF$150,4,FALSE)</f>
        <v>#N/A</v>
      </c>
      <c r="H149" s="153" t="e">
        <f t="shared" si="1"/>
        <v>#N/A</v>
      </c>
      <c r="I149" s="506"/>
      <c r="J149" s="506"/>
      <c r="K149" s="506"/>
      <c r="L149" s="507"/>
      <c r="M149" s="216"/>
      <c r="N149" s="105"/>
      <c r="O149" s="105"/>
    </row>
    <row r="150" spans="1:15" hidden="1" x14ac:dyDescent="0.35">
      <c r="A150" s="217"/>
      <c r="B150" s="122"/>
      <c r="C150" s="136"/>
      <c r="D150" s="121"/>
      <c r="E150" s="154" t="e">
        <f>VLOOKUP($B150,ListsReq!$AC$3:$AF$150,2,FALSE)</f>
        <v>#N/A</v>
      </c>
      <c r="F150" s="155" t="e">
        <f>IF($C$117=2020, VLOOKUP($B150,ListsReq!$AC$3:$AF$150,3,FALSE), IF($C$117=2019, VLOOKUP($B150,ListsReq!$AC$153:$AF$300,3,FALSE),""))</f>
        <v>#N/A</v>
      </c>
      <c r="G150" s="154" t="e">
        <f>VLOOKUP($B150,ListsReq!$AC$3:$AF$150,4,FALSE)</f>
        <v>#N/A</v>
      </c>
      <c r="H150" s="153" t="e">
        <f t="shared" si="1"/>
        <v>#N/A</v>
      </c>
      <c r="I150" s="506"/>
      <c r="J150" s="506"/>
      <c r="K150" s="506"/>
      <c r="L150" s="507"/>
      <c r="M150" s="216"/>
      <c r="N150" s="105"/>
      <c r="O150" s="105"/>
    </row>
    <row r="151" spans="1:15" hidden="1" x14ac:dyDescent="0.35">
      <c r="A151" s="217"/>
      <c r="B151" s="122"/>
      <c r="C151" s="136"/>
      <c r="D151" s="121"/>
      <c r="E151" s="154" t="e">
        <f>VLOOKUP($B151,ListsReq!$AC$3:$AF$150,2,FALSE)</f>
        <v>#N/A</v>
      </c>
      <c r="F151" s="155" t="e">
        <f>IF($C$117=2020, VLOOKUP($B151,ListsReq!$AC$3:$AF$150,3,FALSE), IF($C$117=2019, VLOOKUP($B151,ListsReq!$AC$153:$AF$300,3,FALSE),""))</f>
        <v>#N/A</v>
      </c>
      <c r="G151" s="154" t="e">
        <f>VLOOKUP($B151,ListsReq!$AC$3:$AF$150,4,FALSE)</f>
        <v>#N/A</v>
      </c>
      <c r="H151" s="153" t="e">
        <f t="shared" si="1"/>
        <v>#N/A</v>
      </c>
      <c r="I151" s="506"/>
      <c r="J151" s="506"/>
      <c r="K151" s="506"/>
      <c r="L151" s="507"/>
      <c r="M151" s="216"/>
      <c r="N151" s="105"/>
      <c r="O151" s="105"/>
    </row>
    <row r="152" spans="1:15" hidden="1" x14ac:dyDescent="0.35">
      <c r="A152" s="217"/>
      <c r="B152" s="122"/>
      <c r="C152" s="136"/>
      <c r="D152" s="121"/>
      <c r="E152" s="154" t="e">
        <f>VLOOKUP($B152,ListsReq!$AC$3:$AF$150,2,FALSE)</f>
        <v>#N/A</v>
      </c>
      <c r="F152" s="155" t="e">
        <f>IF($C$117=2020, VLOOKUP($B152,ListsReq!$AC$3:$AF$150,3,FALSE), IF($C$117=2019, VLOOKUP($B152,ListsReq!$AC$153:$AF$300,3,FALSE),""))</f>
        <v>#N/A</v>
      </c>
      <c r="G152" s="154" t="e">
        <f>VLOOKUP($B152,ListsReq!$AC$3:$AF$150,4,FALSE)</f>
        <v>#N/A</v>
      </c>
      <c r="H152" s="153" t="e">
        <f t="shared" si="1"/>
        <v>#N/A</v>
      </c>
      <c r="I152" s="506"/>
      <c r="J152" s="506"/>
      <c r="K152" s="506"/>
      <c r="L152" s="507"/>
      <c r="M152" s="216"/>
      <c r="N152" s="105"/>
      <c r="O152" s="105"/>
    </row>
    <row r="153" spans="1:15" hidden="1" x14ac:dyDescent="0.35">
      <c r="A153" s="217"/>
      <c r="B153" s="122"/>
      <c r="C153" s="136"/>
      <c r="D153" s="121"/>
      <c r="E153" s="154" t="e">
        <f>VLOOKUP($B153,ListsReq!$AC$3:$AF$150,2,FALSE)</f>
        <v>#N/A</v>
      </c>
      <c r="F153" s="155" t="e">
        <f>IF($C$117=2020, VLOOKUP($B153,ListsReq!$AC$3:$AF$150,3,FALSE), IF($C$117=2019, VLOOKUP($B153,ListsReq!$AC$153:$AF$300,3,FALSE),""))</f>
        <v>#N/A</v>
      </c>
      <c r="G153" s="154" t="e">
        <f>VLOOKUP($B153,ListsReq!$AC$3:$AF$150,4,FALSE)</f>
        <v>#N/A</v>
      </c>
      <c r="H153" s="153" t="e">
        <f t="shared" si="1"/>
        <v>#N/A</v>
      </c>
      <c r="I153" s="506"/>
      <c r="J153" s="506"/>
      <c r="K153" s="506"/>
      <c r="L153" s="507"/>
      <c r="M153" s="216"/>
      <c r="N153" s="105"/>
      <c r="O153" s="105"/>
    </row>
    <row r="154" spans="1:15" hidden="1" x14ac:dyDescent="0.35">
      <c r="A154" s="217"/>
      <c r="B154" s="122"/>
      <c r="C154" s="136"/>
      <c r="D154" s="121"/>
      <c r="E154" s="154" t="e">
        <f>VLOOKUP($B154,ListsReq!$AC$3:$AF$150,2,FALSE)</f>
        <v>#N/A</v>
      </c>
      <c r="F154" s="155" t="e">
        <f>IF($C$117=2020, VLOOKUP($B154,ListsReq!$AC$3:$AF$150,3,FALSE), IF($C$117=2019, VLOOKUP($B154,ListsReq!$AC$153:$AF$300,3,FALSE),""))</f>
        <v>#N/A</v>
      </c>
      <c r="G154" s="154" t="e">
        <f>VLOOKUP($B154,ListsReq!$AC$3:$AF$150,4,FALSE)</f>
        <v>#N/A</v>
      </c>
      <c r="H154" s="153" t="e">
        <f t="shared" ref="H154:H185" si="2">(F154*D154)/1000</f>
        <v>#N/A</v>
      </c>
      <c r="I154" s="506"/>
      <c r="J154" s="506"/>
      <c r="K154" s="506"/>
      <c r="L154" s="507"/>
      <c r="M154" s="216"/>
      <c r="N154" s="105"/>
      <c r="O154" s="105"/>
    </row>
    <row r="155" spans="1:15" hidden="1" x14ac:dyDescent="0.35">
      <c r="A155" s="217"/>
      <c r="B155" s="122"/>
      <c r="C155" s="136"/>
      <c r="D155" s="121"/>
      <c r="E155" s="154" t="e">
        <f>VLOOKUP($B155,ListsReq!$AC$3:$AF$150,2,FALSE)</f>
        <v>#N/A</v>
      </c>
      <c r="F155" s="155" t="e">
        <f>IF($C$117=2020, VLOOKUP($B155,ListsReq!$AC$3:$AF$150,3,FALSE), IF($C$117=2019, VLOOKUP($B155,ListsReq!$AC$153:$AF$300,3,FALSE),""))</f>
        <v>#N/A</v>
      </c>
      <c r="G155" s="154" t="e">
        <f>VLOOKUP($B155,ListsReq!$AC$3:$AF$150,4,FALSE)</f>
        <v>#N/A</v>
      </c>
      <c r="H155" s="153" t="e">
        <f t="shared" si="2"/>
        <v>#N/A</v>
      </c>
      <c r="I155" s="506"/>
      <c r="J155" s="506"/>
      <c r="K155" s="506"/>
      <c r="L155" s="507"/>
      <c r="M155" s="216"/>
      <c r="N155" s="105"/>
      <c r="O155" s="105"/>
    </row>
    <row r="156" spans="1:15" hidden="1" x14ac:dyDescent="0.35">
      <c r="A156" s="217"/>
      <c r="B156" s="122"/>
      <c r="C156" s="136"/>
      <c r="D156" s="121"/>
      <c r="E156" s="154" t="e">
        <f>VLOOKUP($B156,ListsReq!$AC$3:$AF$150,2,FALSE)</f>
        <v>#N/A</v>
      </c>
      <c r="F156" s="155" t="e">
        <f>IF($C$117=2020, VLOOKUP($B156,ListsReq!$AC$3:$AF$150,3,FALSE), IF($C$117=2019, VLOOKUP($B156,ListsReq!$AC$153:$AF$300,3,FALSE),""))</f>
        <v>#N/A</v>
      </c>
      <c r="G156" s="154" t="e">
        <f>VLOOKUP($B156,ListsReq!$AC$3:$AF$150,4,FALSE)</f>
        <v>#N/A</v>
      </c>
      <c r="H156" s="153" t="e">
        <f t="shared" si="2"/>
        <v>#N/A</v>
      </c>
      <c r="I156" s="506"/>
      <c r="J156" s="506"/>
      <c r="K156" s="506"/>
      <c r="L156" s="507"/>
      <c r="M156" s="216"/>
      <c r="N156" s="105"/>
      <c r="O156" s="105"/>
    </row>
    <row r="157" spans="1:15" hidden="1" x14ac:dyDescent="0.35">
      <c r="A157" s="217"/>
      <c r="B157" s="122"/>
      <c r="C157" s="136"/>
      <c r="D157" s="121"/>
      <c r="E157" s="154" t="e">
        <f>VLOOKUP($B157,ListsReq!$AC$3:$AF$150,2,FALSE)</f>
        <v>#N/A</v>
      </c>
      <c r="F157" s="155" t="e">
        <f>IF($C$117=2020, VLOOKUP($B157,ListsReq!$AC$3:$AF$150,3,FALSE), IF($C$117=2019, VLOOKUP($B157,ListsReq!$AC$153:$AF$300,3,FALSE),""))</f>
        <v>#N/A</v>
      </c>
      <c r="G157" s="154" t="e">
        <f>VLOOKUP($B157,ListsReq!$AC$3:$AF$150,4,FALSE)</f>
        <v>#N/A</v>
      </c>
      <c r="H157" s="153" t="e">
        <f t="shared" si="2"/>
        <v>#N/A</v>
      </c>
      <c r="I157" s="506"/>
      <c r="J157" s="506"/>
      <c r="K157" s="506"/>
      <c r="L157" s="507"/>
      <c r="M157" s="216"/>
      <c r="N157" s="105"/>
      <c r="O157" s="105"/>
    </row>
    <row r="158" spans="1:15" hidden="1" x14ac:dyDescent="0.35">
      <c r="A158" s="217"/>
      <c r="B158" s="122"/>
      <c r="C158" s="136"/>
      <c r="D158" s="121"/>
      <c r="E158" s="154" t="e">
        <f>VLOOKUP($B158,ListsReq!$AC$3:$AF$150,2,FALSE)</f>
        <v>#N/A</v>
      </c>
      <c r="F158" s="155" t="e">
        <f>IF($C$117=2020, VLOOKUP($B158,ListsReq!$AC$3:$AF$150,3,FALSE), IF($C$117=2019, VLOOKUP($B158,ListsReq!$AC$153:$AF$300,3,FALSE),""))</f>
        <v>#N/A</v>
      </c>
      <c r="G158" s="154" t="e">
        <f>VLOOKUP($B158,ListsReq!$AC$3:$AF$150,4,FALSE)</f>
        <v>#N/A</v>
      </c>
      <c r="H158" s="153" t="e">
        <f t="shared" si="2"/>
        <v>#N/A</v>
      </c>
      <c r="I158" s="506"/>
      <c r="J158" s="506"/>
      <c r="K158" s="506"/>
      <c r="L158" s="507"/>
      <c r="M158" s="216"/>
      <c r="N158" s="105"/>
      <c r="O158" s="105"/>
    </row>
    <row r="159" spans="1:15" hidden="1" x14ac:dyDescent="0.35">
      <c r="A159" s="217"/>
      <c r="B159" s="122"/>
      <c r="C159" s="136"/>
      <c r="D159" s="121"/>
      <c r="E159" s="154" t="e">
        <f>VLOOKUP($B159,ListsReq!$AC$3:$AF$150,2,FALSE)</f>
        <v>#N/A</v>
      </c>
      <c r="F159" s="155" t="e">
        <f>IF($C$117=2020, VLOOKUP($B159,ListsReq!$AC$3:$AF$150,3,FALSE), IF($C$117=2019, VLOOKUP($B159,ListsReq!$AC$153:$AF$300,3,FALSE),""))</f>
        <v>#N/A</v>
      </c>
      <c r="G159" s="154" t="e">
        <f>VLOOKUP($B159,ListsReq!$AC$3:$AF$150,4,FALSE)</f>
        <v>#N/A</v>
      </c>
      <c r="H159" s="153" t="e">
        <f t="shared" si="2"/>
        <v>#N/A</v>
      </c>
      <c r="I159" s="506"/>
      <c r="J159" s="506"/>
      <c r="K159" s="506"/>
      <c r="L159" s="507"/>
      <c r="M159" s="216"/>
      <c r="N159" s="105"/>
      <c r="O159" s="105"/>
    </row>
    <row r="160" spans="1:15" hidden="1" x14ac:dyDescent="0.35">
      <c r="A160" s="217"/>
      <c r="B160" s="122"/>
      <c r="C160" s="136"/>
      <c r="D160" s="121"/>
      <c r="E160" s="154" t="e">
        <f>VLOOKUP($B160,ListsReq!$AC$3:$AF$150,2,FALSE)</f>
        <v>#N/A</v>
      </c>
      <c r="F160" s="155" t="e">
        <f>IF($C$117=2020, VLOOKUP($B160,ListsReq!$AC$3:$AF$150,3,FALSE), IF($C$117=2019, VLOOKUP($B160,ListsReq!$AC$153:$AF$300,3,FALSE),""))</f>
        <v>#N/A</v>
      </c>
      <c r="G160" s="154" t="e">
        <f>VLOOKUP($B160,ListsReq!$AC$3:$AF$150,4,FALSE)</f>
        <v>#N/A</v>
      </c>
      <c r="H160" s="153" t="e">
        <f t="shared" si="2"/>
        <v>#N/A</v>
      </c>
      <c r="I160" s="506"/>
      <c r="J160" s="506"/>
      <c r="K160" s="506"/>
      <c r="L160" s="507"/>
      <c r="M160" s="216"/>
      <c r="N160" s="105"/>
      <c r="O160" s="105"/>
    </row>
    <row r="161" spans="1:15" hidden="1" x14ac:dyDescent="0.35">
      <c r="A161" s="217"/>
      <c r="B161" s="122"/>
      <c r="C161" s="136"/>
      <c r="D161" s="121"/>
      <c r="E161" s="154" t="e">
        <f>VLOOKUP($B161,ListsReq!$AC$3:$AF$150,2,FALSE)</f>
        <v>#N/A</v>
      </c>
      <c r="F161" s="155" t="e">
        <f>IF($C$117=2020, VLOOKUP($B161,ListsReq!$AC$3:$AF$150,3,FALSE), IF($C$117=2019, VLOOKUP($B161,ListsReq!$AC$153:$AF$300,3,FALSE),""))</f>
        <v>#N/A</v>
      </c>
      <c r="G161" s="154" t="e">
        <f>VLOOKUP($B161,ListsReq!$AC$3:$AF$150,4,FALSE)</f>
        <v>#N/A</v>
      </c>
      <c r="H161" s="153" t="e">
        <f t="shared" si="2"/>
        <v>#N/A</v>
      </c>
      <c r="I161" s="506"/>
      <c r="J161" s="506"/>
      <c r="K161" s="506"/>
      <c r="L161" s="507"/>
      <c r="M161" s="216"/>
      <c r="N161" s="105"/>
      <c r="O161" s="105"/>
    </row>
    <row r="162" spans="1:15" hidden="1" x14ac:dyDescent="0.35">
      <c r="A162" s="217"/>
      <c r="B162" s="122"/>
      <c r="C162" s="136"/>
      <c r="D162" s="121"/>
      <c r="E162" s="154" t="e">
        <f>VLOOKUP($B162,ListsReq!$AC$3:$AF$150,2,FALSE)</f>
        <v>#N/A</v>
      </c>
      <c r="F162" s="155" t="e">
        <f>IF($C$117=2020, VLOOKUP($B162,ListsReq!$AC$3:$AF$150,3,FALSE), IF($C$117=2019, VLOOKUP($B162,ListsReq!$AC$153:$AF$300,3,FALSE),""))</f>
        <v>#N/A</v>
      </c>
      <c r="G162" s="154" t="e">
        <f>VLOOKUP($B162,ListsReq!$AC$3:$AF$150,4,FALSE)</f>
        <v>#N/A</v>
      </c>
      <c r="H162" s="153" t="e">
        <f t="shared" si="2"/>
        <v>#N/A</v>
      </c>
      <c r="I162" s="506"/>
      <c r="J162" s="506"/>
      <c r="K162" s="506"/>
      <c r="L162" s="507"/>
      <c r="M162" s="216"/>
      <c r="N162" s="105"/>
      <c r="O162" s="105"/>
    </row>
    <row r="163" spans="1:15" hidden="1" x14ac:dyDescent="0.35">
      <c r="A163" s="217"/>
      <c r="B163" s="122"/>
      <c r="C163" s="136"/>
      <c r="D163" s="121"/>
      <c r="E163" s="154" t="e">
        <f>VLOOKUP($B163,ListsReq!$AC$3:$AF$150,2,FALSE)</f>
        <v>#N/A</v>
      </c>
      <c r="F163" s="155" t="e">
        <f>IF($C$117=2020, VLOOKUP($B163,ListsReq!$AC$3:$AF$150,3,FALSE), IF($C$117=2019, VLOOKUP($B163,ListsReq!$AC$153:$AF$300,3,FALSE),""))</f>
        <v>#N/A</v>
      </c>
      <c r="G163" s="154" t="e">
        <f>VLOOKUP($B163,ListsReq!$AC$3:$AF$150,4,FALSE)</f>
        <v>#N/A</v>
      </c>
      <c r="H163" s="153" t="e">
        <f t="shared" si="2"/>
        <v>#N/A</v>
      </c>
      <c r="I163" s="506"/>
      <c r="J163" s="506"/>
      <c r="K163" s="506"/>
      <c r="L163" s="507"/>
      <c r="M163" s="216"/>
      <c r="N163" s="105"/>
      <c r="O163" s="105"/>
    </row>
    <row r="164" spans="1:15" hidden="1" x14ac:dyDescent="0.35">
      <c r="A164" s="217"/>
      <c r="B164" s="122"/>
      <c r="C164" s="136"/>
      <c r="D164" s="121"/>
      <c r="E164" s="154" t="e">
        <f>VLOOKUP($B164,ListsReq!$AC$3:$AF$150,2,FALSE)</f>
        <v>#N/A</v>
      </c>
      <c r="F164" s="155" t="e">
        <f>IF($C$117=2020, VLOOKUP($B164,ListsReq!$AC$3:$AF$150,3,FALSE), IF($C$117=2019, VLOOKUP($B164,ListsReq!$AC$153:$AF$300,3,FALSE),""))</f>
        <v>#N/A</v>
      </c>
      <c r="G164" s="154" t="e">
        <f>VLOOKUP($B164,ListsReq!$AC$3:$AF$150,4,FALSE)</f>
        <v>#N/A</v>
      </c>
      <c r="H164" s="153" t="e">
        <f t="shared" si="2"/>
        <v>#N/A</v>
      </c>
      <c r="I164" s="506"/>
      <c r="J164" s="506"/>
      <c r="K164" s="506"/>
      <c r="L164" s="507"/>
      <c r="M164" s="216"/>
      <c r="N164" s="105"/>
      <c r="O164" s="105"/>
    </row>
    <row r="165" spans="1:15" hidden="1" x14ac:dyDescent="0.35">
      <c r="A165" s="217"/>
      <c r="B165" s="122"/>
      <c r="C165" s="136"/>
      <c r="D165" s="121"/>
      <c r="E165" s="154" t="e">
        <f>VLOOKUP($B165,ListsReq!$AC$3:$AF$150,2,FALSE)</f>
        <v>#N/A</v>
      </c>
      <c r="F165" s="155" t="e">
        <f>IF($C$117=2020, VLOOKUP($B165,ListsReq!$AC$3:$AF$150,3,FALSE), IF($C$117=2019, VLOOKUP($B165,ListsReq!$AC$153:$AF$300,3,FALSE),""))</f>
        <v>#N/A</v>
      </c>
      <c r="G165" s="154" t="e">
        <f>VLOOKUP($B165,ListsReq!$AC$3:$AF$150,4,FALSE)</f>
        <v>#N/A</v>
      </c>
      <c r="H165" s="153" t="e">
        <f t="shared" si="2"/>
        <v>#N/A</v>
      </c>
      <c r="I165" s="506"/>
      <c r="J165" s="506"/>
      <c r="K165" s="506"/>
      <c r="L165" s="507"/>
      <c r="M165" s="216"/>
      <c r="N165" s="105"/>
      <c r="O165" s="105"/>
    </row>
    <row r="166" spans="1:15" hidden="1" x14ac:dyDescent="0.35">
      <c r="A166" s="217"/>
      <c r="B166" s="122"/>
      <c r="C166" s="136"/>
      <c r="D166" s="121"/>
      <c r="E166" s="154" t="e">
        <f>VLOOKUP($B166,ListsReq!$AC$3:$AF$150,2,FALSE)</f>
        <v>#N/A</v>
      </c>
      <c r="F166" s="155" t="e">
        <f>IF($C$117=2020, VLOOKUP($B166,ListsReq!$AC$3:$AF$150,3,FALSE), IF($C$117=2019, VLOOKUP($B166,ListsReq!$AC$153:$AF$300,3,FALSE),""))</f>
        <v>#N/A</v>
      </c>
      <c r="G166" s="154" t="e">
        <f>VLOOKUP($B166,ListsReq!$AC$3:$AF$150,4,FALSE)</f>
        <v>#N/A</v>
      </c>
      <c r="H166" s="153" t="e">
        <f t="shared" si="2"/>
        <v>#N/A</v>
      </c>
      <c r="I166" s="506"/>
      <c r="J166" s="506"/>
      <c r="K166" s="506"/>
      <c r="L166" s="507"/>
      <c r="M166" s="216"/>
      <c r="N166" s="105"/>
      <c r="O166" s="105"/>
    </row>
    <row r="167" spans="1:15" hidden="1" x14ac:dyDescent="0.35">
      <c r="A167" s="217"/>
      <c r="B167" s="122"/>
      <c r="C167" s="136"/>
      <c r="D167" s="121"/>
      <c r="E167" s="154" t="e">
        <f>VLOOKUP($B167,ListsReq!$AC$3:$AF$150,2,FALSE)</f>
        <v>#N/A</v>
      </c>
      <c r="F167" s="155" t="e">
        <f>IF($C$117=2020, VLOOKUP($B167,ListsReq!$AC$3:$AF$150,3,FALSE), IF($C$117=2019, VLOOKUP($B167,ListsReq!$AC$153:$AF$300,3,FALSE),""))</f>
        <v>#N/A</v>
      </c>
      <c r="G167" s="154" t="e">
        <f>VLOOKUP($B167,ListsReq!$AC$3:$AF$150,4,FALSE)</f>
        <v>#N/A</v>
      </c>
      <c r="H167" s="153" t="e">
        <f t="shared" si="2"/>
        <v>#N/A</v>
      </c>
      <c r="I167" s="506"/>
      <c r="J167" s="506"/>
      <c r="K167" s="506"/>
      <c r="L167" s="507"/>
      <c r="M167" s="216"/>
      <c r="N167" s="105"/>
      <c r="O167" s="105"/>
    </row>
    <row r="168" spans="1:15" hidden="1" x14ac:dyDescent="0.35">
      <c r="A168" s="217"/>
      <c r="B168" s="122"/>
      <c r="C168" s="136"/>
      <c r="D168" s="121"/>
      <c r="E168" s="154" t="e">
        <f>VLOOKUP($B168,ListsReq!$AC$3:$AF$150,2,FALSE)</f>
        <v>#N/A</v>
      </c>
      <c r="F168" s="155" t="e">
        <f>IF($C$117=2020, VLOOKUP($B168,ListsReq!$AC$3:$AF$150,3,FALSE), IF($C$117=2019, VLOOKUP($B168,ListsReq!$AC$153:$AF$300,3,FALSE),""))</f>
        <v>#N/A</v>
      </c>
      <c r="G168" s="154" t="e">
        <f>VLOOKUP($B168,ListsReq!$AC$3:$AF$150,4,FALSE)</f>
        <v>#N/A</v>
      </c>
      <c r="H168" s="153" t="e">
        <f t="shared" si="2"/>
        <v>#N/A</v>
      </c>
      <c r="I168" s="506"/>
      <c r="J168" s="506"/>
      <c r="K168" s="506"/>
      <c r="L168" s="507"/>
      <c r="M168" s="216"/>
      <c r="N168" s="105"/>
      <c r="O168" s="105"/>
    </row>
    <row r="169" spans="1:15" hidden="1" x14ac:dyDescent="0.35">
      <c r="A169" s="217"/>
      <c r="B169" s="122"/>
      <c r="C169" s="136"/>
      <c r="D169" s="121"/>
      <c r="E169" s="154" t="e">
        <f>VLOOKUP($B169,ListsReq!$AC$3:$AF$150,2,FALSE)</f>
        <v>#N/A</v>
      </c>
      <c r="F169" s="155" t="e">
        <f>IF($C$117=2020, VLOOKUP($B169,ListsReq!$AC$3:$AF$150,3,FALSE), IF($C$117=2019, VLOOKUP($B169,ListsReq!$AC$153:$AF$300,3,FALSE),""))</f>
        <v>#N/A</v>
      </c>
      <c r="G169" s="154" t="e">
        <f>VLOOKUP($B169,ListsReq!$AC$3:$AF$150,4,FALSE)</f>
        <v>#N/A</v>
      </c>
      <c r="H169" s="153" t="e">
        <f t="shared" si="2"/>
        <v>#N/A</v>
      </c>
      <c r="I169" s="506"/>
      <c r="J169" s="506"/>
      <c r="K169" s="506"/>
      <c r="L169" s="507"/>
      <c r="M169" s="216"/>
      <c r="N169" s="105"/>
      <c r="O169" s="105"/>
    </row>
    <row r="170" spans="1:15" hidden="1" x14ac:dyDescent="0.35">
      <c r="A170" s="217"/>
      <c r="B170" s="122"/>
      <c r="C170" s="136"/>
      <c r="D170" s="121"/>
      <c r="E170" s="154" t="e">
        <f>VLOOKUP($B170,ListsReq!$AC$3:$AF$150,2,FALSE)</f>
        <v>#N/A</v>
      </c>
      <c r="F170" s="155" t="e">
        <f>IF($C$117=2020, VLOOKUP($B170,ListsReq!$AC$3:$AF$150,3,FALSE), IF($C$117=2019, VLOOKUP($B170,ListsReq!$AC$153:$AF$300,3,FALSE),""))</f>
        <v>#N/A</v>
      </c>
      <c r="G170" s="154" t="e">
        <f>VLOOKUP($B170,ListsReq!$AC$3:$AF$150,4,FALSE)</f>
        <v>#N/A</v>
      </c>
      <c r="H170" s="153" t="e">
        <f t="shared" si="2"/>
        <v>#N/A</v>
      </c>
      <c r="I170" s="506"/>
      <c r="J170" s="506"/>
      <c r="K170" s="506"/>
      <c r="L170" s="507"/>
      <c r="M170" s="216"/>
      <c r="N170" s="105"/>
      <c r="O170" s="105"/>
    </row>
    <row r="171" spans="1:15" hidden="1" x14ac:dyDescent="0.35">
      <c r="A171" s="217"/>
      <c r="B171" s="122"/>
      <c r="C171" s="136"/>
      <c r="D171" s="121"/>
      <c r="E171" s="154" t="e">
        <f>VLOOKUP($B171,ListsReq!$AC$3:$AF$150,2,FALSE)</f>
        <v>#N/A</v>
      </c>
      <c r="F171" s="155" t="e">
        <f>IF($C$117=2020, VLOOKUP($B171,ListsReq!$AC$3:$AF$150,3,FALSE), IF($C$117=2019, VLOOKUP($B171,ListsReq!$AC$153:$AF$300,3,FALSE),""))</f>
        <v>#N/A</v>
      </c>
      <c r="G171" s="154" t="e">
        <f>VLOOKUP($B171,ListsReq!$AC$3:$AF$150,4,FALSE)</f>
        <v>#N/A</v>
      </c>
      <c r="H171" s="153" t="e">
        <f t="shared" si="2"/>
        <v>#N/A</v>
      </c>
      <c r="I171" s="506"/>
      <c r="J171" s="506"/>
      <c r="K171" s="506"/>
      <c r="L171" s="507"/>
      <c r="M171" s="216"/>
      <c r="N171" s="105"/>
      <c r="O171" s="105"/>
    </row>
    <row r="172" spans="1:15" hidden="1" x14ac:dyDescent="0.35">
      <c r="A172" s="217"/>
      <c r="B172" s="122"/>
      <c r="C172" s="136"/>
      <c r="D172" s="121"/>
      <c r="E172" s="154" t="e">
        <f>VLOOKUP($B172,ListsReq!$AC$3:$AF$150,2,FALSE)</f>
        <v>#N/A</v>
      </c>
      <c r="F172" s="155" t="e">
        <f>IF($C$117=2020, VLOOKUP($B172,ListsReq!$AC$3:$AF$150,3,FALSE), IF($C$117=2019, VLOOKUP($B172,ListsReq!$AC$153:$AF$300,3,FALSE),""))</f>
        <v>#N/A</v>
      </c>
      <c r="G172" s="154" t="e">
        <f>VLOOKUP($B172,ListsReq!$AC$3:$AF$150,4,FALSE)</f>
        <v>#N/A</v>
      </c>
      <c r="H172" s="153" t="e">
        <f t="shared" si="2"/>
        <v>#N/A</v>
      </c>
      <c r="I172" s="506"/>
      <c r="J172" s="506"/>
      <c r="K172" s="506"/>
      <c r="L172" s="507"/>
      <c r="M172" s="216"/>
      <c r="N172" s="105"/>
      <c r="O172" s="105"/>
    </row>
    <row r="173" spans="1:15" hidden="1" x14ac:dyDescent="0.35">
      <c r="A173" s="217"/>
      <c r="B173" s="122"/>
      <c r="C173" s="136"/>
      <c r="D173" s="121"/>
      <c r="E173" s="154" t="e">
        <f>VLOOKUP($B173,ListsReq!$AC$3:$AF$150,2,FALSE)</f>
        <v>#N/A</v>
      </c>
      <c r="F173" s="155" t="e">
        <f>IF($C$117=2020, VLOOKUP($B173,ListsReq!$AC$3:$AF$150,3,FALSE), IF($C$117=2019, VLOOKUP($B173,ListsReq!$AC$153:$AF$300,3,FALSE),""))</f>
        <v>#N/A</v>
      </c>
      <c r="G173" s="154" t="e">
        <f>VLOOKUP($B173,ListsReq!$AC$3:$AF$150,4,FALSE)</f>
        <v>#N/A</v>
      </c>
      <c r="H173" s="153" t="e">
        <f t="shared" si="2"/>
        <v>#N/A</v>
      </c>
      <c r="I173" s="506"/>
      <c r="J173" s="506"/>
      <c r="K173" s="506"/>
      <c r="L173" s="507"/>
      <c r="M173" s="216"/>
      <c r="N173" s="105"/>
      <c r="O173" s="105"/>
    </row>
    <row r="174" spans="1:15" hidden="1" x14ac:dyDescent="0.35">
      <c r="A174" s="217"/>
      <c r="B174" s="122"/>
      <c r="C174" s="136"/>
      <c r="D174" s="121"/>
      <c r="E174" s="154" t="e">
        <f>VLOOKUP($B174,ListsReq!$AC$3:$AF$150,2,FALSE)</f>
        <v>#N/A</v>
      </c>
      <c r="F174" s="155" t="e">
        <f>IF($C$117=2020, VLOOKUP($B174,ListsReq!$AC$3:$AF$150,3,FALSE), IF($C$117=2019, VLOOKUP($B174,ListsReq!$AC$153:$AF$300,3,FALSE),""))</f>
        <v>#N/A</v>
      </c>
      <c r="G174" s="154" t="e">
        <f>VLOOKUP($B174,ListsReq!$AC$3:$AF$150,4,FALSE)</f>
        <v>#N/A</v>
      </c>
      <c r="H174" s="153" t="e">
        <f t="shared" si="2"/>
        <v>#N/A</v>
      </c>
      <c r="I174" s="506"/>
      <c r="J174" s="506"/>
      <c r="K174" s="506"/>
      <c r="L174" s="507"/>
      <c r="M174" s="216"/>
      <c r="N174" s="105"/>
      <c r="O174" s="105"/>
    </row>
    <row r="175" spans="1:15" hidden="1" x14ac:dyDescent="0.35">
      <c r="A175" s="217"/>
      <c r="B175" s="122"/>
      <c r="C175" s="136"/>
      <c r="D175" s="121"/>
      <c r="E175" s="154" t="e">
        <f>VLOOKUP($B175,ListsReq!$AC$3:$AF$150,2,FALSE)</f>
        <v>#N/A</v>
      </c>
      <c r="F175" s="155" t="e">
        <f>IF($C$117=2020, VLOOKUP($B175,ListsReq!$AC$3:$AF$150,3,FALSE), IF($C$117=2019, VLOOKUP($B175,ListsReq!$AC$153:$AF$300,3,FALSE),""))</f>
        <v>#N/A</v>
      </c>
      <c r="G175" s="154" t="e">
        <f>VLOOKUP($B175,ListsReq!$AC$3:$AF$150,4,FALSE)</f>
        <v>#N/A</v>
      </c>
      <c r="H175" s="153" t="e">
        <f t="shared" si="2"/>
        <v>#N/A</v>
      </c>
      <c r="I175" s="506"/>
      <c r="J175" s="506"/>
      <c r="K175" s="506"/>
      <c r="L175" s="507"/>
      <c r="M175" s="216"/>
      <c r="N175" s="105"/>
      <c r="O175" s="105"/>
    </row>
    <row r="176" spans="1:15" hidden="1" x14ac:dyDescent="0.35">
      <c r="A176" s="217"/>
      <c r="B176" s="122"/>
      <c r="C176" s="136"/>
      <c r="D176" s="121"/>
      <c r="E176" s="154" t="e">
        <f>VLOOKUP($B176,ListsReq!$AC$3:$AF$150,2,FALSE)</f>
        <v>#N/A</v>
      </c>
      <c r="F176" s="155" t="e">
        <f>IF($C$117=2020, VLOOKUP($B176,ListsReq!$AC$3:$AF$150,3,FALSE), IF($C$117=2019, VLOOKUP($B176,ListsReq!$AC$153:$AF$300,3,FALSE),""))</f>
        <v>#N/A</v>
      </c>
      <c r="G176" s="154" t="e">
        <f>VLOOKUP($B176,ListsReq!$AC$3:$AF$150,4,FALSE)</f>
        <v>#N/A</v>
      </c>
      <c r="H176" s="153" t="e">
        <f t="shared" si="2"/>
        <v>#N/A</v>
      </c>
      <c r="I176" s="506"/>
      <c r="J176" s="506"/>
      <c r="K176" s="506"/>
      <c r="L176" s="507"/>
      <c r="M176" s="216"/>
      <c r="N176" s="105"/>
      <c r="O176" s="105"/>
    </row>
    <row r="177" spans="1:15" hidden="1" x14ac:dyDescent="0.35">
      <c r="A177" s="217"/>
      <c r="B177" s="122"/>
      <c r="C177" s="136"/>
      <c r="D177" s="121"/>
      <c r="E177" s="154" t="e">
        <f>VLOOKUP($B177,ListsReq!$AC$3:$AF$150,2,FALSE)</f>
        <v>#N/A</v>
      </c>
      <c r="F177" s="155" t="e">
        <f>IF($C$117=2020, VLOOKUP($B177,ListsReq!$AC$3:$AF$150,3,FALSE), IF($C$117=2019, VLOOKUP($B177,ListsReq!$AC$153:$AF$300,3,FALSE),""))</f>
        <v>#N/A</v>
      </c>
      <c r="G177" s="154" t="e">
        <f>VLOOKUP($B177,ListsReq!$AC$3:$AF$150,4,FALSE)</f>
        <v>#N/A</v>
      </c>
      <c r="H177" s="153" t="e">
        <f t="shared" si="2"/>
        <v>#N/A</v>
      </c>
      <c r="I177" s="506"/>
      <c r="J177" s="506"/>
      <c r="K177" s="506"/>
      <c r="L177" s="507"/>
      <c r="M177" s="216"/>
      <c r="N177" s="105"/>
      <c r="O177" s="105"/>
    </row>
    <row r="178" spans="1:15" hidden="1" x14ac:dyDescent="0.35">
      <c r="A178" s="217"/>
      <c r="B178" s="122"/>
      <c r="C178" s="136"/>
      <c r="D178" s="121"/>
      <c r="E178" s="154" t="e">
        <f>VLOOKUP($B178,ListsReq!$AC$3:$AF$150,2,FALSE)</f>
        <v>#N/A</v>
      </c>
      <c r="F178" s="155" t="e">
        <f>IF($C$117=2020, VLOOKUP($B178,ListsReq!$AC$3:$AF$150,3,FALSE), IF($C$117=2019, VLOOKUP($B178,ListsReq!$AC$153:$AF$300,3,FALSE),""))</f>
        <v>#N/A</v>
      </c>
      <c r="G178" s="154" t="e">
        <f>VLOOKUP($B178,ListsReq!$AC$3:$AF$150,4,FALSE)</f>
        <v>#N/A</v>
      </c>
      <c r="H178" s="153" t="e">
        <f t="shared" si="2"/>
        <v>#N/A</v>
      </c>
      <c r="I178" s="506"/>
      <c r="J178" s="506"/>
      <c r="K178" s="506"/>
      <c r="L178" s="507"/>
      <c r="M178" s="216"/>
      <c r="N178" s="105"/>
      <c r="O178" s="105"/>
    </row>
    <row r="179" spans="1:15" hidden="1" x14ac:dyDescent="0.35">
      <c r="A179" s="217"/>
      <c r="B179" s="122"/>
      <c r="C179" s="136"/>
      <c r="D179" s="121"/>
      <c r="E179" s="154" t="e">
        <f>VLOOKUP($B179,ListsReq!$AC$3:$AF$150,2,FALSE)</f>
        <v>#N/A</v>
      </c>
      <c r="F179" s="155" t="e">
        <f>IF($C$117=2020, VLOOKUP($B179,ListsReq!$AC$3:$AF$150,3,FALSE), IF($C$117=2019, VLOOKUP($B179,ListsReq!$AC$153:$AF$300,3,FALSE),""))</f>
        <v>#N/A</v>
      </c>
      <c r="G179" s="154" t="e">
        <f>VLOOKUP($B179,ListsReq!$AC$3:$AF$150,4,FALSE)</f>
        <v>#N/A</v>
      </c>
      <c r="H179" s="153" t="e">
        <f t="shared" si="2"/>
        <v>#N/A</v>
      </c>
      <c r="I179" s="506"/>
      <c r="J179" s="506"/>
      <c r="K179" s="506"/>
      <c r="L179" s="507"/>
      <c r="M179" s="216"/>
      <c r="N179" s="105"/>
      <c r="O179" s="105"/>
    </row>
    <row r="180" spans="1:15" hidden="1" x14ac:dyDescent="0.35">
      <c r="A180" s="217"/>
      <c r="B180" s="122"/>
      <c r="C180" s="136"/>
      <c r="D180" s="121"/>
      <c r="E180" s="154" t="e">
        <f>VLOOKUP($B180,ListsReq!$AC$3:$AF$150,2,FALSE)</f>
        <v>#N/A</v>
      </c>
      <c r="F180" s="155" t="e">
        <f>IF($C$117=2020, VLOOKUP($B180,ListsReq!$AC$3:$AF$150,3,FALSE), IF($C$117=2019, VLOOKUP($B180,ListsReq!$AC$153:$AF$300,3,FALSE),""))</f>
        <v>#N/A</v>
      </c>
      <c r="G180" s="154" t="e">
        <f>VLOOKUP($B180,ListsReq!$AC$3:$AF$150,4,FALSE)</f>
        <v>#N/A</v>
      </c>
      <c r="H180" s="153" t="e">
        <f t="shared" si="2"/>
        <v>#N/A</v>
      </c>
      <c r="I180" s="506"/>
      <c r="J180" s="506"/>
      <c r="K180" s="506"/>
      <c r="L180" s="507"/>
      <c r="M180" s="216"/>
      <c r="N180" s="105"/>
      <c r="O180" s="105"/>
    </row>
    <row r="181" spans="1:15" hidden="1" x14ac:dyDescent="0.35">
      <c r="A181" s="217"/>
      <c r="B181" s="122"/>
      <c r="C181" s="136"/>
      <c r="D181" s="121"/>
      <c r="E181" s="154" t="e">
        <f>VLOOKUP($B181,ListsReq!$AC$3:$AF$150,2,FALSE)</f>
        <v>#N/A</v>
      </c>
      <c r="F181" s="155" t="e">
        <f>IF($C$117=2020, VLOOKUP($B181,ListsReq!$AC$3:$AF$150,3,FALSE), IF($C$117=2019, VLOOKUP($B181,ListsReq!$AC$153:$AF$300,3,FALSE),""))</f>
        <v>#N/A</v>
      </c>
      <c r="G181" s="154" t="e">
        <f>VLOOKUP($B181,ListsReq!$AC$3:$AF$150,4,FALSE)</f>
        <v>#N/A</v>
      </c>
      <c r="H181" s="153" t="e">
        <f t="shared" si="2"/>
        <v>#N/A</v>
      </c>
      <c r="I181" s="506"/>
      <c r="J181" s="506"/>
      <c r="K181" s="506"/>
      <c r="L181" s="507"/>
      <c r="M181" s="216"/>
      <c r="N181" s="105"/>
      <c r="O181" s="105"/>
    </row>
    <row r="182" spans="1:15" hidden="1" x14ac:dyDescent="0.35">
      <c r="A182" s="217"/>
      <c r="B182" s="122"/>
      <c r="C182" s="136"/>
      <c r="D182" s="121"/>
      <c r="E182" s="154" t="e">
        <f>VLOOKUP($B182,ListsReq!$AC$3:$AF$150,2,FALSE)</f>
        <v>#N/A</v>
      </c>
      <c r="F182" s="155" t="e">
        <f>IF($C$117=2020, VLOOKUP($B182,ListsReq!$AC$3:$AF$150,3,FALSE), IF($C$117=2019, VLOOKUP($B182,ListsReq!$AC$153:$AF$300,3,FALSE),""))</f>
        <v>#N/A</v>
      </c>
      <c r="G182" s="154" t="e">
        <f>VLOOKUP($B182,ListsReq!$AC$3:$AF$150,4,FALSE)</f>
        <v>#N/A</v>
      </c>
      <c r="H182" s="153" t="e">
        <f t="shared" si="2"/>
        <v>#N/A</v>
      </c>
      <c r="I182" s="506"/>
      <c r="J182" s="506"/>
      <c r="K182" s="506"/>
      <c r="L182" s="507"/>
      <c r="M182" s="216"/>
      <c r="N182" s="105"/>
      <c r="O182" s="105"/>
    </row>
    <row r="183" spans="1:15" hidden="1" x14ac:dyDescent="0.35">
      <c r="A183" s="217"/>
      <c r="B183" s="122"/>
      <c r="C183" s="136"/>
      <c r="D183" s="121"/>
      <c r="E183" s="154" t="e">
        <f>VLOOKUP($B183,ListsReq!$AC$3:$AF$150,2,FALSE)</f>
        <v>#N/A</v>
      </c>
      <c r="F183" s="155" t="e">
        <f>IF($C$117=2020, VLOOKUP($B183,ListsReq!$AC$3:$AF$150,3,FALSE), IF($C$117=2019, VLOOKUP($B183,ListsReq!$AC$153:$AF$300,3,FALSE),""))</f>
        <v>#N/A</v>
      </c>
      <c r="G183" s="154" t="e">
        <f>VLOOKUP($B183,ListsReq!$AC$3:$AF$150,4,FALSE)</f>
        <v>#N/A</v>
      </c>
      <c r="H183" s="153" t="e">
        <f t="shared" si="2"/>
        <v>#N/A</v>
      </c>
      <c r="I183" s="506"/>
      <c r="J183" s="506"/>
      <c r="K183" s="506"/>
      <c r="L183" s="507"/>
      <c r="M183" s="216"/>
      <c r="N183" s="105"/>
      <c r="O183" s="105"/>
    </row>
    <row r="184" spans="1:15" hidden="1" x14ac:dyDescent="0.35">
      <c r="A184" s="217"/>
      <c r="B184" s="122"/>
      <c r="C184" s="136"/>
      <c r="D184" s="121"/>
      <c r="E184" s="154" t="e">
        <f>VLOOKUP($B184,ListsReq!$AC$3:$AF$150,2,FALSE)</f>
        <v>#N/A</v>
      </c>
      <c r="F184" s="155" t="e">
        <f>IF($C$117=2020, VLOOKUP($B184,ListsReq!$AC$3:$AF$150,3,FALSE), IF($C$117=2019, VLOOKUP($B184,ListsReq!$AC$153:$AF$300,3,FALSE),""))</f>
        <v>#N/A</v>
      </c>
      <c r="G184" s="154" t="e">
        <f>VLOOKUP($B184,ListsReq!$AC$3:$AF$150,4,FALSE)</f>
        <v>#N/A</v>
      </c>
      <c r="H184" s="153" t="e">
        <f t="shared" si="2"/>
        <v>#N/A</v>
      </c>
      <c r="I184" s="506"/>
      <c r="J184" s="506"/>
      <c r="K184" s="506"/>
      <c r="L184" s="507"/>
      <c r="M184" s="216"/>
      <c r="N184" s="105"/>
      <c r="O184" s="105"/>
    </row>
    <row r="185" spans="1:15" hidden="1" x14ac:dyDescent="0.35">
      <c r="A185" s="217"/>
      <c r="B185" s="122"/>
      <c r="C185" s="136"/>
      <c r="D185" s="121"/>
      <c r="E185" s="154" t="e">
        <f>VLOOKUP($B185,ListsReq!$AC$3:$AF$150,2,FALSE)</f>
        <v>#N/A</v>
      </c>
      <c r="F185" s="155" t="e">
        <f>IF($C$117=2020, VLOOKUP($B185,ListsReq!$AC$3:$AF$150,3,FALSE), IF($C$117=2019, VLOOKUP($B185,ListsReq!$AC$153:$AF$300,3,FALSE),""))</f>
        <v>#N/A</v>
      </c>
      <c r="G185" s="154" t="e">
        <f>VLOOKUP($B185,ListsReq!$AC$3:$AF$150,4,FALSE)</f>
        <v>#N/A</v>
      </c>
      <c r="H185" s="153" t="e">
        <f t="shared" si="2"/>
        <v>#N/A</v>
      </c>
      <c r="I185" s="506"/>
      <c r="J185" s="506"/>
      <c r="K185" s="506"/>
      <c r="L185" s="507"/>
      <c r="M185" s="216"/>
      <c r="N185" s="105"/>
      <c r="O185" s="105"/>
    </row>
    <row r="186" spans="1:15" hidden="1" x14ac:dyDescent="0.35">
      <c r="A186" s="217"/>
      <c r="B186" s="122"/>
      <c r="C186" s="136"/>
      <c r="D186" s="121"/>
      <c r="E186" s="154" t="e">
        <f>VLOOKUP($B186,ListsReq!$AC$3:$AF$150,2,FALSE)</f>
        <v>#N/A</v>
      </c>
      <c r="F186" s="155" t="e">
        <f>IF($C$117=2020, VLOOKUP($B186,ListsReq!$AC$3:$AF$150,3,FALSE), IF($C$117=2019, VLOOKUP($B186,ListsReq!$AC$153:$AF$300,3,FALSE),""))</f>
        <v>#N/A</v>
      </c>
      <c r="G186" s="154" t="e">
        <f>VLOOKUP($B186,ListsReq!$AC$3:$AF$150,4,FALSE)</f>
        <v>#N/A</v>
      </c>
      <c r="H186" s="153" t="e">
        <f t="shared" ref="H186:H211" si="3">(F186*D186)/1000</f>
        <v>#N/A</v>
      </c>
      <c r="I186" s="506"/>
      <c r="J186" s="506"/>
      <c r="K186" s="506"/>
      <c r="L186" s="507"/>
      <c r="M186" s="216"/>
      <c r="N186" s="105"/>
      <c r="O186" s="105"/>
    </row>
    <row r="187" spans="1:15" hidden="1" x14ac:dyDescent="0.35">
      <c r="A187" s="217"/>
      <c r="B187" s="122"/>
      <c r="C187" s="136"/>
      <c r="D187" s="121"/>
      <c r="E187" s="154" t="e">
        <f>VLOOKUP($B187,ListsReq!$AC$3:$AF$150,2,FALSE)</f>
        <v>#N/A</v>
      </c>
      <c r="F187" s="155" t="e">
        <f>IF($C$117=2020, VLOOKUP($B187,ListsReq!$AC$3:$AF$150,3,FALSE), IF($C$117=2019, VLOOKUP($B187,ListsReq!$AC$153:$AF$300,3,FALSE),""))</f>
        <v>#N/A</v>
      </c>
      <c r="G187" s="154" t="e">
        <f>VLOOKUP($B187,ListsReq!$AC$3:$AF$150,4,FALSE)</f>
        <v>#N/A</v>
      </c>
      <c r="H187" s="153" t="e">
        <f t="shared" si="3"/>
        <v>#N/A</v>
      </c>
      <c r="I187" s="506"/>
      <c r="J187" s="506"/>
      <c r="K187" s="506"/>
      <c r="L187" s="507"/>
      <c r="M187" s="216"/>
      <c r="N187" s="105"/>
      <c r="O187" s="105"/>
    </row>
    <row r="188" spans="1:15" hidden="1" x14ac:dyDescent="0.35">
      <c r="A188" s="217"/>
      <c r="B188" s="122"/>
      <c r="C188" s="136"/>
      <c r="D188" s="121"/>
      <c r="E188" s="154" t="e">
        <f>VLOOKUP($B188,ListsReq!$AC$3:$AF$150,2,FALSE)</f>
        <v>#N/A</v>
      </c>
      <c r="F188" s="155" t="e">
        <f>IF($C$117=2020, VLOOKUP($B188,ListsReq!$AC$3:$AF$150,3,FALSE), IF($C$117=2019, VLOOKUP($B188,ListsReq!$AC$153:$AF$300,3,FALSE),""))</f>
        <v>#N/A</v>
      </c>
      <c r="G188" s="154" t="e">
        <f>VLOOKUP($B188,ListsReq!$AC$3:$AF$150,4,FALSE)</f>
        <v>#N/A</v>
      </c>
      <c r="H188" s="153" t="e">
        <f t="shared" si="3"/>
        <v>#N/A</v>
      </c>
      <c r="I188" s="506"/>
      <c r="J188" s="506"/>
      <c r="K188" s="506"/>
      <c r="L188" s="507"/>
      <c r="M188" s="216"/>
      <c r="N188" s="105"/>
      <c r="O188" s="105"/>
    </row>
    <row r="189" spans="1:15" hidden="1" x14ac:dyDescent="0.35">
      <c r="A189" s="217"/>
      <c r="B189" s="122"/>
      <c r="C189" s="136"/>
      <c r="D189" s="121"/>
      <c r="E189" s="154" t="e">
        <f>VLOOKUP($B189,ListsReq!$AC$3:$AF$150,2,FALSE)</f>
        <v>#N/A</v>
      </c>
      <c r="F189" s="155" t="e">
        <f>IF($C$117=2020, VLOOKUP($B189,ListsReq!$AC$3:$AF$150,3,FALSE), IF($C$117=2019, VLOOKUP($B189,ListsReq!$AC$153:$AF$300,3,FALSE),""))</f>
        <v>#N/A</v>
      </c>
      <c r="G189" s="154" t="e">
        <f>VLOOKUP($B189,ListsReq!$AC$3:$AF$150,4,FALSE)</f>
        <v>#N/A</v>
      </c>
      <c r="H189" s="153" t="e">
        <f t="shared" si="3"/>
        <v>#N/A</v>
      </c>
      <c r="I189" s="506"/>
      <c r="J189" s="506"/>
      <c r="K189" s="506"/>
      <c r="L189" s="507"/>
      <c r="M189" s="216"/>
      <c r="N189" s="105"/>
      <c r="O189" s="105"/>
    </row>
    <row r="190" spans="1:15" hidden="1" x14ac:dyDescent="0.35">
      <c r="A190" s="217"/>
      <c r="B190" s="122"/>
      <c r="C190" s="136"/>
      <c r="D190" s="121"/>
      <c r="E190" s="154" t="e">
        <f>VLOOKUP($B190,ListsReq!$AC$3:$AF$150,2,FALSE)</f>
        <v>#N/A</v>
      </c>
      <c r="F190" s="155" t="e">
        <f>IF($C$117=2020, VLOOKUP($B190,ListsReq!$AC$3:$AF$150,3,FALSE), IF($C$117=2019, VLOOKUP($B190,ListsReq!$AC$153:$AF$300,3,FALSE),""))</f>
        <v>#N/A</v>
      </c>
      <c r="G190" s="154" t="e">
        <f>VLOOKUP($B190,ListsReq!$AC$3:$AF$150,4,FALSE)</f>
        <v>#N/A</v>
      </c>
      <c r="H190" s="153" t="e">
        <f t="shared" si="3"/>
        <v>#N/A</v>
      </c>
      <c r="I190" s="506"/>
      <c r="J190" s="506"/>
      <c r="K190" s="506"/>
      <c r="L190" s="507"/>
      <c r="M190" s="216"/>
      <c r="N190" s="105"/>
      <c r="O190" s="105"/>
    </row>
    <row r="191" spans="1:15" hidden="1" x14ac:dyDescent="0.35">
      <c r="A191" s="217"/>
      <c r="B191" s="122"/>
      <c r="C191" s="136"/>
      <c r="D191" s="121"/>
      <c r="E191" s="154" t="e">
        <f>VLOOKUP($B191,ListsReq!$AC$3:$AF$150,2,FALSE)</f>
        <v>#N/A</v>
      </c>
      <c r="F191" s="155" t="e">
        <f>IF($C$117=2020, VLOOKUP($B191,ListsReq!$AC$3:$AF$150,3,FALSE), IF($C$117=2019, VLOOKUP($B191,ListsReq!$AC$153:$AF$300,3,FALSE),""))</f>
        <v>#N/A</v>
      </c>
      <c r="G191" s="154" t="e">
        <f>VLOOKUP($B191,ListsReq!$AC$3:$AF$150,4,FALSE)</f>
        <v>#N/A</v>
      </c>
      <c r="H191" s="153" t="e">
        <f t="shared" si="3"/>
        <v>#N/A</v>
      </c>
      <c r="I191" s="506"/>
      <c r="J191" s="506"/>
      <c r="K191" s="506"/>
      <c r="L191" s="507"/>
      <c r="M191" s="216"/>
      <c r="N191" s="105"/>
      <c r="O191" s="105"/>
    </row>
    <row r="192" spans="1:15" hidden="1" x14ac:dyDescent="0.35">
      <c r="A192" s="217"/>
      <c r="B192" s="122"/>
      <c r="C192" s="136"/>
      <c r="D192" s="121"/>
      <c r="E192" s="154" t="e">
        <f>VLOOKUP($B192,ListsReq!$AC$3:$AF$150,2,FALSE)</f>
        <v>#N/A</v>
      </c>
      <c r="F192" s="155" t="e">
        <f>IF($C$117=2020, VLOOKUP($B192,ListsReq!$AC$3:$AF$150,3,FALSE), IF($C$117=2019, VLOOKUP($B192,ListsReq!$AC$153:$AF$300,3,FALSE),""))</f>
        <v>#N/A</v>
      </c>
      <c r="G192" s="154" t="e">
        <f>VLOOKUP($B192,ListsReq!$AC$3:$AF$150,4,FALSE)</f>
        <v>#N/A</v>
      </c>
      <c r="H192" s="153" t="e">
        <f t="shared" si="3"/>
        <v>#N/A</v>
      </c>
      <c r="I192" s="506"/>
      <c r="J192" s="506"/>
      <c r="K192" s="506"/>
      <c r="L192" s="507"/>
      <c r="M192" s="216"/>
      <c r="N192" s="105"/>
      <c r="O192" s="105"/>
    </row>
    <row r="193" spans="1:15" hidden="1" x14ac:dyDescent="0.35">
      <c r="A193" s="217"/>
      <c r="B193" s="122"/>
      <c r="C193" s="136"/>
      <c r="D193" s="121"/>
      <c r="E193" s="154" t="e">
        <f>VLOOKUP($B193,ListsReq!$AC$3:$AF$150,2,FALSE)</f>
        <v>#N/A</v>
      </c>
      <c r="F193" s="155" t="e">
        <f>IF($C$117=2020, VLOOKUP($B193,ListsReq!$AC$3:$AF$150,3,FALSE), IF($C$117=2019, VLOOKUP($B193,ListsReq!$AC$153:$AF$300,3,FALSE),""))</f>
        <v>#N/A</v>
      </c>
      <c r="G193" s="154" t="e">
        <f>VLOOKUP($B193,ListsReq!$AC$3:$AF$150,4,FALSE)</f>
        <v>#N/A</v>
      </c>
      <c r="H193" s="153" t="e">
        <f t="shared" si="3"/>
        <v>#N/A</v>
      </c>
      <c r="I193" s="506"/>
      <c r="J193" s="506"/>
      <c r="K193" s="506"/>
      <c r="L193" s="507"/>
      <c r="M193" s="216"/>
      <c r="N193" s="105"/>
      <c r="O193" s="105"/>
    </row>
    <row r="194" spans="1:15" hidden="1" x14ac:dyDescent="0.35">
      <c r="A194" s="217"/>
      <c r="B194" s="122"/>
      <c r="C194" s="136"/>
      <c r="D194" s="121"/>
      <c r="E194" s="154" t="e">
        <f>VLOOKUP($B194,ListsReq!$AC$3:$AF$150,2,FALSE)</f>
        <v>#N/A</v>
      </c>
      <c r="F194" s="155" t="e">
        <f>IF($C$117=2020, VLOOKUP($B194,ListsReq!$AC$3:$AF$150,3,FALSE), IF($C$117=2019, VLOOKUP($B194,ListsReq!$AC$153:$AF$300,3,FALSE),""))</f>
        <v>#N/A</v>
      </c>
      <c r="G194" s="154" t="e">
        <f>VLOOKUP($B194,ListsReq!$AC$3:$AF$150,4,FALSE)</f>
        <v>#N/A</v>
      </c>
      <c r="H194" s="153" t="e">
        <f t="shared" si="3"/>
        <v>#N/A</v>
      </c>
      <c r="I194" s="506"/>
      <c r="J194" s="506"/>
      <c r="K194" s="506"/>
      <c r="L194" s="507"/>
      <c r="M194" s="216"/>
      <c r="N194" s="105"/>
      <c r="O194" s="105"/>
    </row>
    <row r="195" spans="1:15" hidden="1" x14ac:dyDescent="0.35">
      <c r="A195" s="217"/>
      <c r="B195" s="122"/>
      <c r="C195" s="136"/>
      <c r="D195" s="121"/>
      <c r="E195" s="154" t="e">
        <f>VLOOKUP($B195,ListsReq!$AC$3:$AF$150,2,FALSE)</f>
        <v>#N/A</v>
      </c>
      <c r="F195" s="155" t="e">
        <f>IF($C$117=2020, VLOOKUP($B195,ListsReq!$AC$3:$AF$150,3,FALSE), IF($C$117=2019, VLOOKUP($B195,ListsReq!$AC$153:$AF$300,3,FALSE),""))</f>
        <v>#N/A</v>
      </c>
      <c r="G195" s="154" t="e">
        <f>VLOOKUP($B195,ListsReq!$AC$3:$AF$150,4,FALSE)</f>
        <v>#N/A</v>
      </c>
      <c r="H195" s="153" t="e">
        <f t="shared" si="3"/>
        <v>#N/A</v>
      </c>
      <c r="I195" s="506"/>
      <c r="J195" s="506"/>
      <c r="K195" s="506"/>
      <c r="L195" s="507"/>
      <c r="M195" s="216"/>
      <c r="N195" s="105"/>
      <c r="O195" s="105"/>
    </row>
    <row r="196" spans="1:15" hidden="1" x14ac:dyDescent="0.35">
      <c r="A196" s="217"/>
      <c r="B196" s="122"/>
      <c r="C196" s="136"/>
      <c r="D196" s="121"/>
      <c r="E196" s="154" t="e">
        <f>VLOOKUP($B196,ListsReq!$AC$3:$AF$150,2,FALSE)</f>
        <v>#N/A</v>
      </c>
      <c r="F196" s="155" t="e">
        <f>IF($C$117=2020, VLOOKUP($B196,ListsReq!$AC$3:$AF$150,3,FALSE), IF($C$117=2019, VLOOKUP($B196,ListsReq!$AC$153:$AF$300,3,FALSE),""))</f>
        <v>#N/A</v>
      </c>
      <c r="G196" s="154" t="e">
        <f>VLOOKUP($B196,ListsReq!$AC$3:$AF$150,4,FALSE)</f>
        <v>#N/A</v>
      </c>
      <c r="H196" s="153" t="e">
        <f t="shared" si="3"/>
        <v>#N/A</v>
      </c>
      <c r="I196" s="506"/>
      <c r="J196" s="506"/>
      <c r="K196" s="506"/>
      <c r="L196" s="507"/>
      <c r="M196" s="216"/>
      <c r="N196" s="105"/>
      <c r="O196" s="105"/>
    </row>
    <row r="197" spans="1:15" hidden="1" x14ac:dyDescent="0.35">
      <c r="A197" s="217"/>
      <c r="B197" s="122"/>
      <c r="C197" s="136"/>
      <c r="D197" s="121"/>
      <c r="E197" s="154" t="e">
        <f>VLOOKUP($B197,ListsReq!$AC$3:$AF$150,2,FALSE)</f>
        <v>#N/A</v>
      </c>
      <c r="F197" s="155" t="e">
        <f>IF($C$117=2020, VLOOKUP($B197,ListsReq!$AC$3:$AF$150,3,FALSE), IF($C$117=2019, VLOOKUP($B197,ListsReq!$AC$153:$AF$300,3,FALSE),""))</f>
        <v>#N/A</v>
      </c>
      <c r="G197" s="154" t="e">
        <f>VLOOKUP($B197,ListsReq!$AC$3:$AF$150,4,FALSE)</f>
        <v>#N/A</v>
      </c>
      <c r="H197" s="153" t="e">
        <f t="shared" si="3"/>
        <v>#N/A</v>
      </c>
      <c r="I197" s="506"/>
      <c r="J197" s="506"/>
      <c r="K197" s="506"/>
      <c r="L197" s="507"/>
      <c r="M197" s="216"/>
      <c r="N197" s="105"/>
      <c r="O197" s="105"/>
    </row>
    <row r="198" spans="1:15" hidden="1" x14ac:dyDescent="0.35">
      <c r="A198" s="217"/>
      <c r="B198" s="122"/>
      <c r="C198" s="136"/>
      <c r="D198" s="121"/>
      <c r="E198" s="154" t="e">
        <f>VLOOKUP($B198,ListsReq!$AC$3:$AF$150,2,FALSE)</f>
        <v>#N/A</v>
      </c>
      <c r="F198" s="155" t="e">
        <f>IF($C$117=2020, VLOOKUP($B198,ListsReq!$AC$3:$AF$150,3,FALSE), IF($C$117=2019, VLOOKUP($B198,ListsReq!$AC$153:$AF$300,3,FALSE),""))</f>
        <v>#N/A</v>
      </c>
      <c r="G198" s="154" t="e">
        <f>VLOOKUP($B198,ListsReq!$AC$3:$AF$150,4,FALSE)</f>
        <v>#N/A</v>
      </c>
      <c r="H198" s="153" t="e">
        <f t="shared" si="3"/>
        <v>#N/A</v>
      </c>
      <c r="I198" s="506"/>
      <c r="J198" s="506"/>
      <c r="K198" s="506"/>
      <c r="L198" s="507"/>
      <c r="M198" s="216"/>
      <c r="N198" s="105"/>
      <c r="O198" s="105"/>
    </row>
    <row r="199" spans="1:15" hidden="1" x14ac:dyDescent="0.35">
      <c r="A199" s="217"/>
      <c r="B199" s="122"/>
      <c r="C199" s="136"/>
      <c r="D199" s="121"/>
      <c r="E199" s="154" t="e">
        <f>VLOOKUP($B199,ListsReq!$AC$3:$AF$150,2,FALSE)</f>
        <v>#N/A</v>
      </c>
      <c r="F199" s="155" t="e">
        <f>IF($C$117=2020, VLOOKUP($B199,ListsReq!$AC$3:$AF$150,3,FALSE), IF($C$117=2019, VLOOKUP($B199,ListsReq!$AC$153:$AF$300,3,FALSE),""))</f>
        <v>#N/A</v>
      </c>
      <c r="G199" s="154" t="e">
        <f>VLOOKUP($B199,ListsReq!$AC$3:$AF$150,4,FALSE)</f>
        <v>#N/A</v>
      </c>
      <c r="H199" s="153" t="e">
        <f t="shared" si="3"/>
        <v>#N/A</v>
      </c>
      <c r="I199" s="506"/>
      <c r="J199" s="506"/>
      <c r="K199" s="506"/>
      <c r="L199" s="507"/>
      <c r="M199" s="216"/>
      <c r="N199" s="105"/>
      <c r="O199" s="105"/>
    </row>
    <row r="200" spans="1:15" hidden="1" x14ac:dyDescent="0.35">
      <c r="A200" s="217"/>
      <c r="B200" s="122"/>
      <c r="C200" s="136"/>
      <c r="D200" s="121"/>
      <c r="E200" s="154" t="e">
        <f>VLOOKUP($B200,ListsReq!$AC$3:$AF$150,2,FALSE)</f>
        <v>#N/A</v>
      </c>
      <c r="F200" s="155" t="e">
        <f>IF($C$117=2020, VLOOKUP($B200,ListsReq!$AC$3:$AF$150,3,FALSE), IF($C$117=2019, VLOOKUP($B200,ListsReq!$AC$153:$AF$300,3,FALSE),""))</f>
        <v>#N/A</v>
      </c>
      <c r="G200" s="154" t="e">
        <f>VLOOKUP($B200,ListsReq!$AC$3:$AF$150,4,FALSE)</f>
        <v>#N/A</v>
      </c>
      <c r="H200" s="153" t="e">
        <f t="shared" si="3"/>
        <v>#N/A</v>
      </c>
      <c r="I200" s="506"/>
      <c r="J200" s="506"/>
      <c r="K200" s="506"/>
      <c r="L200" s="507"/>
      <c r="M200" s="216"/>
      <c r="N200" s="105"/>
      <c r="O200" s="105"/>
    </row>
    <row r="201" spans="1:15" hidden="1" x14ac:dyDescent="0.35">
      <c r="A201" s="217"/>
      <c r="B201" s="122"/>
      <c r="C201" s="136"/>
      <c r="D201" s="121"/>
      <c r="E201" s="154" t="e">
        <f>VLOOKUP($B201,ListsReq!$AC$3:$AF$150,2,FALSE)</f>
        <v>#N/A</v>
      </c>
      <c r="F201" s="155" t="e">
        <f>IF($C$117=2020, VLOOKUP($B201,ListsReq!$AC$3:$AF$150,3,FALSE), IF($C$117=2019, VLOOKUP($B201,ListsReq!$AC$153:$AF$300,3,FALSE),""))</f>
        <v>#N/A</v>
      </c>
      <c r="G201" s="154" t="e">
        <f>VLOOKUP($B201,ListsReq!$AC$3:$AF$150,4,FALSE)</f>
        <v>#N/A</v>
      </c>
      <c r="H201" s="153" t="e">
        <f t="shared" si="3"/>
        <v>#N/A</v>
      </c>
      <c r="I201" s="506"/>
      <c r="J201" s="506"/>
      <c r="K201" s="506"/>
      <c r="L201" s="507"/>
      <c r="M201" s="216"/>
      <c r="N201" s="105"/>
      <c r="O201" s="105"/>
    </row>
    <row r="202" spans="1:15" hidden="1" x14ac:dyDescent="0.35">
      <c r="A202" s="217"/>
      <c r="B202" s="122"/>
      <c r="C202" s="136"/>
      <c r="D202" s="121"/>
      <c r="E202" s="154" t="e">
        <f>VLOOKUP($B202,ListsReq!$AC$3:$AF$150,2,FALSE)</f>
        <v>#N/A</v>
      </c>
      <c r="F202" s="155" t="e">
        <f>IF($C$117=2020, VLOOKUP($B202,ListsReq!$AC$3:$AF$150,3,FALSE), IF($C$117=2019, VLOOKUP($B202,ListsReq!$AC$153:$AF$300,3,FALSE),""))</f>
        <v>#N/A</v>
      </c>
      <c r="G202" s="154" t="e">
        <f>VLOOKUP($B202,ListsReq!$AC$3:$AF$150,4,FALSE)</f>
        <v>#N/A</v>
      </c>
      <c r="H202" s="153" t="e">
        <f t="shared" si="3"/>
        <v>#N/A</v>
      </c>
      <c r="I202" s="506"/>
      <c r="J202" s="506"/>
      <c r="K202" s="506"/>
      <c r="L202" s="507"/>
      <c r="M202" s="216"/>
      <c r="N202" s="105"/>
      <c r="O202" s="105"/>
    </row>
    <row r="203" spans="1:15" hidden="1" x14ac:dyDescent="0.35">
      <c r="A203" s="217"/>
      <c r="B203" s="122"/>
      <c r="C203" s="136"/>
      <c r="D203" s="121"/>
      <c r="E203" s="154" t="e">
        <f>VLOOKUP($B203,ListsReq!$AC$3:$AF$150,2,FALSE)</f>
        <v>#N/A</v>
      </c>
      <c r="F203" s="155" t="e">
        <f>IF($C$117=2020, VLOOKUP($B203,ListsReq!$AC$3:$AF$150,3,FALSE), IF($C$117=2019, VLOOKUP($B203,ListsReq!$AC$153:$AF$300,3,FALSE),""))</f>
        <v>#N/A</v>
      </c>
      <c r="G203" s="154" t="e">
        <f>VLOOKUP($B203,ListsReq!$AC$3:$AF$150,4,FALSE)</f>
        <v>#N/A</v>
      </c>
      <c r="H203" s="153" t="e">
        <f t="shared" si="3"/>
        <v>#N/A</v>
      </c>
      <c r="I203" s="506"/>
      <c r="J203" s="506"/>
      <c r="K203" s="506"/>
      <c r="L203" s="507"/>
      <c r="M203" s="216"/>
      <c r="N203" s="105"/>
      <c r="O203" s="105"/>
    </row>
    <row r="204" spans="1:15" hidden="1" x14ac:dyDescent="0.35">
      <c r="A204" s="217"/>
      <c r="B204" s="122"/>
      <c r="C204" s="136"/>
      <c r="D204" s="121"/>
      <c r="E204" s="154" t="e">
        <f>VLOOKUP($B204,ListsReq!$AC$3:$AF$150,2,FALSE)</f>
        <v>#N/A</v>
      </c>
      <c r="F204" s="155" t="e">
        <f>IF($C$117=2020, VLOOKUP($B204,ListsReq!$AC$3:$AF$150,3,FALSE), IF($C$117=2019, VLOOKUP($B204,ListsReq!$AC$153:$AF$300,3,FALSE),""))</f>
        <v>#N/A</v>
      </c>
      <c r="G204" s="154" t="e">
        <f>VLOOKUP($B204,ListsReq!$AC$3:$AF$150,4,FALSE)</f>
        <v>#N/A</v>
      </c>
      <c r="H204" s="153" t="e">
        <f t="shared" si="3"/>
        <v>#N/A</v>
      </c>
      <c r="I204" s="506"/>
      <c r="J204" s="506"/>
      <c r="K204" s="506"/>
      <c r="L204" s="507"/>
      <c r="M204" s="216"/>
      <c r="N204" s="105"/>
      <c r="O204" s="105"/>
    </row>
    <row r="205" spans="1:15" hidden="1" x14ac:dyDescent="0.35">
      <c r="A205" s="217"/>
      <c r="B205" s="122"/>
      <c r="C205" s="136"/>
      <c r="D205" s="121"/>
      <c r="E205" s="154" t="e">
        <f>VLOOKUP($B205,ListsReq!$AC$3:$AF$150,2,FALSE)</f>
        <v>#N/A</v>
      </c>
      <c r="F205" s="155" t="e">
        <f>IF($C$117=2020, VLOOKUP($B205,ListsReq!$AC$3:$AF$150,3,FALSE), IF($C$117=2019, VLOOKUP($B205,ListsReq!$AC$153:$AF$300,3,FALSE),""))</f>
        <v>#N/A</v>
      </c>
      <c r="G205" s="154" t="e">
        <f>VLOOKUP($B205,ListsReq!$AC$3:$AF$150,4,FALSE)</f>
        <v>#N/A</v>
      </c>
      <c r="H205" s="153" t="e">
        <f t="shared" si="3"/>
        <v>#N/A</v>
      </c>
      <c r="I205" s="506"/>
      <c r="J205" s="506"/>
      <c r="K205" s="506"/>
      <c r="L205" s="507"/>
      <c r="M205" s="216"/>
      <c r="N205" s="105"/>
      <c r="O205" s="105"/>
    </row>
    <row r="206" spans="1:15" hidden="1" x14ac:dyDescent="0.35">
      <c r="A206" s="217"/>
      <c r="B206" s="122"/>
      <c r="C206" s="136"/>
      <c r="D206" s="121"/>
      <c r="E206" s="154" t="e">
        <f>VLOOKUP($B206,ListsReq!$AC$3:$AF$150,2,FALSE)</f>
        <v>#N/A</v>
      </c>
      <c r="F206" s="155" t="e">
        <f>IF($C$117=2020, VLOOKUP($B206,ListsReq!$AC$3:$AF$150,3,FALSE), IF($C$117=2019, VLOOKUP($B206,ListsReq!$AC$153:$AF$300,3,FALSE),""))</f>
        <v>#N/A</v>
      </c>
      <c r="G206" s="154" t="e">
        <f>VLOOKUP($B206,ListsReq!$AC$3:$AF$150,4,FALSE)</f>
        <v>#N/A</v>
      </c>
      <c r="H206" s="153" t="e">
        <f t="shared" si="3"/>
        <v>#N/A</v>
      </c>
      <c r="I206" s="506"/>
      <c r="J206" s="506"/>
      <c r="K206" s="506"/>
      <c r="L206" s="507"/>
      <c r="M206" s="216"/>
      <c r="N206" s="105"/>
      <c r="O206" s="105"/>
    </row>
    <row r="207" spans="1:15" hidden="1" x14ac:dyDescent="0.35">
      <c r="A207" s="217"/>
      <c r="B207" s="122"/>
      <c r="C207" s="136"/>
      <c r="D207" s="121"/>
      <c r="E207" s="154" t="e">
        <f>VLOOKUP($B207,ListsReq!$AC$3:$AF$150,2,FALSE)</f>
        <v>#N/A</v>
      </c>
      <c r="F207" s="155" t="e">
        <f>IF($C$117=2020, VLOOKUP($B207,ListsReq!$AC$3:$AF$150,3,FALSE), IF($C$117=2019, VLOOKUP($B207,ListsReq!$AC$153:$AF$300,3,FALSE),""))</f>
        <v>#N/A</v>
      </c>
      <c r="G207" s="154" t="e">
        <f>VLOOKUP($B207,ListsReq!$AC$3:$AF$150,4,FALSE)</f>
        <v>#N/A</v>
      </c>
      <c r="H207" s="153" t="e">
        <f t="shared" si="3"/>
        <v>#N/A</v>
      </c>
      <c r="I207" s="506"/>
      <c r="J207" s="506"/>
      <c r="K207" s="506"/>
      <c r="L207" s="507"/>
      <c r="M207" s="216"/>
      <c r="N207" s="105"/>
      <c r="O207" s="105"/>
    </row>
    <row r="208" spans="1:15" hidden="1" x14ac:dyDescent="0.35">
      <c r="A208" s="217"/>
      <c r="B208" s="122"/>
      <c r="C208" s="136"/>
      <c r="D208" s="121"/>
      <c r="E208" s="154" t="e">
        <f>VLOOKUP($B208,ListsReq!$AC$3:$AF$150,2,FALSE)</f>
        <v>#N/A</v>
      </c>
      <c r="F208" s="155" t="e">
        <f>IF($C$117=2020, VLOOKUP($B208,ListsReq!$AC$3:$AF$150,3,FALSE), IF($C$117=2019, VLOOKUP($B208,ListsReq!$AC$153:$AF$300,3,FALSE),""))</f>
        <v>#N/A</v>
      </c>
      <c r="G208" s="154" t="e">
        <f>VLOOKUP($B208,ListsReq!$AC$3:$AF$150,4,FALSE)</f>
        <v>#N/A</v>
      </c>
      <c r="H208" s="153" t="e">
        <f t="shared" si="3"/>
        <v>#N/A</v>
      </c>
      <c r="I208" s="506"/>
      <c r="J208" s="506"/>
      <c r="K208" s="506"/>
      <c r="L208" s="507"/>
      <c r="M208" s="216"/>
      <c r="N208" s="105"/>
      <c r="O208" s="105"/>
    </row>
    <row r="209" spans="1:15" hidden="1" x14ac:dyDescent="0.35">
      <c r="A209" s="217"/>
      <c r="B209" s="122"/>
      <c r="C209" s="136"/>
      <c r="D209" s="121"/>
      <c r="E209" s="154" t="e">
        <f>VLOOKUP($B209,ListsReq!$AC$3:$AF$150,2,FALSE)</f>
        <v>#N/A</v>
      </c>
      <c r="F209" s="155" t="e">
        <f>IF($C$117=2020, VLOOKUP($B209,ListsReq!$AC$3:$AF$150,3,FALSE), IF($C$117=2019, VLOOKUP($B209,ListsReq!$AC$153:$AF$300,3,FALSE),""))</f>
        <v>#N/A</v>
      </c>
      <c r="G209" s="154" t="e">
        <f>VLOOKUP($B209,ListsReq!$AC$3:$AF$150,4,FALSE)</f>
        <v>#N/A</v>
      </c>
      <c r="H209" s="153" t="e">
        <f t="shared" si="3"/>
        <v>#N/A</v>
      </c>
      <c r="I209" s="506"/>
      <c r="J209" s="506"/>
      <c r="K209" s="506"/>
      <c r="L209" s="507"/>
      <c r="M209" s="216"/>
      <c r="N209" s="105"/>
      <c r="O209" s="105"/>
    </row>
    <row r="210" spans="1:15" hidden="1" x14ac:dyDescent="0.35">
      <c r="A210" s="217"/>
      <c r="B210" s="122"/>
      <c r="C210" s="136"/>
      <c r="D210" s="121"/>
      <c r="E210" s="154" t="e">
        <f>VLOOKUP($B210,ListsReq!$AC$3:$AF$150,2,FALSE)</f>
        <v>#N/A</v>
      </c>
      <c r="F210" s="155" t="e">
        <f>IF($C$117=2020, VLOOKUP($B210,ListsReq!$AC$3:$AF$150,3,FALSE), IF($C$117=2019, VLOOKUP($B210,ListsReq!$AC$153:$AF$300,3,FALSE),""))</f>
        <v>#N/A</v>
      </c>
      <c r="G210" s="154" t="e">
        <f>VLOOKUP($B210,ListsReq!$AC$3:$AF$150,4,FALSE)</f>
        <v>#N/A</v>
      </c>
      <c r="H210" s="153" t="e">
        <f t="shared" si="3"/>
        <v>#N/A</v>
      </c>
      <c r="I210" s="506"/>
      <c r="J210" s="506"/>
      <c r="K210" s="506"/>
      <c r="L210" s="507"/>
      <c r="M210" s="216"/>
      <c r="N210" s="105"/>
      <c r="O210" s="105"/>
    </row>
    <row r="211" spans="1:15" hidden="1" x14ac:dyDescent="0.35">
      <c r="A211" s="217"/>
      <c r="B211" s="122"/>
      <c r="C211" s="136"/>
      <c r="D211" s="121"/>
      <c r="E211" s="154" t="e">
        <f>VLOOKUP($B211,ListsReq!$AC$3:$AF$150,2,FALSE)</f>
        <v>#N/A</v>
      </c>
      <c r="F211" s="155" t="e">
        <f>IF($C$117=2020, VLOOKUP($B211,ListsReq!$AC$3:$AF$150,3,FALSE), IF($C$117=2019, VLOOKUP($B211,ListsReq!$AC$153:$AF$300,3,FALSE),""))</f>
        <v>#N/A</v>
      </c>
      <c r="G211" s="154" t="e">
        <f>VLOOKUP($B211,ListsReq!$AC$3:$AF$150,4,FALSE)</f>
        <v>#N/A</v>
      </c>
      <c r="H211" s="153" t="e">
        <f t="shared" si="3"/>
        <v>#N/A</v>
      </c>
      <c r="I211" s="506"/>
      <c r="J211" s="506"/>
      <c r="K211" s="506"/>
      <c r="L211" s="507"/>
      <c r="M211" s="216"/>
      <c r="N211" s="105"/>
      <c r="O211" s="105"/>
    </row>
    <row r="212" spans="1:15" ht="15" thickBot="1" x14ac:dyDescent="0.4">
      <c r="A212" s="217"/>
      <c r="B212" s="152"/>
      <c r="C212" s="330"/>
      <c r="D212" s="151"/>
      <c r="E212" s="150"/>
      <c r="F212" s="149"/>
      <c r="G212" s="360" t="s">
        <v>179</v>
      </c>
      <c r="H212" s="361">
        <f>SUMIF(H120:H211,"&lt;&gt;#N/A")</f>
        <v>1997.6654424206754</v>
      </c>
      <c r="I212" s="508"/>
      <c r="J212" s="508"/>
      <c r="K212" s="508"/>
      <c r="L212" s="509"/>
      <c r="M212" s="216"/>
      <c r="N212" s="105"/>
      <c r="O212" s="105"/>
    </row>
    <row r="213" spans="1:15" x14ac:dyDescent="0.35">
      <c r="A213" s="217"/>
      <c r="B213" s="107"/>
      <c r="C213" s="107"/>
      <c r="D213" s="107"/>
      <c r="E213" s="107"/>
      <c r="F213" s="107"/>
      <c r="G213" s="107"/>
      <c r="H213" s="107"/>
      <c r="I213" s="107"/>
      <c r="J213" s="107"/>
      <c r="K213" s="107"/>
      <c r="L213" s="107"/>
      <c r="M213" s="216"/>
      <c r="N213" s="105"/>
    </row>
    <row r="214" spans="1:15" x14ac:dyDescent="0.35">
      <c r="A214" s="218" t="s">
        <v>180</v>
      </c>
      <c r="B214" s="450" t="s">
        <v>181</v>
      </c>
      <c r="C214" s="107"/>
      <c r="D214" s="107"/>
      <c r="E214" s="107"/>
      <c r="F214" s="107"/>
      <c r="G214" s="107"/>
      <c r="H214" s="107"/>
      <c r="I214" s="107"/>
      <c r="J214" s="107"/>
      <c r="K214" s="107"/>
      <c r="L214" s="107"/>
      <c r="M214" s="216"/>
      <c r="N214" s="105"/>
    </row>
    <row r="215" spans="1:15" ht="26.25" customHeight="1" thickBot="1" x14ac:dyDescent="0.4">
      <c r="A215" s="218"/>
      <c r="B215" s="148" t="s">
        <v>182</v>
      </c>
      <c r="C215" s="107"/>
      <c r="D215" s="107"/>
      <c r="E215" s="107"/>
      <c r="F215" s="107"/>
      <c r="G215" s="107"/>
      <c r="H215" s="107"/>
      <c r="I215" s="107"/>
      <c r="J215" s="107"/>
      <c r="K215" s="107"/>
      <c r="L215" s="107"/>
      <c r="M215" s="216"/>
      <c r="N215" s="105"/>
    </row>
    <row r="216" spans="1:15" ht="21.75" customHeight="1" thickBot="1" x14ac:dyDescent="0.4">
      <c r="A216" s="218"/>
      <c r="B216" s="331"/>
      <c r="C216" s="595" t="s">
        <v>183</v>
      </c>
      <c r="D216" s="596"/>
      <c r="E216" s="597" t="s">
        <v>184</v>
      </c>
      <c r="F216" s="598"/>
      <c r="G216" s="107"/>
      <c r="H216" s="107"/>
      <c r="I216" s="107"/>
      <c r="J216" s="107"/>
      <c r="K216" s="107"/>
      <c r="L216" s="107"/>
      <c r="M216" s="216"/>
      <c r="N216" s="105"/>
    </row>
    <row r="217" spans="1:15" ht="35.25" customHeight="1" x14ac:dyDescent="0.35">
      <c r="A217" s="218"/>
      <c r="B217" s="115" t="s">
        <v>185</v>
      </c>
      <c r="C217" s="114" t="s">
        <v>186</v>
      </c>
      <c r="D217" s="158" t="s">
        <v>187</v>
      </c>
      <c r="E217" s="114" t="s">
        <v>186</v>
      </c>
      <c r="F217" s="158" t="s">
        <v>187</v>
      </c>
      <c r="G217" s="510" t="s">
        <v>19</v>
      </c>
      <c r="H217" s="510"/>
      <c r="I217" s="510"/>
      <c r="J217" s="510"/>
      <c r="K217" s="510"/>
      <c r="L217" s="511"/>
      <c r="M217" s="216"/>
      <c r="N217" s="105"/>
    </row>
    <row r="218" spans="1:15" x14ac:dyDescent="0.35">
      <c r="A218" s="218"/>
      <c r="B218" s="122" t="s">
        <v>188</v>
      </c>
      <c r="C218" s="121" t="s">
        <v>189</v>
      </c>
      <c r="D218" s="121" t="s">
        <v>189</v>
      </c>
      <c r="E218" s="121" t="s">
        <v>189</v>
      </c>
      <c r="F218" s="332" t="s">
        <v>189</v>
      </c>
      <c r="G218" s="506" t="s">
        <v>190</v>
      </c>
      <c r="H218" s="506"/>
      <c r="I218" s="506"/>
      <c r="J218" s="506"/>
      <c r="K218" s="506"/>
      <c r="L218" s="507"/>
      <c r="M218" s="216"/>
      <c r="N218" s="105"/>
    </row>
    <row r="219" spans="1:15" x14ac:dyDescent="0.35">
      <c r="A219" s="218"/>
      <c r="B219" s="122"/>
      <c r="C219" s="121"/>
      <c r="D219" s="121"/>
      <c r="E219" s="121"/>
      <c r="F219" s="332"/>
      <c r="G219" s="506"/>
      <c r="H219" s="506"/>
      <c r="I219" s="506"/>
      <c r="J219" s="506"/>
      <c r="K219" s="506"/>
      <c r="L219" s="507"/>
      <c r="M219" s="216"/>
      <c r="N219" s="105"/>
    </row>
    <row r="220" spans="1:15" x14ac:dyDescent="0.35">
      <c r="A220" s="218"/>
      <c r="B220" s="122"/>
      <c r="C220" s="121"/>
      <c r="D220" s="121"/>
      <c r="E220" s="121"/>
      <c r="F220" s="332"/>
      <c r="G220" s="506"/>
      <c r="H220" s="506"/>
      <c r="I220" s="506"/>
      <c r="J220" s="506"/>
      <c r="K220" s="506"/>
      <c r="L220" s="507"/>
      <c r="M220" s="216"/>
      <c r="N220" s="105"/>
    </row>
    <row r="221" spans="1:15" x14ac:dyDescent="0.35">
      <c r="A221" s="218"/>
      <c r="B221" s="122"/>
      <c r="C221" s="121"/>
      <c r="D221" s="121"/>
      <c r="E221" s="121"/>
      <c r="F221" s="332"/>
      <c r="G221" s="506"/>
      <c r="H221" s="506"/>
      <c r="I221" s="506"/>
      <c r="J221" s="506"/>
      <c r="K221" s="506"/>
      <c r="L221" s="507"/>
      <c r="M221" s="216"/>
      <c r="N221" s="105"/>
    </row>
    <row r="222" spans="1:15" ht="15" thickBot="1" x14ac:dyDescent="0.4">
      <c r="A222" s="218"/>
      <c r="B222" s="112"/>
      <c r="C222" s="111"/>
      <c r="D222" s="111"/>
      <c r="E222" s="111"/>
      <c r="F222" s="333"/>
      <c r="G222" s="508"/>
      <c r="H222" s="508"/>
      <c r="I222" s="508"/>
      <c r="J222" s="508"/>
      <c r="K222" s="508"/>
      <c r="L222" s="509"/>
      <c r="M222" s="216"/>
      <c r="N222" s="105"/>
    </row>
    <row r="223" spans="1:15" x14ac:dyDescent="0.35">
      <c r="A223" s="218"/>
      <c r="B223" s="107"/>
      <c r="C223" s="107"/>
      <c r="D223" s="107"/>
      <c r="E223" s="107"/>
      <c r="F223" s="107"/>
      <c r="G223" s="107"/>
      <c r="H223" s="107"/>
      <c r="I223" s="107"/>
      <c r="J223" s="107"/>
      <c r="K223" s="107"/>
      <c r="L223" s="107"/>
      <c r="M223" s="216"/>
      <c r="N223" s="105"/>
    </row>
    <row r="224" spans="1:15" ht="22.75" customHeight="1" x14ac:dyDescent="0.35">
      <c r="A224" s="213"/>
      <c r="B224" s="109" t="s">
        <v>191</v>
      </c>
      <c r="C224" s="109"/>
      <c r="D224" s="109"/>
      <c r="E224" s="109"/>
      <c r="F224" s="109"/>
      <c r="G224" s="109"/>
      <c r="H224" s="109"/>
      <c r="I224" s="109"/>
      <c r="J224" s="109"/>
      <c r="K224" s="109"/>
      <c r="L224" s="109"/>
      <c r="M224" s="214"/>
      <c r="N224" s="105"/>
    </row>
    <row r="225" spans="1:14" ht="19" customHeight="1" x14ac:dyDescent="0.35">
      <c r="A225" s="215" t="s">
        <v>192</v>
      </c>
      <c r="B225" s="147" t="s">
        <v>193</v>
      </c>
      <c r="C225" s="127"/>
      <c r="D225" s="107"/>
      <c r="E225" s="107"/>
      <c r="F225" s="107"/>
      <c r="G225" s="107"/>
      <c r="H225" s="107"/>
      <c r="I225" s="107"/>
      <c r="J225" s="107"/>
      <c r="K225" s="107"/>
      <c r="L225" s="107"/>
      <c r="M225" s="216"/>
      <c r="N225" s="105"/>
    </row>
    <row r="226" spans="1:14" ht="51" customHeight="1" thickBot="1" x14ac:dyDescent="0.4">
      <c r="A226" s="217"/>
      <c r="B226" s="503" t="s">
        <v>194</v>
      </c>
      <c r="C226" s="503"/>
      <c r="D226" s="503"/>
      <c r="E226" s="503"/>
      <c r="F226" s="107"/>
      <c r="G226" s="107"/>
      <c r="H226" s="107"/>
      <c r="I226" s="107"/>
      <c r="J226" s="107"/>
      <c r="K226" s="107"/>
      <c r="L226" s="107"/>
      <c r="M226" s="216"/>
      <c r="N226" s="105"/>
    </row>
    <row r="227" spans="1:14" ht="29.5" thickBot="1" x14ac:dyDescent="0.4">
      <c r="A227" s="217"/>
      <c r="B227" s="146" t="s">
        <v>195</v>
      </c>
      <c r="C227" s="145" t="s">
        <v>196</v>
      </c>
      <c r="D227" s="145" t="s">
        <v>197</v>
      </c>
      <c r="E227" s="145" t="s">
        <v>17</v>
      </c>
      <c r="F227" s="145" t="s">
        <v>198</v>
      </c>
      <c r="G227" s="145" t="s">
        <v>199</v>
      </c>
      <c r="H227" s="145" t="s">
        <v>200</v>
      </c>
      <c r="I227" s="145" t="s">
        <v>201</v>
      </c>
      <c r="J227" s="145" t="s">
        <v>202</v>
      </c>
      <c r="K227" s="253" t="s">
        <v>203</v>
      </c>
      <c r="L227" s="254" t="s">
        <v>19</v>
      </c>
      <c r="M227" s="216"/>
      <c r="N227" s="105"/>
    </row>
    <row r="228" spans="1:14" ht="71.5" customHeight="1" x14ac:dyDescent="0.35">
      <c r="A228" s="217"/>
      <c r="B228" s="144" t="s">
        <v>204</v>
      </c>
      <c r="C228" s="142" t="s">
        <v>205</v>
      </c>
      <c r="D228" s="143">
        <v>42</v>
      </c>
      <c r="E228" s="142" t="s">
        <v>206</v>
      </c>
      <c r="F228" s="142" t="s">
        <v>207</v>
      </c>
      <c r="G228" s="142" t="s">
        <v>122</v>
      </c>
      <c r="H228" s="143">
        <v>5761</v>
      </c>
      <c r="I228" s="142" t="s">
        <v>208</v>
      </c>
      <c r="J228" s="142" t="s">
        <v>75</v>
      </c>
      <c r="K228" s="362">
        <v>1998</v>
      </c>
      <c r="L228" s="363" t="s">
        <v>209</v>
      </c>
      <c r="M228" s="216"/>
      <c r="N228" s="105"/>
    </row>
    <row r="229" spans="1:14" ht="178.5" customHeight="1" x14ac:dyDescent="0.35">
      <c r="A229" s="217"/>
      <c r="B229" s="141" t="s">
        <v>210</v>
      </c>
      <c r="C229" s="136" t="s">
        <v>205</v>
      </c>
      <c r="D229" s="121">
        <v>100</v>
      </c>
      <c r="E229" s="136" t="s">
        <v>206</v>
      </c>
      <c r="F229" s="136" t="s">
        <v>211</v>
      </c>
      <c r="G229" s="136" t="s">
        <v>122</v>
      </c>
      <c r="H229" s="121">
        <v>2</v>
      </c>
      <c r="I229" s="136" t="s">
        <v>20</v>
      </c>
      <c r="J229" s="136" t="s">
        <v>75</v>
      </c>
      <c r="K229" s="255">
        <v>0.11</v>
      </c>
      <c r="L229" s="161" t="s">
        <v>212</v>
      </c>
      <c r="M229" s="216"/>
      <c r="N229" s="105"/>
    </row>
    <row r="230" spans="1:14" x14ac:dyDescent="0.35">
      <c r="A230" s="217"/>
      <c r="B230" s="141"/>
      <c r="C230" s="136"/>
      <c r="D230" s="121"/>
      <c r="E230" s="136"/>
      <c r="F230" s="136"/>
      <c r="G230" s="136"/>
      <c r="H230" s="121"/>
      <c r="I230" s="136"/>
      <c r="J230" s="136"/>
      <c r="K230" s="255"/>
      <c r="L230" s="120"/>
      <c r="M230" s="216"/>
      <c r="N230" s="105"/>
    </row>
    <row r="231" spans="1:14" x14ac:dyDescent="0.35">
      <c r="A231" s="217"/>
      <c r="B231" s="141"/>
      <c r="C231" s="136"/>
      <c r="D231" s="121"/>
      <c r="E231" s="136"/>
      <c r="F231" s="136"/>
      <c r="G231" s="136"/>
      <c r="H231" s="121"/>
      <c r="I231" s="136"/>
      <c r="J231" s="136"/>
      <c r="K231" s="255"/>
      <c r="L231" s="120"/>
      <c r="M231" s="216"/>
      <c r="N231" s="105"/>
    </row>
    <row r="232" spans="1:14" x14ac:dyDescent="0.35">
      <c r="A232" s="217"/>
      <c r="B232" s="141"/>
      <c r="C232" s="136"/>
      <c r="D232" s="121"/>
      <c r="E232" s="136"/>
      <c r="F232" s="136"/>
      <c r="G232" s="136"/>
      <c r="H232" s="121"/>
      <c r="I232" s="136"/>
      <c r="J232" s="136"/>
      <c r="K232" s="255"/>
      <c r="L232" s="120"/>
      <c r="M232" s="216"/>
      <c r="N232" s="105"/>
    </row>
    <row r="233" spans="1:14" x14ac:dyDescent="0.35">
      <c r="A233" s="217"/>
      <c r="B233" s="141"/>
      <c r="C233" s="136"/>
      <c r="D233" s="121"/>
      <c r="E233" s="136"/>
      <c r="F233" s="136"/>
      <c r="G233" s="136"/>
      <c r="H233" s="121"/>
      <c r="I233" s="136"/>
      <c r="J233" s="136"/>
      <c r="K233" s="255"/>
      <c r="L233" s="120"/>
      <c r="M233" s="216"/>
      <c r="N233" s="105"/>
    </row>
    <row r="234" spans="1:14" x14ac:dyDescent="0.35">
      <c r="A234" s="217"/>
      <c r="B234" s="141"/>
      <c r="C234" s="136"/>
      <c r="D234" s="121"/>
      <c r="E234" s="136"/>
      <c r="F234" s="136"/>
      <c r="G234" s="136"/>
      <c r="H234" s="121"/>
      <c r="I234" s="136"/>
      <c r="J234" s="136"/>
      <c r="K234" s="255"/>
      <c r="L234" s="120"/>
      <c r="M234" s="216"/>
      <c r="N234" s="105"/>
    </row>
    <row r="235" spans="1:14" x14ac:dyDescent="0.35">
      <c r="A235" s="217"/>
      <c r="B235" s="141"/>
      <c r="C235" s="136"/>
      <c r="D235" s="121"/>
      <c r="E235" s="136"/>
      <c r="F235" s="136"/>
      <c r="G235" s="136"/>
      <c r="H235" s="121"/>
      <c r="I235" s="136"/>
      <c r="J235" s="136"/>
      <c r="K235" s="255"/>
      <c r="L235" s="120"/>
      <c r="M235" s="216"/>
      <c r="N235" s="105"/>
    </row>
    <row r="236" spans="1:14" ht="15" thickBot="1" x14ac:dyDescent="0.4">
      <c r="A236" s="217"/>
      <c r="B236" s="140"/>
      <c r="C236" s="132"/>
      <c r="D236" s="111"/>
      <c r="E236" s="132"/>
      <c r="F236" s="132"/>
      <c r="G236" s="132"/>
      <c r="H236" s="111"/>
      <c r="I236" s="132"/>
      <c r="J236" s="132"/>
      <c r="K236" s="256"/>
      <c r="L236" s="110"/>
      <c r="M236" s="216"/>
      <c r="N236" s="105"/>
    </row>
    <row r="237" spans="1:14" x14ac:dyDescent="0.35">
      <c r="A237" s="218"/>
      <c r="B237" s="107"/>
      <c r="C237" s="107"/>
      <c r="D237" s="107"/>
      <c r="E237" s="107"/>
      <c r="F237" s="107"/>
      <c r="G237" s="107"/>
      <c r="H237" s="107"/>
      <c r="I237" s="107"/>
      <c r="J237" s="107"/>
      <c r="K237" s="107"/>
      <c r="L237" s="107"/>
      <c r="M237" s="216"/>
      <c r="N237" s="105"/>
    </row>
    <row r="238" spans="1:14" ht="18.5" x14ac:dyDescent="0.35">
      <c r="A238" s="213"/>
      <c r="B238" s="109" t="s">
        <v>213</v>
      </c>
      <c r="C238" s="109"/>
      <c r="D238" s="109"/>
      <c r="E238" s="109"/>
      <c r="F238" s="109"/>
      <c r="G238" s="109"/>
      <c r="H238" s="109"/>
      <c r="I238" s="109"/>
      <c r="J238" s="109"/>
      <c r="K238" s="109"/>
      <c r="L238" s="109"/>
      <c r="M238" s="214"/>
      <c r="N238" s="105"/>
    </row>
    <row r="239" spans="1:14" ht="19.5" customHeight="1" x14ac:dyDescent="0.35">
      <c r="A239" s="215" t="s">
        <v>214</v>
      </c>
      <c r="B239" s="601" t="s">
        <v>215</v>
      </c>
      <c r="C239" s="602"/>
      <c r="D239" s="602"/>
      <c r="E239" s="602"/>
      <c r="F239" s="107"/>
      <c r="G239" s="107"/>
      <c r="H239" s="107"/>
      <c r="I239" s="107"/>
      <c r="J239" s="107"/>
      <c r="K239" s="107"/>
      <c r="L239" s="107"/>
      <c r="M239" s="216"/>
      <c r="N239" s="105"/>
    </row>
    <row r="240" spans="1:14" ht="56.25" customHeight="1" thickBot="1" x14ac:dyDescent="0.4">
      <c r="A240" s="218"/>
      <c r="B240" s="503" t="s">
        <v>216</v>
      </c>
      <c r="C240" s="503"/>
      <c r="D240" s="503"/>
      <c r="E240" s="503"/>
      <c r="F240" s="107"/>
      <c r="G240" s="107"/>
      <c r="H240" s="107"/>
      <c r="I240" s="107"/>
      <c r="J240" s="107"/>
      <c r="K240" s="107"/>
      <c r="L240" s="107"/>
      <c r="M240" s="216"/>
      <c r="N240" s="105"/>
    </row>
    <row r="241" spans="1:14" ht="31" x14ac:dyDescent="0.35">
      <c r="A241" s="218"/>
      <c r="B241" s="115" t="s">
        <v>217</v>
      </c>
      <c r="C241" s="114" t="s">
        <v>218</v>
      </c>
      <c r="D241" s="113" t="s">
        <v>19</v>
      </c>
      <c r="E241" s="449"/>
      <c r="F241" s="107"/>
      <c r="G241" s="107"/>
      <c r="H241" s="107"/>
      <c r="I241" s="107"/>
      <c r="J241" s="107"/>
      <c r="K241" s="107"/>
      <c r="L241" s="107"/>
      <c r="M241" s="216"/>
      <c r="N241" s="105"/>
    </row>
    <row r="242" spans="1:14" x14ac:dyDescent="0.35">
      <c r="A242" s="218"/>
      <c r="B242" s="122" t="s">
        <v>219</v>
      </c>
      <c r="C242" s="121">
        <f>SUM(J262:J263)</f>
        <v>6</v>
      </c>
      <c r="D242" s="120" t="s">
        <v>220</v>
      </c>
      <c r="E242" s="449"/>
      <c r="F242" s="107"/>
      <c r="G242" s="107"/>
      <c r="H242" s="107"/>
      <c r="I242" s="107"/>
      <c r="J242" s="107"/>
      <c r="K242" s="107"/>
      <c r="L242" s="107"/>
      <c r="M242" s="216"/>
      <c r="N242" s="105"/>
    </row>
    <row r="243" spans="1:14" x14ac:dyDescent="0.35">
      <c r="A243" s="218"/>
      <c r="B243" s="122" t="s">
        <v>221</v>
      </c>
      <c r="C243" s="121">
        <f>J261</f>
        <v>13</v>
      </c>
      <c r="D243" s="120" t="s">
        <v>220</v>
      </c>
      <c r="E243" s="449"/>
      <c r="F243" s="107"/>
      <c r="G243" s="107"/>
      <c r="H243" s="107"/>
      <c r="I243" s="107"/>
      <c r="J243" s="107"/>
      <c r="K243" s="107"/>
      <c r="L243" s="107"/>
      <c r="M243" s="216"/>
      <c r="N243" s="105"/>
    </row>
    <row r="244" spans="1:14" x14ac:dyDescent="0.35">
      <c r="A244" s="218"/>
      <c r="B244" s="122" t="s">
        <v>222</v>
      </c>
      <c r="C244" s="121"/>
      <c r="D244" s="120" t="s">
        <v>81</v>
      </c>
      <c r="E244" s="449"/>
      <c r="F244" s="107"/>
      <c r="G244" s="107"/>
      <c r="H244" s="107"/>
      <c r="I244" s="107"/>
      <c r="J244" s="107"/>
      <c r="K244" s="107"/>
      <c r="L244" s="107"/>
      <c r="M244" s="216"/>
      <c r="N244" s="105"/>
    </row>
    <row r="245" spans="1:14" x14ac:dyDescent="0.35">
      <c r="A245" s="218"/>
      <c r="B245" s="122" t="s">
        <v>223</v>
      </c>
      <c r="C245" s="121"/>
      <c r="D245" s="120" t="s">
        <v>81</v>
      </c>
      <c r="E245" s="449"/>
      <c r="F245" s="107"/>
      <c r="G245" s="107"/>
      <c r="H245" s="107"/>
      <c r="I245" s="107"/>
      <c r="J245" s="107"/>
      <c r="K245" s="107"/>
      <c r="L245" s="107"/>
      <c r="M245" s="216"/>
      <c r="N245" s="105"/>
    </row>
    <row r="246" spans="1:14" x14ac:dyDescent="0.35">
      <c r="A246" s="218"/>
      <c r="B246" s="122" t="s">
        <v>89</v>
      </c>
      <c r="C246" s="121"/>
      <c r="D246" s="120" t="s">
        <v>81</v>
      </c>
      <c r="E246" s="449"/>
      <c r="F246" s="107"/>
      <c r="G246" s="107"/>
      <c r="H246" s="107"/>
      <c r="I246" s="107"/>
      <c r="J246" s="107"/>
      <c r="K246" s="107"/>
      <c r="L246" s="107"/>
      <c r="M246" s="216"/>
      <c r="N246" s="105"/>
    </row>
    <row r="247" spans="1:14" x14ac:dyDescent="0.35">
      <c r="A247" s="218"/>
      <c r="B247" s="122" t="s">
        <v>224</v>
      </c>
      <c r="C247" s="121">
        <f>SUM(J257:J260)</f>
        <v>188</v>
      </c>
      <c r="D247" s="120" t="s">
        <v>220</v>
      </c>
      <c r="E247" s="449"/>
      <c r="F247" s="107"/>
      <c r="G247" s="107"/>
      <c r="H247" s="107"/>
      <c r="I247" s="107"/>
      <c r="J247" s="107"/>
      <c r="K247" s="107"/>
      <c r="L247" s="107"/>
      <c r="M247" s="216"/>
      <c r="N247" s="105"/>
    </row>
    <row r="248" spans="1:14" x14ac:dyDescent="0.35">
      <c r="A248" s="218"/>
      <c r="B248" s="122" t="s">
        <v>80</v>
      </c>
      <c r="C248" s="121"/>
      <c r="D248" s="120" t="s">
        <v>81</v>
      </c>
      <c r="E248" s="449"/>
      <c r="F248" s="107"/>
      <c r="G248" s="107"/>
      <c r="H248" s="107"/>
      <c r="I248" s="107"/>
      <c r="J248" s="107"/>
      <c r="K248" s="107"/>
      <c r="L248" s="107"/>
      <c r="M248" s="216"/>
      <c r="N248" s="105"/>
    </row>
    <row r="249" spans="1:14" x14ac:dyDescent="0.35">
      <c r="A249" s="218"/>
      <c r="B249" s="122" t="s">
        <v>225</v>
      </c>
      <c r="C249" s="121"/>
      <c r="D249" s="120"/>
      <c r="E249" s="449"/>
      <c r="F249" s="107"/>
      <c r="G249" s="107"/>
      <c r="H249" s="107"/>
      <c r="I249" s="107"/>
      <c r="J249" s="107"/>
      <c r="K249" s="107"/>
      <c r="L249" s="107"/>
      <c r="M249" s="216"/>
      <c r="N249" s="105"/>
    </row>
    <row r="250" spans="1:14" x14ac:dyDescent="0.35">
      <c r="A250" s="218"/>
      <c r="B250" s="119" t="s">
        <v>226</v>
      </c>
      <c r="C250" s="118"/>
      <c r="D250" s="120"/>
      <c r="E250" s="449"/>
      <c r="F250" s="107"/>
      <c r="G250" s="107"/>
      <c r="H250" s="107"/>
      <c r="I250" s="107"/>
      <c r="J250" s="107"/>
      <c r="K250" s="107"/>
      <c r="L250" s="107"/>
      <c r="M250" s="216"/>
      <c r="N250" s="105"/>
    </row>
    <row r="251" spans="1:14" x14ac:dyDescent="0.35">
      <c r="A251" s="218"/>
      <c r="B251" s="119" t="s">
        <v>227</v>
      </c>
      <c r="C251" s="118"/>
      <c r="D251" s="120"/>
      <c r="E251" s="449"/>
      <c r="F251" s="107"/>
      <c r="G251" s="107"/>
      <c r="H251" s="107"/>
      <c r="I251" s="107"/>
      <c r="J251" s="107"/>
      <c r="K251" s="107"/>
      <c r="L251" s="107"/>
      <c r="M251" s="216"/>
      <c r="N251" s="105"/>
    </row>
    <row r="252" spans="1:14" ht="15" thickBot="1" x14ac:dyDescent="0.4">
      <c r="A252" s="218"/>
      <c r="B252" s="60" t="s">
        <v>120</v>
      </c>
      <c r="C252" s="117">
        <f>SUM(C242:C251)</f>
        <v>207</v>
      </c>
      <c r="D252" s="116"/>
      <c r="E252" s="449"/>
      <c r="F252" s="107"/>
      <c r="G252" s="107"/>
      <c r="H252" s="107"/>
      <c r="I252" s="107"/>
      <c r="J252" s="107"/>
      <c r="K252" s="107"/>
      <c r="L252" s="107"/>
      <c r="M252" s="216"/>
      <c r="N252" s="105"/>
    </row>
    <row r="253" spans="1:14" x14ac:dyDescent="0.35">
      <c r="A253" s="218"/>
      <c r="B253" s="107"/>
      <c r="C253" s="107"/>
      <c r="D253" s="107"/>
      <c r="E253" s="107"/>
      <c r="F253" s="107"/>
      <c r="G253" s="107"/>
      <c r="H253" s="107"/>
      <c r="I253" s="107"/>
      <c r="J253" s="107"/>
      <c r="K253" s="107"/>
      <c r="L253" s="107"/>
      <c r="M253" s="216"/>
      <c r="N253" s="105"/>
    </row>
    <row r="254" spans="1:14" ht="16.5" customHeight="1" x14ac:dyDescent="0.35">
      <c r="A254" s="219" t="s">
        <v>228</v>
      </c>
      <c r="B254" s="512" t="s">
        <v>229</v>
      </c>
      <c r="C254" s="513"/>
      <c r="D254" s="513"/>
      <c r="E254" s="513"/>
      <c r="F254" s="107"/>
      <c r="G254" s="107"/>
      <c r="H254" s="107"/>
      <c r="I254" s="107"/>
      <c r="J254" s="107"/>
      <c r="K254" s="107"/>
      <c r="L254" s="107"/>
      <c r="M254" s="216"/>
      <c r="N254" s="105"/>
    </row>
    <row r="255" spans="1:14" ht="24" customHeight="1" thickBot="1" x14ac:dyDescent="0.4">
      <c r="A255" s="215"/>
      <c r="B255" s="599" t="s">
        <v>230</v>
      </c>
      <c r="C255" s="600"/>
      <c r="D255" s="600"/>
      <c r="E255" s="600"/>
      <c r="F255" s="107"/>
      <c r="G255" s="107"/>
      <c r="H255" s="107"/>
      <c r="I255" s="107"/>
      <c r="J255" s="107"/>
      <c r="K255" s="107"/>
      <c r="L255" s="107"/>
      <c r="M255" s="216"/>
      <c r="N255" s="105"/>
    </row>
    <row r="256" spans="1:14" ht="93" customHeight="1" x14ac:dyDescent="0.35">
      <c r="A256" s="217"/>
      <c r="B256" s="139" t="s">
        <v>231</v>
      </c>
      <c r="C256" s="114" t="s">
        <v>232</v>
      </c>
      <c r="D256" s="114" t="s">
        <v>233</v>
      </c>
      <c r="E256" s="138" t="s">
        <v>234</v>
      </c>
      <c r="F256" s="114" t="s">
        <v>235</v>
      </c>
      <c r="G256" s="114" t="s">
        <v>236</v>
      </c>
      <c r="H256" s="114" t="s">
        <v>237</v>
      </c>
      <c r="I256" s="114" t="s">
        <v>238</v>
      </c>
      <c r="J256" s="114" t="s">
        <v>239</v>
      </c>
      <c r="K256" s="114" t="s">
        <v>240</v>
      </c>
      <c r="L256" s="114" t="s">
        <v>241</v>
      </c>
      <c r="M256" s="137" t="s">
        <v>19</v>
      </c>
      <c r="N256" s="105"/>
    </row>
    <row r="257" spans="1:15" ht="47.15" customHeight="1" x14ac:dyDescent="0.35">
      <c r="A257" s="217"/>
      <c r="B257" s="122" t="s">
        <v>242</v>
      </c>
      <c r="C257" s="136" t="s">
        <v>81</v>
      </c>
      <c r="D257" s="136" t="s">
        <v>75</v>
      </c>
      <c r="E257" s="135" t="s">
        <v>243</v>
      </c>
      <c r="F257" s="121"/>
      <c r="G257" s="136"/>
      <c r="H257" s="136"/>
      <c r="I257" s="134" t="s">
        <v>157</v>
      </c>
      <c r="J257" s="121">
        <v>27</v>
      </c>
      <c r="K257" s="185"/>
      <c r="L257" s="134"/>
      <c r="M257" s="133" t="s">
        <v>244</v>
      </c>
      <c r="N257" s="366"/>
    </row>
    <row r="258" spans="1:15" ht="43.5" x14ac:dyDescent="0.35">
      <c r="A258" s="217"/>
      <c r="B258" s="122" t="s">
        <v>242</v>
      </c>
      <c r="C258" s="136" t="s">
        <v>81</v>
      </c>
      <c r="D258" s="136" t="s">
        <v>75</v>
      </c>
      <c r="E258" s="135" t="s">
        <v>243</v>
      </c>
      <c r="F258" s="121"/>
      <c r="G258" s="136"/>
      <c r="H258" s="136"/>
      <c r="I258" s="134" t="s">
        <v>159</v>
      </c>
      <c r="J258" s="121">
        <v>13</v>
      </c>
      <c r="K258" s="185"/>
      <c r="L258" s="134"/>
      <c r="M258" s="133" t="s">
        <v>244</v>
      </c>
      <c r="N258" s="366"/>
    </row>
    <row r="259" spans="1:15" ht="43.5" x14ac:dyDescent="0.35">
      <c r="A259" s="217"/>
      <c r="B259" s="122" t="s">
        <v>242</v>
      </c>
      <c r="C259" s="136" t="s">
        <v>81</v>
      </c>
      <c r="D259" s="136" t="s">
        <v>75</v>
      </c>
      <c r="E259" s="135" t="s">
        <v>243</v>
      </c>
      <c r="F259" s="121"/>
      <c r="G259" s="136"/>
      <c r="H259" s="136"/>
      <c r="I259" s="134" t="s">
        <v>161</v>
      </c>
      <c r="J259" s="121">
        <v>107</v>
      </c>
      <c r="K259" s="185"/>
      <c r="L259" s="134"/>
      <c r="M259" s="133" t="s">
        <v>244</v>
      </c>
      <c r="N259" s="366"/>
    </row>
    <row r="260" spans="1:15" ht="43.5" x14ac:dyDescent="0.35">
      <c r="A260" s="217"/>
      <c r="B260" s="122" t="s">
        <v>242</v>
      </c>
      <c r="C260" s="136" t="s">
        <v>81</v>
      </c>
      <c r="D260" s="136" t="s">
        <v>75</v>
      </c>
      <c r="E260" s="135" t="s">
        <v>243</v>
      </c>
      <c r="F260" s="121"/>
      <c r="G260" s="136"/>
      <c r="H260" s="136"/>
      <c r="I260" s="134" t="s">
        <v>153</v>
      </c>
      <c r="J260" s="121">
        <v>41</v>
      </c>
      <c r="K260" s="185"/>
      <c r="L260" s="134"/>
      <c r="M260" s="133" t="s">
        <v>244</v>
      </c>
      <c r="N260" s="366"/>
    </row>
    <row r="261" spans="1:15" ht="45.65" customHeight="1" x14ac:dyDescent="0.35">
      <c r="A261" s="217"/>
      <c r="B261" s="122" t="s">
        <v>245</v>
      </c>
      <c r="C261" s="136" t="s">
        <v>81</v>
      </c>
      <c r="D261" s="136" t="s">
        <v>75</v>
      </c>
      <c r="E261" s="135" t="s">
        <v>243</v>
      </c>
      <c r="F261" s="121"/>
      <c r="G261" s="136"/>
      <c r="H261" s="136"/>
      <c r="I261" s="134" t="s">
        <v>165</v>
      </c>
      <c r="J261" s="121">
        <v>13</v>
      </c>
      <c r="K261" s="185"/>
      <c r="L261" s="134"/>
      <c r="M261" s="133" t="s">
        <v>246</v>
      </c>
      <c r="N261" s="365"/>
    </row>
    <row r="262" spans="1:15" ht="43.5" x14ac:dyDescent="0.35">
      <c r="A262" s="217"/>
      <c r="B262" s="122" t="s">
        <v>245</v>
      </c>
      <c r="C262" s="136" t="s">
        <v>81</v>
      </c>
      <c r="D262" s="136" t="s">
        <v>75</v>
      </c>
      <c r="E262" s="135" t="s">
        <v>243</v>
      </c>
      <c r="F262" s="121"/>
      <c r="G262" s="136"/>
      <c r="H262" s="136"/>
      <c r="I262" s="134" t="s">
        <v>167</v>
      </c>
      <c r="J262" s="121">
        <v>5</v>
      </c>
      <c r="K262" s="185"/>
      <c r="L262" s="134"/>
      <c r="M262" s="133" t="s">
        <v>246</v>
      </c>
      <c r="N262" s="365"/>
    </row>
    <row r="263" spans="1:15" ht="43" customHeight="1" x14ac:dyDescent="0.35">
      <c r="A263" s="217"/>
      <c r="B263" s="122" t="s">
        <v>245</v>
      </c>
      <c r="C263" s="136" t="s">
        <v>81</v>
      </c>
      <c r="D263" s="136" t="s">
        <v>75</v>
      </c>
      <c r="E263" s="135" t="s">
        <v>243</v>
      </c>
      <c r="F263" s="121"/>
      <c r="G263" s="136"/>
      <c r="H263" s="136"/>
      <c r="I263" s="134" t="s">
        <v>168</v>
      </c>
      <c r="J263" s="121">
        <v>1</v>
      </c>
      <c r="K263" s="185"/>
      <c r="L263" s="134"/>
      <c r="M263" s="133" t="s">
        <v>246</v>
      </c>
      <c r="N263" s="365"/>
    </row>
    <row r="264" spans="1:15" x14ac:dyDescent="0.35">
      <c r="A264" s="217"/>
      <c r="B264" s="122"/>
      <c r="C264" s="136"/>
      <c r="D264" s="136"/>
      <c r="E264" s="135"/>
      <c r="F264" s="121"/>
      <c r="G264" s="136"/>
      <c r="H264" s="136"/>
      <c r="I264" s="136"/>
      <c r="J264" s="121"/>
      <c r="K264" s="185"/>
      <c r="L264" s="134"/>
      <c r="M264" s="133"/>
      <c r="N264" s="105"/>
    </row>
    <row r="265" spans="1:15" x14ac:dyDescent="0.35">
      <c r="A265" s="217"/>
      <c r="B265" s="122"/>
      <c r="C265" s="136"/>
      <c r="D265" s="136"/>
      <c r="E265" s="135"/>
      <c r="F265" s="121"/>
      <c r="G265" s="136"/>
      <c r="H265" s="136"/>
      <c r="I265" s="136"/>
      <c r="J265" s="121"/>
      <c r="K265" s="185"/>
      <c r="L265" s="134"/>
      <c r="M265" s="133"/>
      <c r="N265" s="105"/>
    </row>
    <row r="266" spans="1:15" ht="15" thickBot="1" x14ac:dyDescent="0.4">
      <c r="A266" s="217"/>
      <c r="B266" s="112"/>
      <c r="C266" s="132"/>
      <c r="D266" s="132"/>
      <c r="E266" s="131"/>
      <c r="F266" s="111"/>
      <c r="G266" s="132"/>
      <c r="H266" s="132"/>
      <c r="I266" s="132"/>
      <c r="J266" s="111"/>
      <c r="K266" s="257"/>
      <c r="L266" s="130"/>
      <c r="M266" s="129"/>
      <c r="N266" s="105"/>
    </row>
    <row r="267" spans="1:15" x14ac:dyDescent="0.35">
      <c r="A267" s="215"/>
      <c r="B267" s="128"/>
      <c r="C267" s="127"/>
      <c r="D267" s="107"/>
      <c r="E267" s="107"/>
      <c r="F267" s="107"/>
      <c r="G267" s="107"/>
      <c r="H267" s="107"/>
      <c r="I267" s="107"/>
      <c r="J267" s="107"/>
      <c r="K267" s="107"/>
      <c r="L267" s="107"/>
      <c r="M267" s="216"/>
      <c r="N267" s="105"/>
    </row>
    <row r="268" spans="1:15" x14ac:dyDescent="0.35">
      <c r="A268" s="215" t="s">
        <v>247</v>
      </c>
      <c r="B268" s="593" t="s">
        <v>248</v>
      </c>
      <c r="C268" s="594"/>
      <c r="D268" s="594"/>
      <c r="E268" s="594"/>
      <c r="F268" s="107"/>
      <c r="G268" s="107"/>
      <c r="H268" s="107"/>
      <c r="I268" s="107"/>
      <c r="J268" s="107"/>
      <c r="K268" s="107"/>
      <c r="L268" s="107"/>
      <c r="M268" s="216"/>
      <c r="N268" s="105"/>
    </row>
    <row r="269" spans="1:15" ht="20.149999999999999" customHeight="1" thickBot="1" x14ac:dyDescent="0.4">
      <c r="A269" s="218"/>
      <c r="B269" s="463" t="s">
        <v>249</v>
      </c>
      <c r="C269" s="463"/>
      <c r="D269" s="463"/>
      <c r="E269" s="463"/>
      <c r="F269" s="463"/>
      <c r="G269" s="463"/>
      <c r="H269" s="463"/>
      <c r="I269" s="463"/>
      <c r="J269" s="463"/>
      <c r="K269" s="463"/>
      <c r="L269" s="463"/>
      <c r="M269" s="216"/>
      <c r="N269" s="126"/>
    </row>
    <row r="270" spans="1:15" ht="31" x14ac:dyDescent="0.35">
      <c r="A270" s="218"/>
      <c r="B270" s="115" t="s">
        <v>217</v>
      </c>
      <c r="C270" s="114" t="s">
        <v>250</v>
      </c>
      <c r="D270" s="114" t="s">
        <v>251</v>
      </c>
      <c r="E270" s="504" t="s">
        <v>19</v>
      </c>
      <c r="F270" s="504"/>
      <c r="G270" s="504"/>
      <c r="H270" s="504"/>
      <c r="I270" s="504"/>
      <c r="J270" s="504"/>
      <c r="K270" s="504"/>
      <c r="L270" s="505"/>
      <c r="M270" s="216"/>
      <c r="N270" s="125"/>
      <c r="O270" s="105"/>
    </row>
    <row r="271" spans="1:15" ht="31" customHeight="1" x14ac:dyDescent="0.35">
      <c r="A271" s="218"/>
      <c r="B271" s="122" t="s">
        <v>252</v>
      </c>
      <c r="C271" s="121">
        <v>17</v>
      </c>
      <c r="D271" s="121" t="s">
        <v>253</v>
      </c>
      <c r="E271" s="464" t="s">
        <v>254</v>
      </c>
      <c r="F271" s="464"/>
      <c r="G271" s="464"/>
      <c r="H271" s="464"/>
      <c r="I271" s="464"/>
      <c r="J271" s="464"/>
      <c r="K271" s="464"/>
      <c r="L271" s="465"/>
      <c r="M271" s="216"/>
      <c r="N271" s="368"/>
      <c r="O271" s="105"/>
    </row>
    <row r="272" spans="1:15" x14ac:dyDescent="0.35">
      <c r="A272" s="218"/>
      <c r="B272" s="122" t="s">
        <v>255</v>
      </c>
      <c r="C272" s="121"/>
      <c r="D272" s="121"/>
      <c r="E272" s="464"/>
      <c r="F272" s="464"/>
      <c r="G272" s="464"/>
      <c r="H272" s="464"/>
      <c r="I272" s="464"/>
      <c r="J272" s="464"/>
      <c r="K272" s="464"/>
      <c r="L272" s="465"/>
      <c r="M272" s="216"/>
      <c r="N272" s="125"/>
      <c r="O272" s="105"/>
    </row>
    <row r="273" spans="1:15" x14ac:dyDescent="0.35">
      <c r="A273" s="218"/>
      <c r="B273" s="122" t="s">
        <v>256</v>
      </c>
      <c r="C273" s="121"/>
      <c r="D273" s="121"/>
      <c r="E273" s="464"/>
      <c r="F273" s="464"/>
      <c r="G273" s="464"/>
      <c r="H273" s="464"/>
      <c r="I273" s="464"/>
      <c r="J273" s="464"/>
      <c r="K273" s="464"/>
      <c r="L273" s="465"/>
      <c r="M273" s="216"/>
      <c r="N273" s="125"/>
      <c r="O273" s="105"/>
    </row>
    <row r="274" spans="1:15" ht="30.65" customHeight="1" x14ac:dyDescent="0.35">
      <c r="A274" s="218"/>
      <c r="B274" s="122" t="s">
        <v>225</v>
      </c>
      <c r="C274" s="121">
        <v>54</v>
      </c>
      <c r="D274" s="121" t="s">
        <v>253</v>
      </c>
      <c r="E274" s="464" t="s">
        <v>257</v>
      </c>
      <c r="F274" s="464"/>
      <c r="G274" s="464"/>
      <c r="H274" s="464"/>
      <c r="I274" s="464"/>
      <c r="J274" s="464"/>
      <c r="K274" s="464"/>
      <c r="L274" s="465"/>
      <c r="M274" s="216"/>
      <c r="N274" s="367"/>
      <c r="O274" s="105"/>
    </row>
    <row r="275" spans="1:15" x14ac:dyDescent="0.35">
      <c r="A275" s="218"/>
      <c r="B275" s="122" t="s">
        <v>226</v>
      </c>
      <c r="C275" s="121"/>
      <c r="D275" s="121"/>
      <c r="E275" s="464"/>
      <c r="F275" s="464"/>
      <c r="G275" s="464"/>
      <c r="H275" s="464"/>
      <c r="I275" s="464"/>
      <c r="J275" s="464"/>
      <c r="K275" s="464"/>
      <c r="L275" s="465"/>
      <c r="M275" s="216"/>
      <c r="N275" s="125"/>
      <c r="O275" s="105"/>
    </row>
    <row r="276" spans="1:15" x14ac:dyDescent="0.35">
      <c r="A276" s="218"/>
      <c r="B276" s="122" t="s">
        <v>227</v>
      </c>
      <c r="C276" s="121"/>
      <c r="D276" s="121"/>
      <c r="E276" s="464"/>
      <c r="F276" s="464"/>
      <c r="G276" s="464"/>
      <c r="H276" s="464"/>
      <c r="I276" s="464"/>
      <c r="J276" s="464"/>
      <c r="K276" s="464"/>
      <c r="L276" s="465"/>
      <c r="M276" s="216"/>
      <c r="N276" s="125"/>
      <c r="O276" s="105"/>
    </row>
    <row r="277" spans="1:15" ht="15" thickBot="1" x14ac:dyDescent="0.4">
      <c r="A277" s="218"/>
      <c r="B277" s="60" t="s">
        <v>120</v>
      </c>
      <c r="C277" s="369">
        <f>(SUMIF(D271:D276,"Increase",C271:C276))-(SUMIF(D271:D276,"Decrease",C271:C276))</f>
        <v>-71</v>
      </c>
      <c r="D277" s="117"/>
      <c r="E277" s="461"/>
      <c r="F277" s="461"/>
      <c r="G277" s="461"/>
      <c r="H277" s="461"/>
      <c r="I277" s="461"/>
      <c r="J277" s="461"/>
      <c r="K277" s="461"/>
      <c r="L277" s="462"/>
      <c r="M277" s="216"/>
      <c r="N277" s="125"/>
      <c r="O277" s="105"/>
    </row>
    <row r="278" spans="1:15" x14ac:dyDescent="0.35">
      <c r="A278" s="218"/>
      <c r="B278" s="449"/>
      <c r="C278" s="449"/>
      <c r="D278" s="449"/>
      <c r="E278" s="449"/>
      <c r="F278" s="107"/>
      <c r="G278" s="107"/>
      <c r="H278" s="107"/>
      <c r="I278" s="107"/>
      <c r="J278" s="107"/>
      <c r="K278" s="107"/>
      <c r="L278" s="107"/>
      <c r="M278" s="216"/>
      <c r="N278" s="124"/>
    </row>
    <row r="279" spans="1:15" x14ac:dyDescent="0.35">
      <c r="A279" s="218" t="s">
        <v>258</v>
      </c>
      <c r="B279" s="449" t="s">
        <v>259</v>
      </c>
      <c r="C279" s="449"/>
      <c r="D279" s="449"/>
      <c r="E279" s="449"/>
      <c r="F279" s="107"/>
      <c r="G279" s="107"/>
      <c r="H279" s="107"/>
      <c r="I279" s="107"/>
      <c r="J279" s="107"/>
      <c r="K279" s="107"/>
      <c r="L279" s="107"/>
      <c r="M279" s="216"/>
      <c r="N279" s="105"/>
    </row>
    <row r="280" spans="1:15" ht="57.75" customHeight="1" thickBot="1" x14ac:dyDescent="0.4">
      <c r="A280" s="218"/>
      <c r="B280" s="503" t="s">
        <v>260</v>
      </c>
      <c r="C280" s="503"/>
      <c r="D280" s="503"/>
      <c r="E280" s="503"/>
      <c r="F280" s="107"/>
      <c r="G280" s="107"/>
      <c r="H280" s="107"/>
      <c r="I280" s="107"/>
      <c r="J280" s="107"/>
      <c r="K280" s="107"/>
      <c r="L280" s="107"/>
      <c r="M280" s="216"/>
      <c r="N280" s="105"/>
    </row>
    <row r="281" spans="1:15" ht="31" x14ac:dyDescent="0.35">
      <c r="A281" s="218"/>
      <c r="B281" s="115" t="s">
        <v>217</v>
      </c>
      <c r="C281" s="114" t="s">
        <v>218</v>
      </c>
      <c r="D281" s="504" t="s">
        <v>19</v>
      </c>
      <c r="E281" s="504"/>
      <c r="F281" s="504"/>
      <c r="G281" s="504"/>
      <c r="H281" s="504"/>
      <c r="I281" s="504"/>
      <c r="J281" s="504"/>
      <c r="K281" s="504"/>
      <c r="L281" s="505"/>
      <c r="M281" s="216"/>
      <c r="N281" s="105"/>
    </row>
    <row r="282" spans="1:15" s="123" customFormat="1" x14ac:dyDescent="0.35">
      <c r="A282" s="220"/>
      <c r="B282" s="122" t="s">
        <v>219</v>
      </c>
      <c r="C282" s="121">
        <v>4</v>
      </c>
      <c r="D282" s="506" t="s">
        <v>261</v>
      </c>
      <c r="E282" s="506"/>
      <c r="F282" s="506"/>
      <c r="G282" s="506"/>
      <c r="H282" s="506"/>
      <c r="I282" s="506"/>
      <c r="J282" s="506"/>
      <c r="K282" s="506"/>
      <c r="L282" s="507"/>
      <c r="M282" s="221"/>
      <c r="N282" s="365"/>
    </row>
    <row r="283" spans="1:15" s="123" customFormat="1" x14ac:dyDescent="0.35">
      <c r="A283" s="220"/>
      <c r="B283" s="122" t="s">
        <v>221</v>
      </c>
      <c r="C283" s="121">
        <v>7</v>
      </c>
      <c r="D283" s="506" t="s">
        <v>262</v>
      </c>
      <c r="E283" s="506"/>
      <c r="F283" s="506"/>
      <c r="G283" s="506"/>
      <c r="H283" s="506"/>
      <c r="I283" s="506"/>
      <c r="J283" s="506"/>
      <c r="K283" s="506"/>
      <c r="L283" s="507"/>
      <c r="M283" s="221"/>
      <c r="N283" s="365"/>
    </row>
    <row r="284" spans="1:15" s="123" customFormat="1" x14ac:dyDescent="0.35">
      <c r="A284" s="220"/>
      <c r="B284" s="122" t="s">
        <v>222</v>
      </c>
      <c r="C284" s="121"/>
      <c r="D284" s="506"/>
      <c r="E284" s="506"/>
      <c r="F284" s="506"/>
      <c r="G284" s="506"/>
      <c r="H284" s="506"/>
      <c r="I284" s="506"/>
      <c r="J284" s="506"/>
      <c r="K284" s="506"/>
      <c r="L284" s="507"/>
      <c r="M284" s="221"/>
      <c r="N284" s="105"/>
    </row>
    <row r="285" spans="1:15" s="123" customFormat="1" x14ac:dyDescent="0.35">
      <c r="A285" s="220"/>
      <c r="B285" s="122" t="s">
        <v>223</v>
      </c>
      <c r="C285" s="121"/>
      <c r="D285" s="506"/>
      <c r="E285" s="506"/>
      <c r="F285" s="506"/>
      <c r="G285" s="506"/>
      <c r="H285" s="506"/>
      <c r="I285" s="506"/>
      <c r="J285" s="506"/>
      <c r="K285" s="506"/>
      <c r="L285" s="507"/>
      <c r="M285" s="221"/>
      <c r="N285" s="105"/>
    </row>
    <row r="286" spans="1:15" s="123" customFormat="1" x14ac:dyDescent="0.35">
      <c r="A286" s="220"/>
      <c r="B286" s="122" t="s">
        <v>89</v>
      </c>
      <c r="C286" s="121"/>
      <c r="D286" s="506"/>
      <c r="E286" s="506"/>
      <c r="F286" s="506"/>
      <c r="G286" s="506"/>
      <c r="H286" s="506"/>
      <c r="I286" s="506"/>
      <c r="J286" s="506"/>
      <c r="K286" s="506"/>
      <c r="L286" s="507"/>
      <c r="M286" s="221"/>
      <c r="N286" s="105"/>
    </row>
    <row r="287" spans="1:15" s="123" customFormat="1" x14ac:dyDescent="0.35">
      <c r="A287" s="220"/>
      <c r="B287" s="122" t="s">
        <v>224</v>
      </c>
      <c r="C287" s="121">
        <v>98</v>
      </c>
      <c r="D287" s="506" t="s">
        <v>262</v>
      </c>
      <c r="E287" s="506"/>
      <c r="F287" s="506"/>
      <c r="G287" s="506"/>
      <c r="H287" s="506"/>
      <c r="I287" s="506"/>
      <c r="J287" s="506"/>
      <c r="K287" s="506"/>
      <c r="L287" s="507"/>
      <c r="M287" s="221"/>
      <c r="N287" s="364"/>
    </row>
    <row r="288" spans="1:15" s="123" customFormat="1" x14ac:dyDescent="0.35">
      <c r="A288" s="220"/>
      <c r="B288" s="122" t="s">
        <v>263</v>
      </c>
      <c r="C288" s="121"/>
      <c r="D288" s="506"/>
      <c r="E288" s="506"/>
      <c r="F288" s="506"/>
      <c r="G288" s="506"/>
      <c r="H288" s="506"/>
      <c r="I288" s="506"/>
      <c r="J288" s="506"/>
      <c r="K288" s="506"/>
      <c r="L288" s="507"/>
      <c r="M288" s="221"/>
      <c r="N288" s="105"/>
    </row>
    <row r="289" spans="1:15" s="123" customFormat="1" x14ac:dyDescent="0.35">
      <c r="A289" s="220"/>
      <c r="B289" s="122" t="s">
        <v>225</v>
      </c>
      <c r="C289" s="121"/>
      <c r="D289" s="506"/>
      <c r="E289" s="506"/>
      <c r="F289" s="506"/>
      <c r="G289" s="506"/>
      <c r="H289" s="506"/>
      <c r="I289" s="506"/>
      <c r="J289" s="506"/>
      <c r="K289" s="506"/>
      <c r="L289" s="507"/>
      <c r="M289" s="221"/>
      <c r="N289" s="105"/>
    </row>
    <row r="290" spans="1:15" s="123" customFormat="1" x14ac:dyDescent="0.35">
      <c r="A290" s="220"/>
      <c r="B290" s="122" t="s">
        <v>226</v>
      </c>
      <c r="C290" s="121"/>
      <c r="D290" s="506"/>
      <c r="E290" s="506"/>
      <c r="F290" s="506"/>
      <c r="G290" s="506"/>
      <c r="H290" s="506"/>
      <c r="I290" s="506"/>
      <c r="J290" s="506"/>
      <c r="K290" s="506"/>
      <c r="L290" s="507"/>
      <c r="M290" s="221"/>
      <c r="N290" s="105"/>
    </row>
    <row r="291" spans="1:15" s="123" customFormat="1" x14ac:dyDescent="0.35">
      <c r="A291" s="220"/>
      <c r="B291" s="122" t="s">
        <v>227</v>
      </c>
      <c r="C291" s="121"/>
      <c r="D291" s="506"/>
      <c r="E291" s="506"/>
      <c r="F291" s="506"/>
      <c r="G291" s="506"/>
      <c r="H291" s="506"/>
      <c r="I291" s="506"/>
      <c r="J291" s="506"/>
      <c r="K291" s="506"/>
      <c r="L291" s="507"/>
      <c r="M291" s="221"/>
      <c r="N291" s="105"/>
    </row>
    <row r="292" spans="1:15" ht="15" thickBot="1" x14ac:dyDescent="0.4">
      <c r="A292" s="218"/>
      <c r="B292" s="60" t="s">
        <v>120</v>
      </c>
      <c r="C292" s="117">
        <f>SUM(C282:C291)</f>
        <v>109</v>
      </c>
      <c r="D292" s="508"/>
      <c r="E292" s="508"/>
      <c r="F292" s="508"/>
      <c r="G292" s="508"/>
      <c r="H292" s="508"/>
      <c r="I292" s="508"/>
      <c r="J292" s="508"/>
      <c r="K292" s="508"/>
      <c r="L292" s="509"/>
      <c r="M292" s="216"/>
      <c r="N292" s="105"/>
    </row>
    <row r="293" spans="1:15" ht="14.25" customHeight="1" x14ac:dyDescent="0.35">
      <c r="A293" s="218"/>
      <c r="B293" s="449"/>
      <c r="C293" s="449"/>
      <c r="D293" s="449"/>
      <c r="E293" s="449"/>
      <c r="F293" s="107"/>
      <c r="G293" s="107"/>
      <c r="H293" s="107"/>
      <c r="I293" s="107"/>
      <c r="J293" s="107"/>
      <c r="K293" s="107"/>
      <c r="L293" s="107"/>
      <c r="M293" s="216"/>
      <c r="N293" s="105"/>
    </row>
    <row r="294" spans="1:15" x14ac:dyDescent="0.35">
      <c r="A294" s="215" t="s">
        <v>264</v>
      </c>
      <c r="B294" s="593" t="s">
        <v>265</v>
      </c>
      <c r="C294" s="594"/>
      <c r="D294" s="594"/>
      <c r="E294" s="594"/>
      <c r="F294" s="107"/>
      <c r="G294" s="107"/>
      <c r="H294" s="107"/>
      <c r="I294" s="107"/>
      <c r="J294" s="107"/>
      <c r="K294" s="107"/>
      <c r="L294" s="107"/>
      <c r="M294" s="216"/>
      <c r="N294" s="105"/>
    </row>
    <row r="295" spans="1:15" ht="35.25" customHeight="1" thickBot="1" x14ac:dyDescent="0.4">
      <c r="A295" s="218"/>
      <c r="B295" s="503" t="s">
        <v>266</v>
      </c>
      <c r="C295" s="503"/>
      <c r="D295" s="503"/>
      <c r="E295" s="503"/>
      <c r="F295" s="107"/>
      <c r="G295" s="107"/>
      <c r="H295" s="107"/>
      <c r="I295" s="107"/>
      <c r="J295" s="107"/>
      <c r="K295" s="107"/>
      <c r="L295" s="107"/>
      <c r="M295" s="216"/>
      <c r="N295" s="105"/>
    </row>
    <row r="296" spans="1:15" ht="31" x14ac:dyDescent="0.35">
      <c r="A296" s="218"/>
      <c r="B296" s="115" t="s">
        <v>217</v>
      </c>
      <c r="C296" s="114" t="s">
        <v>250</v>
      </c>
      <c r="D296" s="114" t="s">
        <v>251</v>
      </c>
      <c r="E296" s="504" t="s">
        <v>19</v>
      </c>
      <c r="F296" s="504"/>
      <c r="G296" s="504"/>
      <c r="H296" s="504"/>
      <c r="I296" s="504"/>
      <c r="J296" s="504"/>
      <c r="K296" s="504"/>
      <c r="L296" s="505"/>
      <c r="M296" s="216"/>
      <c r="N296" s="105"/>
      <c r="O296" s="105"/>
    </row>
    <row r="297" spans="1:15" x14ac:dyDescent="0.35">
      <c r="A297" s="218"/>
      <c r="B297" s="122" t="s">
        <v>252</v>
      </c>
      <c r="C297" s="121">
        <v>44</v>
      </c>
      <c r="D297" s="121" t="s">
        <v>253</v>
      </c>
      <c r="E297" s="464" t="s">
        <v>267</v>
      </c>
      <c r="F297" s="464"/>
      <c r="G297" s="464"/>
      <c r="H297" s="464"/>
      <c r="I297" s="464"/>
      <c r="J297" s="464"/>
      <c r="K297" s="464"/>
      <c r="L297" s="465"/>
      <c r="M297" s="216"/>
      <c r="N297" s="364"/>
      <c r="O297" s="105"/>
    </row>
    <row r="298" spans="1:15" x14ac:dyDescent="0.35">
      <c r="A298" s="218"/>
      <c r="B298" s="122" t="s">
        <v>255</v>
      </c>
      <c r="C298" s="121"/>
      <c r="D298" s="121"/>
      <c r="E298" s="464"/>
      <c r="F298" s="464"/>
      <c r="G298" s="464"/>
      <c r="H298" s="464"/>
      <c r="I298" s="464"/>
      <c r="J298" s="464"/>
      <c r="K298" s="464"/>
      <c r="L298" s="465"/>
      <c r="M298" s="216"/>
      <c r="N298" s="105"/>
      <c r="O298" s="105"/>
    </row>
    <row r="299" spans="1:15" x14ac:dyDescent="0.35">
      <c r="A299" s="218"/>
      <c r="B299" s="122" t="s">
        <v>256</v>
      </c>
      <c r="C299" s="121"/>
      <c r="D299" s="121"/>
      <c r="E299" s="464"/>
      <c r="F299" s="464"/>
      <c r="G299" s="464"/>
      <c r="H299" s="464"/>
      <c r="I299" s="464"/>
      <c r="J299" s="464"/>
      <c r="K299" s="464"/>
      <c r="L299" s="465"/>
      <c r="M299" s="216"/>
      <c r="N299" s="105"/>
      <c r="O299" s="105"/>
    </row>
    <row r="300" spans="1:15" x14ac:dyDescent="0.35">
      <c r="A300" s="218"/>
      <c r="B300" s="122" t="s">
        <v>225</v>
      </c>
      <c r="C300" s="121"/>
      <c r="D300" s="121"/>
      <c r="E300" s="464"/>
      <c r="F300" s="464"/>
      <c r="G300" s="464"/>
      <c r="H300" s="464"/>
      <c r="I300" s="464"/>
      <c r="J300" s="464"/>
      <c r="K300" s="464"/>
      <c r="L300" s="465"/>
      <c r="M300" s="216"/>
      <c r="N300" s="105"/>
      <c r="O300" s="105"/>
    </row>
    <row r="301" spans="1:15" x14ac:dyDescent="0.35">
      <c r="A301" s="218"/>
      <c r="B301" s="122" t="s">
        <v>226</v>
      </c>
      <c r="C301" s="121"/>
      <c r="D301" s="121"/>
      <c r="E301" s="464"/>
      <c r="F301" s="464"/>
      <c r="G301" s="464"/>
      <c r="H301" s="464"/>
      <c r="I301" s="464"/>
      <c r="J301" s="464"/>
      <c r="K301" s="464"/>
      <c r="L301" s="465"/>
      <c r="M301" s="216"/>
      <c r="N301" s="105"/>
      <c r="O301" s="105"/>
    </row>
    <row r="302" spans="1:15" x14ac:dyDescent="0.35">
      <c r="A302" s="218"/>
      <c r="B302" s="122" t="s">
        <v>227</v>
      </c>
      <c r="C302" s="121"/>
      <c r="D302" s="121"/>
      <c r="E302" s="464"/>
      <c r="F302" s="464"/>
      <c r="G302" s="464"/>
      <c r="H302" s="464"/>
      <c r="I302" s="464"/>
      <c r="J302" s="464"/>
      <c r="K302" s="464"/>
      <c r="L302" s="465"/>
      <c r="M302" s="216"/>
      <c r="N302" s="105"/>
      <c r="O302" s="105"/>
    </row>
    <row r="303" spans="1:15" ht="15" thickBot="1" x14ac:dyDescent="0.4">
      <c r="A303" s="218"/>
      <c r="B303" s="60" t="s">
        <v>120</v>
      </c>
      <c r="C303" s="117">
        <f>(SUMIF(D297:D302,"Increase",C297:C302))-(SUMIF(D297:D302,"Decrease",C297:C302))</f>
        <v>-44</v>
      </c>
      <c r="D303" s="117"/>
      <c r="E303" s="461"/>
      <c r="F303" s="461"/>
      <c r="G303" s="461"/>
      <c r="H303" s="461"/>
      <c r="I303" s="461"/>
      <c r="J303" s="461"/>
      <c r="K303" s="461"/>
      <c r="L303" s="462"/>
      <c r="M303" s="216"/>
      <c r="N303" s="105"/>
      <c r="O303" s="105"/>
    </row>
    <row r="304" spans="1:15" x14ac:dyDescent="0.35">
      <c r="A304" s="218"/>
      <c r="B304" s="107"/>
      <c r="C304" s="107"/>
      <c r="D304" s="107"/>
      <c r="E304" s="107"/>
      <c r="F304" s="107"/>
      <c r="G304" s="107"/>
      <c r="H304" s="107"/>
      <c r="I304" s="107"/>
      <c r="J304" s="107"/>
      <c r="K304" s="107"/>
      <c r="L304" s="107"/>
      <c r="M304" s="216"/>
      <c r="N304" s="105"/>
      <c r="O304" s="105"/>
    </row>
    <row r="305" spans="1:14" x14ac:dyDescent="0.35">
      <c r="A305" s="215" t="s">
        <v>268</v>
      </c>
      <c r="B305" s="593" t="s">
        <v>269</v>
      </c>
      <c r="C305" s="594"/>
      <c r="D305" s="594"/>
      <c r="E305" s="594"/>
      <c r="F305" s="107"/>
      <c r="G305" s="107"/>
      <c r="H305" s="107"/>
      <c r="I305" s="107"/>
      <c r="J305" s="107"/>
      <c r="K305" s="107"/>
      <c r="L305" s="107"/>
      <c r="M305" s="216"/>
      <c r="N305" s="105"/>
    </row>
    <row r="306" spans="1:14" ht="17.149999999999999" customHeight="1" thickBot="1" x14ac:dyDescent="0.4">
      <c r="A306" s="218"/>
      <c r="B306" s="463" t="s">
        <v>270</v>
      </c>
      <c r="C306" s="463"/>
      <c r="D306" s="463"/>
      <c r="E306" s="463"/>
      <c r="F306" s="463"/>
      <c r="G306" s="463"/>
      <c r="H306" s="463"/>
      <c r="I306" s="463"/>
      <c r="J306" s="463"/>
      <c r="K306" s="463"/>
      <c r="L306" s="463"/>
      <c r="M306" s="216"/>
      <c r="N306" s="105"/>
    </row>
    <row r="307" spans="1:14" ht="31" x14ac:dyDescent="0.35">
      <c r="A307" s="218"/>
      <c r="B307" s="115" t="s">
        <v>271</v>
      </c>
      <c r="C307" s="114" t="s">
        <v>272</v>
      </c>
      <c r="D307" s="504" t="s">
        <v>19</v>
      </c>
      <c r="E307" s="504"/>
      <c r="F307" s="504"/>
      <c r="G307" s="504"/>
      <c r="H307" s="504"/>
      <c r="I307" s="504"/>
      <c r="J307" s="504"/>
      <c r="K307" s="504"/>
      <c r="L307" s="505"/>
      <c r="M307" s="216"/>
      <c r="N307" s="105"/>
    </row>
    <row r="308" spans="1:14" ht="44.15" customHeight="1" thickBot="1" x14ac:dyDescent="0.4">
      <c r="A308" s="218"/>
      <c r="B308" s="441" t="s">
        <v>273</v>
      </c>
      <c r="C308" s="442">
        <f>H97-H101</f>
        <v>3763.3345575793246</v>
      </c>
      <c r="D308" s="461" t="s">
        <v>274</v>
      </c>
      <c r="E308" s="461"/>
      <c r="F308" s="461"/>
      <c r="G308" s="461"/>
      <c r="H308" s="461"/>
      <c r="I308" s="461"/>
      <c r="J308" s="461"/>
      <c r="K308" s="461"/>
      <c r="L308" s="462"/>
      <c r="M308" s="216"/>
      <c r="N308" s="105"/>
    </row>
    <row r="309" spans="1:14" ht="17.25" customHeight="1" x14ac:dyDescent="0.35">
      <c r="A309" s="218"/>
      <c r="B309" s="449"/>
      <c r="C309" s="449"/>
      <c r="D309" s="449"/>
      <c r="E309" s="449"/>
      <c r="F309" s="107"/>
      <c r="G309" s="107"/>
      <c r="H309" s="107"/>
      <c r="I309" s="107"/>
      <c r="J309" s="107"/>
      <c r="K309" s="107"/>
      <c r="L309" s="107"/>
      <c r="M309" s="216"/>
      <c r="N309" s="105"/>
    </row>
    <row r="310" spans="1:14" ht="18.5" x14ac:dyDescent="0.35">
      <c r="A310" s="213"/>
      <c r="B310" s="109" t="s">
        <v>101</v>
      </c>
      <c r="C310" s="109"/>
      <c r="D310" s="109"/>
      <c r="E310" s="109"/>
      <c r="F310" s="109"/>
      <c r="G310" s="109"/>
      <c r="H310" s="109"/>
      <c r="I310" s="109"/>
      <c r="J310" s="109"/>
      <c r="K310" s="109"/>
      <c r="L310" s="109"/>
      <c r="M310" s="214"/>
      <c r="N310" s="105"/>
    </row>
    <row r="311" spans="1:14" x14ac:dyDescent="0.35">
      <c r="A311" s="215" t="s">
        <v>275</v>
      </c>
      <c r="B311" s="593" t="s">
        <v>103</v>
      </c>
      <c r="C311" s="594"/>
      <c r="D311" s="594"/>
      <c r="E311" s="594"/>
      <c r="F311" s="107"/>
      <c r="G311" s="107"/>
      <c r="H311" s="107"/>
      <c r="I311" s="107"/>
      <c r="J311" s="107"/>
      <c r="K311" s="107"/>
      <c r="L311" s="107"/>
      <c r="M311" s="216"/>
      <c r="N311" s="105"/>
    </row>
    <row r="312" spans="1:14" ht="30.75" customHeight="1" thickBot="1" x14ac:dyDescent="0.4">
      <c r="A312" s="218"/>
      <c r="B312" s="503" t="s">
        <v>276</v>
      </c>
      <c r="C312" s="503"/>
      <c r="D312" s="503"/>
      <c r="E312" s="503"/>
      <c r="F312" s="503"/>
      <c r="G312" s="503"/>
      <c r="H312" s="503"/>
      <c r="I312" s="503"/>
      <c r="J312" s="503"/>
      <c r="K312" s="503"/>
      <c r="L312" s="503"/>
      <c r="M312" s="216"/>
      <c r="N312" s="105"/>
    </row>
    <row r="313" spans="1:14" ht="118" customHeight="1" thickBot="1" x14ac:dyDescent="0.4">
      <c r="A313" s="218"/>
      <c r="B313" s="471" t="s">
        <v>277</v>
      </c>
      <c r="C313" s="501"/>
      <c r="D313" s="501"/>
      <c r="E313" s="501"/>
      <c r="F313" s="501"/>
      <c r="G313" s="501"/>
      <c r="H313" s="501"/>
      <c r="I313" s="501"/>
      <c r="J313" s="501"/>
      <c r="K313" s="501"/>
      <c r="L313" s="502"/>
      <c r="M313" s="216"/>
      <c r="N313" s="105"/>
    </row>
    <row r="314" spans="1:14" ht="17.25" customHeight="1" x14ac:dyDescent="0.35">
      <c r="A314" s="218"/>
      <c r="B314" s="449"/>
      <c r="C314" s="449"/>
      <c r="D314" s="449"/>
      <c r="E314" s="449"/>
      <c r="F314" s="107"/>
      <c r="G314" s="107"/>
      <c r="H314" s="107"/>
      <c r="I314" s="107"/>
      <c r="J314" s="107"/>
      <c r="K314" s="107"/>
      <c r="L314" s="107"/>
      <c r="M314" s="216"/>
      <c r="N314" s="105"/>
    </row>
    <row r="315" spans="1:14" ht="18.5" x14ac:dyDescent="0.35">
      <c r="A315" s="222" t="s">
        <v>278</v>
      </c>
      <c r="B315" s="106" t="s">
        <v>71</v>
      </c>
      <c r="C315" s="106"/>
      <c r="D315" s="106"/>
      <c r="E315" s="106"/>
      <c r="F315" s="106"/>
      <c r="G315" s="106"/>
      <c r="H315" s="106"/>
      <c r="I315" s="106"/>
      <c r="J315" s="106"/>
      <c r="K315" s="106"/>
      <c r="L315" s="106"/>
      <c r="M315" s="223"/>
      <c r="N315" s="105"/>
    </row>
    <row r="316" spans="1:14" ht="18.5" x14ac:dyDescent="0.35">
      <c r="A316" s="224"/>
      <c r="B316" s="84" t="s">
        <v>279</v>
      </c>
      <c r="C316" s="84"/>
      <c r="D316" s="84"/>
      <c r="E316" s="84"/>
      <c r="F316" s="84"/>
      <c r="G316" s="84"/>
      <c r="H316" s="84"/>
      <c r="I316" s="84"/>
      <c r="J316" s="84"/>
      <c r="K316" s="84"/>
      <c r="L316" s="84"/>
      <c r="M316" s="225"/>
      <c r="N316" s="105"/>
    </row>
    <row r="317" spans="1:14" ht="21.75" customHeight="1" x14ac:dyDescent="0.35">
      <c r="A317" s="226" t="s">
        <v>280</v>
      </c>
      <c r="B317" s="104" t="s">
        <v>281</v>
      </c>
      <c r="C317" s="103"/>
      <c r="D317" s="103"/>
      <c r="E317" s="103"/>
      <c r="F317" s="82"/>
      <c r="G317" s="82"/>
      <c r="H317" s="82"/>
      <c r="I317" s="82"/>
      <c r="J317" s="82"/>
      <c r="K317" s="82"/>
      <c r="L317" s="82"/>
      <c r="M317" s="227"/>
      <c r="N317" s="105"/>
    </row>
    <row r="318" spans="1:14" ht="23.25" customHeight="1" thickBot="1" x14ac:dyDescent="0.4">
      <c r="A318" s="228"/>
      <c r="B318" s="580" t="s">
        <v>282</v>
      </c>
      <c r="C318" s="495"/>
      <c r="D318" s="495"/>
      <c r="E318" s="495"/>
      <c r="F318" s="82"/>
      <c r="G318" s="82"/>
      <c r="H318" s="82"/>
      <c r="I318" s="82"/>
      <c r="J318" s="82"/>
      <c r="K318" s="82"/>
      <c r="L318" s="82"/>
      <c r="M318" s="227"/>
      <c r="N318" s="105"/>
    </row>
    <row r="319" spans="1:14" ht="41.15" customHeight="1" thickBot="1" x14ac:dyDescent="0.4">
      <c r="A319" s="228"/>
      <c r="B319" s="468" t="s">
        <v>283</v>
      </c>
      <c r="C319" s="469"/>
      <c r="D319" s="469"/>
      <c r="E319" s="469"/>
      <c r="F319" s="469"/>
      <c r="G319" s="469"/>
      <c r="H319" s="469"/>
      <c r="I319" s="469"/>
      <c r="J319" s="469"/>
      <c r="K319" s="469"/>
      <c r="L319" s="470"/>
      <c r="M319" s="227"/>
      <c r="N319" s="105"/>
    </row>
    <row r="320" spans="1:14" ht="22.75" customHeight="1" x14ac:dyDescent="0.35">
      <c r="A320" s="228" t="s">
        <v>284</v>
      </c>
      <c r="B320" s="578" t="s">
        <v>285</v>
      </c>
      <c r="C320" s="579"/>
      <c r="D320" s="579"/>
      <c r="E320" s="579"/>
      <c r="F320" s="82"/>
      <c r="G320" s="82"/>
      <c r="H320" s="82"/>
      <c r="I320" s="82"/>
      <c r="J320" s="82"/>
      <c r="K320" s="82"/>
      <c r="L320" s="82"/>
      <c r="M320" s="227"/>
      <c r="N320" s="105"/>
    </row>
    <row r="321" spans="1:14" ht="21.65" customHeight="1" thickBot="1" x14ac:dyDescent="0.4">
      <c r="A321" s="228"/>
      <c r="B321" s="580" t="s">
        <v>286</v>
      </c>
      <c r="C321" s="495"/>
      <c r="D321" s="495"/>
      <c r="E321" s="495"/>
      <c r="F321" s="495"/>
      <c r="G321" s="495"/>
      <c r="H321" s="495"/>
      <c r="I321" s="495"/>
      <c r="J321" s="495"/>
      <c r="K321" s="495"/>
      <c r="L321" s="495"/>
      <c r="M321" s="227"/>
      <c r="N321" s="105"/>
    </row>
    <row r="322" spans="1:14" ht="32.15" customHeight="1" thickBot="1" x14ac:dyDescent="0.4">
      <c r="A322" s="228"/>
      <c r="B322" s="468" t="s">
        <v>287</v>
      </c>
      <c r="C322" s="469"/>
      <c r="D322" s="469"/>
      <c r="E322" s="469"/>
      <c r="F322" s="469"/>
      <c r="G322" s="469"/>
      <c r="H322" s="469"/>
      <c r="I322" s="469"/>
      <c r="J322" s="469"/>
      <c r="K322" s="469"/>
      <c r="L322" s="470"/>
      <c r="M322" s="227"/>
      <c r="N322" s="105"/>
    </row>
    <row r="323" spans="1:14" x14ac:dyDescent="0.35">
      <c r="A323" s="229"/>
      <c r="B323" s="83"/>
      <c r="C323" s="82"/>
      <c r="D323" s="82"/>
      <c r="E323" s="82"/>
      <c r="F323" s="82"/>
      <c r="G323" s="82"/>
      <c r="H323" s="82"/>
      <c r="I323" s="82"/>
      <c r="J323" s="82"/>
      <c r="K323" s="82"/>
      <c r="L323" s="82"/>
      <c r="M323" s="227"/>
      <c r="N323" s="105"/>
    </row>
    <row r="324" spans="1:14" ht="18.5" x14ac:dyDescent="0.35">
      <c r="A324" s="224"/>
      <c r="B324" s="84" t="s">
        <v>288</v>
      </c>
      <c r="C324" s="84"/>
      <c r="D324" s="84"/>
      <c r="E324" s="84"/>
      <c r="F324" s="84"/>
      <c r="G324" s="84"/>
      <c r="H324" s="84"/>
      <c r="I324" s="84"/>
      <c r="J324" s="84"/>
      <c r="K324" s="84"/>
      <c r="L324" s="84"/>
      <c r="M324" s="230"/>
      <c r="N324" s="105"/>
    </row>
    <row r="325" spans="1:14" ht="22.75" customHeight="1" x14ac:dyDescent="0.35">
      <c r="A325" s="228" t="s">
        <v>289</v>
      </c>
      <c r="B325" s="102" t="s">
        <v>290</v>
      </c>
      <c r="C325" s="82"/>
      <c r="D325" s="82"/>
      <c r="E325" s="82"/>
      <c r="F325" s="82"/>
      <c r="G325" s="82"/>
      <c r="H325" s="82"/>
      <c r="I325" s="82"/>
      <c r="J325" s="82"/>
      <c r="K325" s="82"/>
      <c r="L325" s="82"/>
      <c r="M325" s="227"/>
      <c r="N325" s="105"/>
    </row>
    <row r="326" spans="1:14" ht="20.149999999999999" customHeight="1" thickBot="1" x14ac:dyDescent="0.4">
      <c r="A326" s="231"/>
      <c r="B326" s="580" t="s">
        <v>291</v>
      </c>
      <c r="C326" s="495"/>
      <c r="D326" s="495"/>
      <c r="E326" s="495"/>
      <c r="F326" s="495"/>
      <c r="G326" s="495"/>
      <c r="H326" s="495"/>
      <c r="I326" s="495"/>
      <c r="J326" s="495"/>
      <c r="K326" s="495"/>
      <c r="L326" s="495"/>
      <c r="M326" s="227"/>
      <c r="N326" s="105"/>
    </row>
    <row r="327" spans="1:14" ht="48.75" customHeight="1" thickBot="1" x14ac:dyDescent="0.4">
      <c r="A327" s="231"/>
      <c r="B327" s="468" t="s">
        <v>292</v>
      </c>
      <c r="C327" s="469"/>
      <c r="D327" s="469"/>
      <c r="E327" s="469"/>
      <c r="F327" s="469"/>
      <c r="G327" s="469"/>
      <c r="H327" s="469"/>
      <c r="I327" s="469"/>
      <c r="J327" s="469"/>
      <c r="K327" s="469"/>
      <c r="L327" s="470"/>
      <c r="M327" s="227"/>
      <c r="N327" s="105"/>
    </row>
    <row r="328" spans="1:14" ht="42.75" customHeight="1" x14ac:dyDescent="0.35">
      <c r="A328" s="232" t="s">
        <v>293</v>
      </c>
      <c r="B328" s="589" t="s">
        <v>294</v>
      </c>
      <c r="C328" s="590"/>
      <c r="D328" s="590"/>
      <c r="E328" s="590"/>
      <c r="F328" s="82"/>
      <c r="G328" s="82"/>
      <c r="H328" s="82"/>
      <c r="I328" s="82"/>
      <c r="J328" s="82"/>
      <c r="K328" s="82"/>
      <c r="L328" s="82"/>
      <c r="M328" s="227"/>
      <c r="N328" s="105"/>
    </row>
    <row r="329" spans="1:14" ht="33" customHeight="1" x14ac:dyDescent="0.35">
      <c r="A329" s="233"/>
      <c r="B329" s="495" t="s">
        <v>295</v>
      </c>
      <c r="C329" s="495"/>
      <c r="D329" s="495"/>
      <c r="E329" s="495"/>
      <c r="F329" s="495"/>
      <c r="G329" s="495"/>
      <c r="H329" s="495"/>
      <c r="I329" s="495"/>
      <c r="J329" s="495"/>
      <c r="K329" s="495"/>
      <c r="L329" s="495"/>
      <c r="M329" s="227"/>
      <c r="N329" s="105"/>
    </row>
    <row r="330" spans="1:14" ht="35.15" customHeight="1" thickBot="1" x14ac:dyDescent="0.4">
      <c r="A330" s="234"/>
      <c r="B330" s="495" t="s">
        <v>296</v>
      </c>
      <c r="C330" s="495"/>
      <c r="D330" s="495"/>
      <c r="E330" s="495"/>
      <c r="F330" s="495"/>
      <c r="G330" s="495"/>
      <c r="H330" s="495"/>
      <c r="I330" s="495"/>
      <c r="J330" s="495"/>
      <c r="K330" s="495"/>
      <c r="L330" s="495"/>
      <c r="M330" s="227"/>
      <c r="N330" s="105"/>
    </row>
    <row r="331" spans="1:14" ht="32.25" customHeight="1" thickBot="1" x14ac:dyDescent="0.4">
      <c r="A331" s="234"/>
      <c r="B331" s="340" t="s">
        <v>297</v>
      </c>
      <c r="C331" s="341" t="s">
        <v>298</v>
      </c>
      <c r="D331" s="341" t="s">
        <v>299</v>
      </c>
      <c r="E331" s="342" t="s">
        <v>300</v>
      </c>
      <c r="F331" s="341" t="s">
        <v>301</v>
      </c>
      <c r="G331" s="496" t="s">
        <v>19</v>
      </c>
      <c r="H331" s="497"/>
      <c r="I331" s="497"/>
      <c r="J331" s="497"/>
      <c r="K331" s="497"/>
      <c r="L331" s="498"/>
      <c r="M331" s="227"/>
      <c r="N331" s="105"/>
    </row>
    <row r="332" spans="1:14" ht="51" customHeight="1" x14ac:dyDescent="0.35">
      <c r="A332" s="234"/>
      <c r="B332" s="336" t="s">
        <v>302</v>
      </c>
      <c r="C332" s="337" t="s">
        <v>303</v>
      </c>
      <c r="D332" s="338" t="s">
        <v>304</v>
      </c>
      <c r="E332" s="337"/>
      <c r="F332" s="337"/>
      <c r="G332" s="499" t="s">
        <v>81</v>
      </c>
      <c r="H332" s="499"/>
      <c r="I332" s="499"/>
      <c r="J332" s="499"/>
      <c r="K332" s="499"/>
      <c r="L332" s="500"/>
      <c r="M332" s="227"/>
      <c r="N332" s="105"/>
    </row>
    <row r="333" spans="1:14" ht="50.25" hidden="1" customHeight="1" x14ac:dyDescent="0.35">
      <c r="A333" s="234"/>
      <c r="B333" s="101" t="s">
        <v>302</v>
      </c>
      <c r="C333" s="100" t="s">
        <v>303</v>
      </c>
      <c r="D333" s="459" t="s">
        <v>304</v>
      </c>
      <c r="E333" s="100"/>
      <c r="F333" s="100"/>
      <c r="G333" s="334"/>
      <c r="H333" s="335"/>
      <c r="I333" s="335"/>
      <c r="J333" s="335"/>
      <c r="K333" s="335"/>
      <c r="L333" s="339"/>
      <c r="M333" s="227"/>
      <c r="N333" s="105"/>
    </row>
    <row r="334" spans="1:14" ht="50.25" hidden="1" customHeight="1" x14ac:dyDescent="0.35">
      <c r="A334" s="234"/>
      <c r="B334" s="101" t="s">
        <v>302</v>
      </c>
      <c r="C334" s="100" t="s">
        <v>303</v>
      </c>
      <c r="D334" s="459" t="s">
        <v>304</v>
      </c>
      <c r="E334" s="100"/>
      <c r="F334" s="100"/>
      <c r="G334" s="334"/>
      <c r="H334" s="335"/>
      <c r="I334" s="335"/>
      <c r="J334" s="335"/>
      <c r="K334" s="335"/>
      <c r="L334" s="339"/>
      <c r="M334" s="227"/>
      <c r="N334" s="105"/>
    </row>
    <row r="335" spans="1:14" ht="50.25" hidden="1" customHeight="1" x14ac:dyDescent="0.35">
      <c r="A335" s="234"/>
      <c r="B335" s="101" t="s">
        <v>302</v>
      </c>
      <c r="C335" s="100" t="s">
        <v>303</v>
      </c>
      <c r="D335" s="459" t="s">
        <v>304</v>
      </c>
      <c r="E335" s="100"/>
      <c r="F335" s="100"/>
      <c r="G335" s="334"/>
      <c r="H335" s="335"/>
      <c r="I335" s="335"/>
      <c r="J335" s="335"/>
      <c r="K335" s="335"/>
      <c r="L335" s="339"/>
      <c r="M335" s="227"/>
      <c r="N335" s="105"/>
    </row>
    <row r="336" spans="1:14" ht="50.25" hidden="1" customHeight="1" x14ac:dyDescent="0.35">
      <c r="A336" s="234"/>
      <c r="B336" s="101" t="s">
        <v>302</v>
      </c>
      <c r="C336" s="100" t="s">
        <v>303</v>
      </c>
      <c r="D336" s="459" t="s">
        <v>304</v>
      </c>
      <c r="E336" s="100"/>
      <c r="F336" s="100"/>
      <c r="G336" s="334"/>
      <c r="H336" s="335"/>
      <c r="I336" s="335"/>
      <c r="J336" s="335"/>
      <c r="K336" s="335"/>
      <c r="L336" s="339"/>
      <c r="M336" s="227"/>
      <c r="N336" s="105"/>
    </row>
    <row r="337" spans="1:14" ht="36" customHeight="1" x14ac:dyDescent="0.35">
      <c r="A337" s="234"/>
      <c r="B337" s="101" t="s">
        <v>305</v>
      </c>
      <c r="C337" s="100" t="s">
        <v>306</v>
      </c>
      <c r="D337" s="459" t="s">
        <v>304</v>
      </c>
      <c r="E337" s="100"/>
      <c r="F337" s="100"/>
      <c r="G337" s="466" t="s">
        <v>81</v>
      </c>
      <c r="H337" s="466"/>
      <c r="I337" s="466"/>
      <c r="J337" s="466"/>
      <c r="K337" s="466"/>
      <c r="L337" s="467"/>
      <c r="M337" s="227"/>
      <c r="N337" s="105"/>
    </row>
    <row r="338" spans="1:14" ht="36" hidden="1" customHeight="1" x14ac:dyDescent="0.35">
      <c r="A338" s="234"/>
      <c r="B338" s="101" t="s">
        <v>305</v>
      </c>
      <c r="C338" s="100" t="s">
        <v>306</v>
      </c>
      <c r="D338" s="459" t="s">
        <v>304</v>
      </c>
      <c r="E338" s="100"/>
      <c r="F338" s="100"/>
      <c r="G338" s="466"/>
      <c r="H338" s="466"/>
      <c r="I338" s="466"/>
      <c r="J338" s="466"/>
      <c r="K338" s="466"/>
      <c r="L338" s="467"/>
      <c r="M338" s="227"/>
      <c r="N338" s="105"/>
    </row>
    <row r="339" spans="1:14" ht="36" hidden="1" customHeight="1" x14ac:dyDescent="0.35">
      <c r="A339" s="234"/>
      <c r="B339" s="101" t="s">
        <v>305</v>
      </c>
      <c r="C339" s="100" t="s">
        <v>306</v>
      </c>
      <c r="D339" s="459" t="s">
        <v>304</v>
      </c>
      <c r="E339" s="100"/>
      <c r="F339" s="100"/>
      <c r="G339" s="466"/>
      <c r="H339" s="466"/>
      <c r="I339" s="466"/>
      <c r="J339" s="466"/>
      <c r="K339" s="466"/>
      <c r="L339" s="467"/>
      <c r="M339" s="227"/>
      <c r="N339" s="105"/>
    </row>
    <row r="340" spans="1:14" ht="36" hidden="1" customHeight="1" x14ac:dyDescent="0.35">
      <c r="A340" s="234"/>
      <c r="B340" s="101" t="s">
        <v>305</v>
      </c>
      <c r="C340" s="100" t="s">
        <v>306</v>
      </c>
      <c r="D340" s="459" t="s">
        <v>304</v>
      </c>
      <c r="E340" s="100"/>
      <c r="F340" s="100"/>
      <c r="G340" s="466"/>
      <c r="H340" s="466"/>
      <c r="I340" s="466"/>
      <c r="J340" s="466"/>
      <c r="K340" s="466"/>
      <c r="L340" s="467"/>
      <c r="M340" s="227"/>
      <c r="N340" s="105"/>
    </row>
    <row r="341" spans="1:14" ht="36" hidden="1" customHeight="1" x14ac:dyDescent="0.35">
      <c r="A341" s="234"/>
      <c r="B341" s="101" t="s">
        <v>305</v>
      </c>
      <c r="C341" s="100" t="s">
        <v>306</v>
      </c>
      <c r="D341" s="459" t="s">
        <v>304</v>
      </c>
      <c r="E341" s="100"/>
      <c r="F341" s="100"/>
      <c r="G341" s="466"/>
      <c r="H341" s="466"/>
      <c r="I341" s="466"/>
      <c r="J341" s="466"/>
      <c r="K341" s="466"/>
      <c r="L341" s="467"/>
      <c r="M341" s="227"/>
      <c r="N341" s="105"/>
    </row>
    <row r="342" spans="1:14" ht="36" hidden="1" customHeight="1" x14ac:dyDescent="0.35">
      <c r="A342" s="234"/>
      <c r="B342" s="101" t="s">
        <v>305</v>
      </c>
      <c r="C342" s="100" t="s">
        <v>306</v>
      </c>
      <c r="D342" s="459" t="s">
        <v>304</v>
      </c>
      <c r="E342" s="100"/>
      <c r="F342" s="100"/>
      <c r="G342" s="466"/>
      <c r="H342" s="466"/>
      <c r="I342" s="466"/>
      <c r="J342" s="466"/>
      <c r="K342" s="466"/>
      <c r="L342" s="467"/>
      <c r="M342" s="227"/>
      <c r="N342" s="105"/>
    </row>
    <row r="343" spans="1:14" ht="36" hidden="1" customHeight="1" x14ac:dyDescent="0.35">
      <c r="A343" s="234"/>
      <c r="B343" s="101" t="s">
        <v>305</v>
      </c>
      <c r="C343" s="100" t="s">
        <v>306</v>
      </c>
      <c r="D343" s="459" t="s">
        <v>304</v>
      </c>
      <c r="E343" s="100"/>
      <c r="F343" s="100"/>
      <c r="G343" s="466"/>
      <c r="H343" s="466"/>
      <c r="I343" s="466"/>
      <c r="J343" s="466"/>
      <c r="K343" s="466"/>
      <c r="L343" s="467"/>
      <c r="M343" s="227"/>
      <c r="N343" s="105"/>
    </row>
    <row r="344" spans="1:14" ht="36" hidden="1" customHeight="1" x14ac:dyDescent="0.35">
      <c r="A344" s="234"/>
      <c r="B344" s="101" t="s">
        <v>305</v>
      </c>
      <c r="C344" s="100" t="s">
        <v>306</v>
      </c>
      <c r="D344" s="459" t="s">
        <v>304</v>
      </c>
      <c r="E344" s="100"/>
      <c r="F344" s="100"/>
      <c r="G344" s="466"/>
      <c r="H344" s="466"/>
      <c r="I344" s="466"/>
      <c r="J344" s="466"/>
      <c r="K344" s="466"/>
      <c r="L344" s="467"/>
      <c r="M344" s="227"/>
      <c r="N344" s="105"/>
    </row>
    <row r="345" spans="1:14" ht="36" hidden="1" customHeight="1" x14ac:dyDescent="0.35">
      <c r="A345" s="234"/>
      <c r="B345" s="101" t="s">
        <v>305</v>
      </c>
      <c r="C345" s="100" t="s">
        <v>306</v>
      </c>
      <c r="D345" s="459" t="s">
        <v>304</v>
      </c>
      <c r="E345" s="100"/>
      <c r="F345" s="100"/>
      <c r="G345" s="466"/>
      <c r="H345" s="466"/>
      <c r="I345" s="466"/>
      <c r="J345" s="466"/>
      <c r="K345" s="466"/>
      <c r="L345" s="467"/>
      <c r="M345" s="227"/>
      <c r="N345" s="105"/>
    </row>
    <row r="346" spans="1:14" ht="36" hidden="1" customHeight="1" x14ac:dyDescent="0.35">
      <c r="A346" s="234"/>
      <c r="B346" s="101" t="s">
        <v>305</v>
      </c>
      <c r="C346" s="100" t="s">
        <v>306</v>
      </c>
      <c r="D346" s="459" t="s">
        <v>304</v>
      </c>
      <c r="E346" s="100"/>
      <c r="F346" s="100"/>
      <c r="G346" s="466"/>
      <c r="H346" s="466"/>
      <c r="I346" s="466"/>
      <c r="J346" s="466"/>
      <c r="K346" s="466"/>
      <c r="L346" s="467"/>
      <c r="M346" s="227"/>
      <c r="N346" s="105"/>
    </row>
    <row r="347" spans="1:14" ht="36" hidden="1" customHeight="1" x14ac:dyDescent="0.35">
      <c r="A347" s="234"/>
      <c r="B347" s="101" t="s">
        <v>305</v>
      </c>
      <c r="C347" s="100" t="s">
        <v>306</v>
      </c>
      <c r="D347" s="459" t="s">
        <v>304</v>
      </c>
      <c r="E347" s="100"/>
      <c r="F347" s="100"/>
      <c r="G347" s="466"/>
      <c r="H347" s="466"/>
      <c r="I347" s="466"/>
      <c r="J347" s="466"/>
      <c r="K347" s="466"/>
      <c r="L347" s="467"/>
      <c r="M347" s="227"/>
      <c r="N347" s="105"/>
    </row>
    <row r="348" spans="1:14" ht="36" hidden="1" customHeight="1" x14ac:dyDescent="0.35">
      <c r="A348" s="234"/>
      <c r="B348" s="101" t="s">
        <v>305</v>
      </c>
      <c r="C348" s="100" t="s">
        <v>306</v>
      </c>
      <c r="D348" s="459" t="s">
        <v>304</v>
      </c>
      <c r="E348" s="100"/>
      <c r="F348" s="100"/>
      <c r="G348" s="466"/>
      <c r="H348" s="466"/>
      <c r="I348" s="466"/>
      <c r="J348" s="466"/>
      <c r="K348" s="466"/>
      <c r="L348" s="467"/>
      <c r="M348" s="227"/>
      <c r="N348" s="105"/>
    </row>
    <row r="349" spans="1:14" ht="36" hidden="1" customHeight="1" x14ac:dyDescent="0.35">
      <c r="A349" s="234"/>
      <c r="B349" s="101" t="s">
        <v>305</v>
      </c>
      <c r="C349" s="100" t="s">
        <v>306</v>
      </c>
      <c r="D349" s="459" t="s">
        <v>304</v>
      </c>
      <c r="E349" s="100"/>
      <c r="F349" s="100"/>
      <c r="G349" s="466"/>
      <c r="H349" s="466"/>
      <c r="I349" s="466"/>
      <c r="J349" s="466"/>
      <c r="K349" s="466"/>
      <c r="L349" s="467"/>
      <c r="M349" s="227"/>
      <c r="N349" s="105"/>
    </row>
    <row r="350" spans="1:14" ht="36" hidden="1" customHeight="1" x14ac:dyDescent="0.35">
      <c r="A350" s="234"/>
      <c r="B350" s="101" t="s">
        <v>305</v>
      </c>
      <c r="C350" s="100" t="s">
        <v>306</v>
      </c>
      <c r="D350" s="459" t="s">
        <v>304</v>
      </c>
      <c r="E350" s="100"/>
      <c r="F350" s="100"/>
      <c r="G350" s="466"/>
      <c r="H350" s="466"/>
      <c r="I350" s="466"/>
      <c r="J350" s="466"/>
      <c r="K350" s="466"/>
      <c r="L350" s="467"/>
      <c r="M350" s="227"/>
      <c r="N350" s="105"/>
    </row>
    <row r="351" spans="1:14" ht="36" hidden="1" customHeight="1" x14ac:dyDescent="0.35">
      <c r="A351" s="234"/>
      <c r="B351" s="101" t="s">
        <v>305</v>
      </c>
      <c r="C351" s="100" t="s">
        <v>306</v>
      </c>
      <c r="D351" s="459" t="s">
        <v>304</v>
      </c>
      <c r="E351" s="100"/>
      <c r="F351" s="100"/>
      <c r="G351" s="466"/>
      <c r="H351" s="466"/>
      <c r="I351" s="466"/>
      <c r="J351" s="466"/>
      <c r="K351" s="466"/>
      <c r="L351" s="467"/>
      <c r="M351" s="227"/>
      <c r="N351" s="105"/>
    </row>
    <row r="352" spans="1:14" ht="29" x14ac:dyDescent="0.35">
      <c r="A352" s="234"/>
      <c r="B352" s="101" t="s">
        <v>307</v>
      </c>
      <c r="C352" s="100" t="s">
        <v>308</v>
      </c>
      <c r="D352" s="459" t="s">
        <v>304</v>
      </c>
      <c r="E352" s="100"/>
      <c r="F352" s="100"/>
      <c r="G352" s="466" t="s">
        <v>81</v>
      </c>
      <c r="H352" s="466"/>
      <c r="I352" s="466"/>
      <c r="J352" s="466"/>
      <c r="K352" s="466"/>
      <c r="L352" s="467"/>
      <c r="M352" s="227"/>
      <c r="N352" s="105"/>
    </row>
    <row r="353" spans="1:14" ht="29" hidden="1" x14ac:dyDescent="0.35">
      <c r="A353" s="234"/>
      <c r="B353" s="101" t="s">
        <v>307</v>
      </c>
      <c r="C353" s="100" t="s">
        <v>308</v>
      </c>
      <c r="D353" s="459" t="s">
        <v>304</v>
      </c>
      <c r="E353" s="100"/>
      <c r="F353" s="100"/>
      <c r="G353" s="466"/>
      <c r="H353" s="466"/>
      <c r="I353" s="466"/>
      <c r="J353" s="466"/>
      <c r="K353" s="466"/>
      <c r="L353" s="467"/>
      <c r="M353" s="227"/>
      <c r="N353" s="105"/>
    </row>
    <row r="354" spans="1:14" ht="29" hidden="1" x14ac:dyDescent="0.35">
      <c r="A354" s="234"/>
      <c r="B354" s="101" t="s">
        <v>307</v>
      </c>
      <c r="C354" s="100" t="s">
        <v>308</v>
      </c>
      <c r="D354" s="459" t="s">
        <v>304</v>
      </c>
      <c r="E354" s="100"/>
      <c r="F354" s="100"/>
      <c r="G354" s="466"/>
      <c r="H354" s="466"/>
      <c r="I354" s="466"/>
      <c r="J354" s="466"/>
      <c r="K354" s="466"/>
      <c r="L354" s="467"/>
      <c r="M354" s="227"/>
      <c r="N354" s="105"/>
    </row>
    <row r="355" spans="1:14" ht="29" hidden="1" x14ac:dyDescent="0.35">
      <c r="A355" s="234"/>
      <c r="B355" s="101" t="s">
        <v>307</v>
      </c>
      <c r="C355" s="100" t="s">
        <v>308</v>
      </c>
      <c r="D355" s="459" t="s">
        <v>304</v>
      </c>
      <c r="E355" s="100"/>
      <c r="F355" s="100"/>
      <c r="G355" s="466"/>
      <c r="H355" s="466"/>
      <c r="I355" s="466"/>
      <c r="J355" s="466"/>
      <c r="K355" s="466"/>
      <c r="L355" s="467"/>
      <c r="M355" s="227"/>
      <c r="N355" s="105"/>
    </row>
    <row r="356" spans="1:14" ht="29" hidden="1" x14ac:dyDescent="0.35">
      <c r="A356" s="234"/>
      <c r="B356" s="101" t="s">
        <v>307</v>
      </c>
      <c r="C356" s="100" t="s">
        <v>308</v>
      </c>
      <c r="D356" s="459" t="s">
        <v>304</v>
      </c>
      <c r="E356" s="100"/>
      <c r="F356" s="100"/>
      <c r="G356" s="466"/>
      <c r="H356" s="466"/>
      <c r="I356" s="466"/>
      <c r="J356" s="466"/>
      <c r="K356" s="466"/>
      <c r="L356" s="467"/>
      <c r="M356" s="227"/>
      <c r="N356" s="105"/>
    </row>
    <row r="357" spans="1:14" ht="43.5" x14ac:dyDescent="0.35">
      <c r="A357" s="234"/>
      <c r="B357" s="101" t="s">
        <v>309</v>
      </c>
      <c r="C357" s="100" t="s">
        <v>310</v>
      </c>
      <c r="D357" s="459" t="s">
        <v>311</v>
      </c>
      <c r="E357" s="100"/>
      <c r="F357" s="100"/>
      <c r="G357" s="466" t="s">
        <v>81</v>
      </c>
      <c r="H357" s="466"/>
      <c r="I357" s="466"/>
      <c r="J357" s="466"/>
      <c r="K357" s="466"/>
      <c r="L357" s="467"/>
      <c r="M357" s="227"/>
      <c r="N357" s="105"/>
    </row>
    <row r="358" spans="1:14" ht="43.5" hidden="1" x14ac:dyDescent="0.35">
      <c r="A358" s="234"/>
      <c r="B358" s="101" t="s">
        <v>309</v>
      </c>
      <c r="C358" s="100" t="s">
        <v>310</v>
      </c>
      <c r="D358" s="459" t="s">
        <v>311</v>
      </c>
      <c r="E358" s="100"/>
      <c r="F358" s="100"/>
      <c r="G358" s="466"/>
      <c r="H358" s="466"/>
      <c r="I358" s="466"/>
      <c r="J358" s="466"/>
      <c r="K358" s="466"/>
      <c r="L358" s="467"/>
      <c r="M358" s="227"/>
      <c r="N358" s="105"/>
    </row>
    <row r="359" spans="1:14" ht="43.5" hidden="1" x14ac:dyDescent="0.35">
      <c r="A359" s="234"/>
      <c r="B359" s="101" t="s">
        <v>309</v>
      </c>
      <c r="C359" s="100" t="s">
        <v>310</v>
      </c>
      <c r="D359" s="459" t="s">
        <v>311</v>
      </c>
      <c r="E359" s="100"/>
      <c r="F359" s="100"/>
      <c r="G359" s="466"/>
      <c r="H359" s="466"/>
      <c r="I359" s="466"/>
      <c r="J359" s="466"/>
      <c r="K359" s="466"/>
      <c r="L359" s="467"/>
      <c r="M359" s="227"/>
      <c r="N359" s="105"/>
    </row>
    <row r="360" spans="1:14" ht="43.5" hidden="1" x14ac:dyDescent="0.35">
      <c r="A360" s="234"/>
      <c r="B360" s="101" t="s">
        <v>309</v>
      </c>
      <c r="C360" s="100" t="s">
        <v>310</v>
      </c>
      <c r="D360" s="459" t="s">
        <v>311</v>
      </c>
      <c r="E360" s="100"/>
      <c r="F360" s="100"/>
      <c r="G360" s="466"/>
      <c r="H360" s="466"/>
      <c r="I360" s="466"/>
      <c r="J360" s="466"/>
      <c r="K360" s="466"/>
      <c r="L360" s="467"/>
      <c r="M360" s="227"/>
      <c r="N360" s="105"/>
    </row>
    <row r="361" spans="1:14" ht="43.5" hidden="1" x14ac:dyDescent="0.35">
      <c r="A361" s="234"/>
      <c r="B361" s="101" t="s">
        <v>309</v>
      </c>
      <c r="C361" s="100" t="s">
        <v>310</v>
      </c>
      <c r="D361" s="459" t="s">
        <v>311</v>
      </c>
      <c r="E361" s="100"/>
      <c r="F361" s="100"/>
      <c r="G361" s="466"/>
      <c r="H361" s="466"/>
      <c r="I361" s="466"/>
      <c r="J361" s="466"/>
      <c r="K361" s="466"/>
      <c r="L361" s="467"/>
      <c r="M361" s="227"/>
      <c r="N361" s="105"/>
    </row>
    <row r="362" spans="1:14" ht="43.5" hidden="1" x14ac:dyDescent="0.35">
      <c r="A362" s="234"/>
      <c r="B362" s="101" t="s">
        <v>309</v>
      </c>
      <c r="C362" s="100" t="s">
        <v>310</v>
      </c>
      <c r="D362" s="459" t="s">
        <v>311</v>
      </c>
      <c r="E362" s="100"/>
      <c r="F362" s="100"/>
      <c r="G362" s="466"/>
      <c r="H362" s="466"/>
      <c r="I362" s="466"/>
      <c r="J362" s="466"/>
      <c r="K362" s="466"/>
      <c r="L362" s="467"/>
      <c r="M362" s="227"/>
      <c r="N362" s="105"/>
    </row>
    <row r="363" spans="1:14" ht="43.5" hidden="1" x14ac:dyDescent="0.35">
      <c r="A363" s="234"/>
      <c r="B363" s="101" t="s">
        <v>309</v>
      </c>
      <c r="C363" s="100" t="s">
        <v>310</v>
      </c>
      <c r="D363" s="459" t="s">
        <v>311</v>
      </c>
      <c r="E363" s="100"/>
      <c r="F363" s="100"/>
      <c r="G363" s="466"/>
      <c r="H363" s="466"/>
      <c r="I363" s="466"/>
      <c r="J363" s="466"/>
      <c r="K363" s="466"/>
      <c r="L363" s="467"/>
      <c r="M363" s="227"/>
      <c r="N363" s="105"/>
    </row>
    <row r="364" spans="1:14" ht="43.5" hidden="1" x14ac:dyDescent="0.35">
      <c r="A364" s="234"/>
      <c r="B364" s="101" t="s">
        <v>309</v>
      </c>
      <c r="C364" s="100" t="s">
        <v>310</v>
      </c>
      <c r="D364" s="459" t="s">
        <v>311</v>
      </c>
      <c r="E364" s="100"/>
      <c r="F364" s="100"/>
      <c r="G364" s="466"/>
      <c r="H364" s="466"/>
      <c r="I364" s="466"/>
      <c r="J364" s="466"/>
      <c r="K364" s="466"/>
      <c r="L364" s="467"/>
      <c r="M364" s="227"/>
      <c r="N364" s="105"/>
    </row>
    <row r="365" spans="1:14" ht="43.5" hidden="1" x14ac:dyDescent="0.35">
      <c r="A365" s="234"/>
      <c r="B365" s="101" t="s">
        <v>309</v>
      </c>
      <c r="C365" s="100" t="s">
        <v>310</v>
      </c>
      <c r="D365" s="459" t="s">
        <v>311</v>
      </c>
      <c r="E365" s="100"/>
      <c r="F365" s="100"/>
      <c r="G365" s="466"/>
      <c r="H365" s="466"/>
      <c r="I365" s="466"/>
      <c r="J365" s="466"/>
      <c r="K365" s="466"/>
      <c r="L365" s="467"/>
      <c r="M365" s="227"/>
      <c r="N365" s="105"/>
    </row>
    <row r="366" spans="1:14" ht="43.5" x14ac:dyDescent="0.35">
      <c r="A366" s="234"/>
      <c r="B366" s="101" t="s">
        <v>312</v>
      </c>
      <c r="C366" s="100" t="s">
        <v>313</v>
      </c>
      <c r="D366" s="459" t="s">
        <v>311</v>
      </c>
      <c r="E366" s="100"/>
      <c r="F366" s="100"/>
      <c r="G366" s="466" t="s">
        <v>81</v>
      </c>
      <c r="H366" s="466"/>
      <c r="I366" s="466"/>
      <c r="J366" s="466"/>
      <c r="K366" s="466"/>
      <c r="L366" s="467"/>
      <c r="M366" s="227"/>
      <c r="N366" s="105"/>
    </row>
    <row r="367" spans="1:14" ht="43.5" hidden="1" x14ac:dyDescent="0.35">
      <c r="A367" s="234"/>
      <c r="B367" s="101" t="s">
        <v>312</v>
      </c>
      <c r="C367" s="100" t="s">
        <v>313</v>
      </c>
      <c r="D367" s="459" t="s">
        <v>311</v>
      </c>
      <c r="E367" s="100"/>
      <c r="F367" s="100"/>
      <c r="G367" s="466"/>
      <c r="H367" s="466"/>
      <c r="I367" s="466"/>
      <c r="J367" s="466"/>
      <c r="K367" s="466"/>
      <c r="L367" s="467"/>
      <c r="M367" s="227"/>
      <c r="N367" s="105"/>
    </row>
    <row r="368" spans="1:14" ht="43.5" hidden="1" x14ac:dyDescent="0.35">
      <c r="A368" s="234"/>
      <c r="B368" s="101" t="s">
        <v>312</v>
      </c>
      <c r="C368" s="100" t="s">
        <v>313</v>
      </c>
      <c r="D368" s="459" t="s">
        <v>311</v>
      </c>
      <c r="E368" s="100"/>
      <c r="F368" s="100"/>
      <c r="G368" s="466"/>
      <c r="H368" s="466"/>
      <c r="I368" s="466"/>
      <c r="J368" s="466"/>
      <c r="K368" s="466"/>
      <c r="L368" s="467"/>
      <c r="M368" s="227"/>
      <c r="N368" s="105"/>
    </row>
    <row r="369" spans="1:17" ht="43.5" hidden="1" x14ac:dyDescent="0.35">
      <c r="A369" s="234"/>
      <c r="B369" s="101" t="s">
        <v>312</v>
      </c>
      <c r="C369" s="100" t="s">
        <v>313</v>
      </c>
      <c r="D369" s="459" t="s">
        <v>311</v>
      </c>
      <c r="E369" s="100"/>
      <c r="F369" s="100"/>
      <c r="G369" s="466"/>
      <c r="H369" s="466"/>
      <c r="I369" s="466"/>
      <c r="J369" s="466"/>
      <c r="K369" s="466"/>
      <c r="L369" s="467"/>
      <c r="M369" s="227"/>
      <c r="N369" s="105"/>
    </row>
    <row r="370" spans="1:17" ht="43.5" hidden="1" x14ac:dyDescent="0.35">
      <c r="A370" s="234"/>
      <c r="B370" s="101" t="s">
        <v>312</v>
      </c>
      <c r="C370" s="100" t="s">
        <v>313</v>
      </c>
      <c r="D370" s="459" t="s">
        <v>311</v>
      </c>
      <c r="E370" s="100"/>
      <c r="F370" s="100"/>
      <c r="G370" s="466"/>
      <c r="H370" s="466"/>
      <c r="I370" s="466"/>
      <c r="J370" s="466"/>
      <c r="K370" s="466"/>
      <c r="L370" s="467"/>
      <c r="M370" s="227"/>
      <c r="N370" s="105"/>
    </row>
    <row r="371" spans="1:17" ht="43.5" hidden="1" x14ac:dyDescent="0.35">
      <c r="A371" s="234"/>
      <c r="B371" s="101" t="s">
        <v>312</v>
      </c>
      <c r="C371" s="100" t="s">
        <v>313</v>
      </c>
      <c r="D371" s="459" t="s">
        <v>311</v>
      </c>
      <c r="E371" s="100"/>
      <c r="F371" s="100"/>
      <c r="G371" s="466"/>
      <c r="H371" s="466"/>
      <c r="I371" s="466"/>
      <c r="J371" s="466"/>
      <c r="K371" s="466"/>
      <c r="L371" s="467"/>
      <c r="M371" s="227"/>
      <c r="N371" s="105"/>
    </row>
    <row r="372" spans="1:17" ht="43.5" hidden="1" x14ac:dyDescent="0.35">
      <c r="A372" s="234"/>
      <c r="B372" s="101" t="s">
        <v>312</v>
      </c>
      <c r="C372" s="100" t="s">
        <v>313</v>
      </c>
      <c r="D372" s="459" t="s">
        <v>311</v>
      </c>
      <c r="E372" s="100"/>
      <c r="F372" s="100"/>
      <c r="G372" s="466"/>
      <c r="H372" s="466"/>
      <c r="I372" s="466"/>
      <c r="J372" s="466"/>
      <c r="K372" s="466"/>
      <c r="L372" s="467"/>
      <c r="M372" s="227"/>
      <c r="N372" s="105"/>
    </row>
    <row r="373" spans="1:17" ht="43.5" hidden="1" x14ac:dyDescent="0.35">
      <c r="A373" s="234"/>
      <c r="B373" s="101" t="s">
        <v>312</v>
      </c>
      <c r="C373" s="100" t="s">
        <v>313</v>
      </c>
      <c r="D373" s="459" t="s">
        <v>311</v>
      </c>
      <c r="E373" s="100"/>
      <c r="F373" s="100"/>
      <c r="G373" s="466"/>
      <c r="H373" s="466"/>
      <c r="I373" s="466"/>
      <c r="J373" s="466"/>
      <c r="K373" s="466"/>
      <c r="L373" s="467"/>
      <c r="M373" s="227"/>
      <c r="N373" s="105"/>
    </row>
    <row r="374" spans="1:17" ht="43.5" hidden="1" x14ac:dyDescent="0.35">
      <c r="A374" s="234"/>
      <c r="B374" s="101" t="s">
        <v>312</v>
      </c>
      <c r="C374" s="100" t="s">
        <v>313</v>
      </c>
      <c r="D374" s="459" t="s">
        <v>311</v>
      </c>
      <c r="E374" s="100"/>
      <c r="F374" s="100"/>
      <c r="G374" s="466"/>
      <c r="H374" s="466"/>
      <c r="I374" s="466"/>
      <c r="J374" s="466"/>
      <c r="K374" s="466"/>
      <c r="L374" s="467"/>
      <c r="M374" s="227"/>
      <c r="N374" s="105"/>
    </row>
    <row r="375" spans="1:17" ht="103" customHeight="1" x14ac:dyDescent="0.35">
      <c r="A375" s="234"/>
      <c r="B375" s="101" t="s">
        <v>314</v>
      </c>
      <c r="C375" s="100" t="s">
        <v>315</v>
      </c>
      <c r="D375" s="459" t="s">
        <v>311</v>
      </c>
      <c r="E375" s="100" t="s">
        <v>316</v>
      </c>
      <c r="F375" s="445" t="s">
        <v>317</v>
      </c>
      <c r="G375" s="478" t="s">
        <v>318</v>
      </c>
      <c r="H375" s="478"/>
      <c r="I375" s="478"/>
      <c r="J375" s="478"/>
      <c r="K375" s="478"/>
      <c r="L375" s="479"/>
      <c r="M375" s="227"/>
      <c r="N375" s="105"/>
    </row>
    <row r="376" spans="1:17" ht="43.5" hidden="1" x14ac:dyDescent="0.35">
      <c r="A376" s="234"/>
      <c r="B376" s="101" t="s">
        <v>314</v>
      </c>
      <c r="C376" s="100" t="s">
        <v>315</v>
      </c>
      <c r="D376" s="459" t="s">
        <v>311</v>
      </c>
      <c r="E376" s="100"/>
      <c r="F376" s="100"/>
      <c r="G376" s="466"/>
      <c r="H376" s="466"/>
      <c r="I376" s="466"/>
      <c r="J376" s="466"/>
      <c r="K376" s="466"/>
      <c r="L376" s="467"/>
      <c r="M376" s="227"/>
      <c r="N376" s="105"/>
    </row>
    <row r="377" spans="1:17" ht="43.5" hidden="1" x14ac:dyDescent="0.35">
      <c r="A377" s="234"/>
      <c r="B377" s="101" t="s">
        <v>314</v>
      </c>
      <c r="C377" s="100" t="s">
        <v>315</v>
      </c>
      <c r="D377" s="459" t="s">
        <v>311</v>
      </c>
      <c r="E377" s="100"/>
      <c r="F377" s="100"/>
      <c r="G377" s="466"/>
      <c r="H377" s="466"/>
      <c r="I377" s="466"/>
      <c r="J377" s="466"/>
      <c r="K377" s="466"/>
      <c r="L377" s="467"/>
      <c r="M377" s="227"/>
      <c r="N377" s="105"/>
    </row>
    <row r="378" spans="1:17" ht="43.5" hidden="1" x14ac:dyDescent="0.35">
      <c r="A378" s="234"/>
      <c r="B378" s="101" t="s">
        <v>314</v>
      </c>
      <c r="C378" s="100" t="s">
        <v>315</v>
      </c>
      <c r="D378" s="459" t="s">
        <v>311</v>
      </c>
      <c r="E378" s="100"/>
      <c r="F378" s="100"/>
      <c r="G378" s="466"/>
      <c r="H378" s="466"/>
      <c r="I378" s="466"/>
      <c r="J378" s="466"/>
      <c r="K378" s="466"/>
      <c r="L378" s="467"/>
      <c r="M378" s="227"/>
      <c r="N378" s="88"/>
      <c r="O378" s="87"/>
      <c r="P378" s="87"/>
      <c r="Q378" s="87"/>
    </row>
    <row r="379" spans="1:17" ht="43.5" x14ac:dyDescent="0.35">
      <c r="A379" s="234"/>
      <c r="B379" s="101" t="s">
        <v>319</v>
      </c>
      <c r="C379" s="100" t="s">
        <v>320</v>
      </c>
      <c r="D379" s="459" t="s">
        <v>321</v>
      </c>
      <c r="E379" s="100"/>
      <c r="F379" s="100"/>
      <c r="G379" s="466" t="s">
        <v>81</v>
      </c>
      <c r="H379" s="466"/>
      <c r="I379" s="466"/>
      <c r="J379" s="466"/>
      <c r="K379" s="466"/>
      <c r="L379" s="467"/>
      <c r="M379" s="227"/>
      <c r="N379" s="189"/>
      <c r="O379" s="87"/>
      <c r="P379" s="87"/>
      <c r="Q379" s="87"/>
    </row>
    <row r="380" spans="1:17" ht="43.5" x14ac:dyDescent="0.35">
      <c r="A380" s="234"/>
      <c r="B380" s="101" t="s">
        <v>322</v>
      </c>
      <c r="C380" s="100" t="s">
        <v>323</v>
      </c>
      <c r="D380" s="459" t="s">
        <v>321</v>
      </c>
      <c r="E380" s="100"/>
      <c r="F380" s="100"/>
      <c r="G380" s="466" t="s">
        <v>81</v>
      </c>
      <c r="H380" s="466"/>
      <c r="I380" s="466"/>
      <c r="J380" s="466"/>
      <c r="K380" s="466"/>
      <c r="L380" s="467"/>
      <c r="M380" s="227"/>
      <c r="N380" s="16"/>
      <c r="O380" s="88"/>
      <c r="P380" s="87"/>
      <c r="Q380" s="87"/>
    </row>
    <row r="381" spans="1:17" ht="43.5" hidden="1" x14ac:dyDescent="0.35">
      <c r="A381" s="234"/>
      <c r="B381" s="101" t="s">
        <v>322</v>
      </c>
      <c r="C381" s="100" t="s">
        <v>323</v>
      </c>
      <c r="D381" s="459" t="s">
        <v>321</v>
      </c>
      <c r="E381" s="100"/>
      <c r="F381" s="100"/>
      <c r="G381" s="466"/>
      <c r="H381" s="466"/>
      <c r="I381" s="466"/>
      <c r="J381" s="466"/>
      <c r="K381" s="466"/>
      <c r="L381" s="467"/>
      <c r="M381" s="227"/>
      <c r="N381" s="16"/>
      <c r="O381" s="88"/>
      <c r="P381" s="87"/>
      <c r="Q381" s="87"/>
    </row>
    <row r="382" spans="1:17" ht="43.5" hidden="1" x14ac:dyDescent="0.35">
      <c r="A382" s="234"/>
      <c r="B382" s="101" t="s">
        <v>322</v>
      </c>
      <c r="C382" s="100" t="s">
        <v>323</v>
      </c>
      <c r="D382" s="459" t="s">
        <v>321</v>
      </c>
      <c r="E382" s="100"/>
      <c r="F382" s="100"/>
      <c r="G382" s="466"/>
      <c r="H382" s="466"/>
      <c r="I382" s="466"/>
      <c r="J382" s="466"/>
      <c r="K382" s="466"/>
      <c r="L382" s="467"/>
      <c r="M382" s="227"/>
      <c r="N382" s="16"/>
      <c r="O382" s="88"/>
      <c r="P382" s="87"/>
      <c r="Q382" s="87"/>
    </row>
    <row r="383" spans="1:17" ht="43.5" hidden="1" x14ac:dyDescent="0.35">
      <c r="A383" s="234"/>
      <c r="B383" s="101" t="s">
        <v>322</v>
      </c>
      <c r="C383" s="100" t="s">
        <v>323</v>
      </c>
      <c r="D383" s="459" t="s">
        <v>321</v>
      </c>
      <c r="E383" s="100"/>
      <c r="F383" s="100"/>
      <c r="G383" s="466"/>
      <c r="H383" s="466"/>
      <c r="I383" s="466"/>
      <c r="J383" s="466"/>
      <c r="K383" s="466"/>
      <c r="L383" s="467"/>
      <c r="M383" s="227"/>
      <c r="N383" s="16"/>
      <c r="O383" s="88"/>
      <c r="P383" s="87"/>
      <c r="Q383" s="87"/>
    </row>
    <row r="384" spans="1:17" ht="83.25" customHeight="1" thickBot="1" x14ac:dyDescent="0.4">
      <c r="A384" s="234"/>
      <c r="B384" s="93" t="s">
        <v>324</v>
      </c>
      <c r="C384" s="91" t="s">
        <v>325</v>
      </c>
      <c r="D384" s="92" t="s">
        <v>321</v>
      </c>
      <c r="E384" s="91"/>
      <c r="F384" s="91"/>
      <c r="G384" s="480" t="s">
        <v>81</v>
      </c>
      <c r="H384" s="480"/>
      <c r="I384" s="480"/>
      <c r="J384" s="480"/>
      <c r="K384" s="480"/>
      <c r="L384" s="481"/>
      <c r="M384" s="227"/>
      <c r="N384" s="16"/>
      <c r="O384" s="88"/>
      <c r="P384" s="87"/>
      <c r="Q384" s="87"/>
    </row>
    <row r="385" spans="1:17" ht="75.75" hidden="1" customHeight="1" thickBot="1" x14ac:dyDescent="0.4">
      <c r="A385" s="234"/>
      <c r="B385" s="99" t="s">
        <v>324</v>
      </c>
      <c r="C385" s="97" t="s">
        <v>325</v>
      </c>
      <c r="D385" s="98" t="s">
        <v>321</v>
      </c>
      <c r="E385" s="97"/>
      <c r="F385" s="97"/>
      <c r="G385" s="96"/>
      <c r="H385" s="82"/>
      <c r="I385" s="82"/>
      <c r="J385" s="82"/>
      <c r="K385" s="82"/>
      <c r="L385" s="82"/>
      <c r="M385" s="227"/>
      <c r="N385" s="16"/>
      <c r="O385" s="88"/>
      <c r="P385" s="87"/>
      <c r="Q385" s="87"/>
    </row>
    <row r="386" spans="1:17" ht="82.5" hidden="1" customHeight="1" thickBot="1" x14ac:dyDescent="0.4">
      <c r="A386" s="234"/>
      <c r="B386" s="93" t="s">
        <v>324</v>
      </c>
      <c r="C386" s="95" t="s">
        <v>325</v>
      </c>
      <c r="D386" s="459" t="s">
        <v>321</v>
      </c>
      <c r="E386" s="95"/>
      <c r="F386" s="95"/>
      <c r="G386" s="94"/>
      <c r="H386" s="82"/>
      <c r="I386" s="82"/>
      <c r="J386" s="82"/>
      <c r="K386" s="82"/>
      <c r="L386" s="82"/>
      <c r="M386" s="227"/>
      <c r="N386" s="16"/>
      <c r="O386" s="88"/>
      <c r="P386" s="87"/>
      <c r="Q386" s="87"/>
    </row>
    <row r="387" spans="1:17" ht="85.75" hidden="1" customHeight="1" thickBot="1" x14ac:dyDescent="0.4">
      <c r="A387" s="234"/>
      <c r="B387" s="93" t="s">
        <v>324</v>
      </c>
      <c r="C387" s="91" t="s">
        <v>325</v>
      </c>
      <c r="D387" s="92" t="s">
        <v>321</v>
      </c>
      <c r="E387" s="91"/>
      <c r="F387" s="91"/>
      <c r="G387" s="90"/>
      <c r="H387" s="82"/>
      <c r="I387" s="82"/>
      <c r="J387" s="82"/>
      <c r="K387" s="82"/>
      <c r="L387" s="82"/>
      <c r="M387" s="227"/>
      <c r="N387" s="89"/>
      <c r="O387" s="88"/>
      <c r="P387" s="87"/>
      <c r="Q387" s="87"/>
    </row>
    <row r="388" spans="1:17" x14ac:dyDescent="0.35">
      <c r="A388" s="234"/>
      <c r="B388" s="82"/>
      <c r="C388" s="82"/>
      <c r="D388" s="82"/>
      <c r="E388" s="82"/>
      <c r="F388" s="82"/>
      <c r="G388" s="82"/>
      <c r="H388" s="82"/>
      <c r="I388" s="82"/>
      <c r="J388" s="82"/>
      <c r="K388" s="82"/>
      <c r="L388" s="82"/>
      <c r="M388" s="227"/>
      <c r="N388" s="190"/>
    </row>
    <row r="389" spans="1:17" ht="18.5" x14ac:dyDescent="0.35">
      <c r="A389" s="224"/>
      <c r="B389" s="84" t="s">
        <v>326</v>
      </c>
      <c r="C389" s="84"/>
      <c r="D389" s="84"/>
      <c r="E389" s="84"/>
      <c r="F389" s="84"/>
      <c r="G389" s="84"/>
      <c r="H389" s="84"/>
      <c r="I389" s="84"/>
      <c r="J389" s="84"/>
      <c r="K389" s="84"/>
      <c r="L389" s="84"/>
      <c r="M389" s="230"/>
      <c r="N389" s="105"/>
    </row>
    <row r="390" spans="1:17" ht="24" customHeight="1" x14ac:dyDescent="0.35">
      <c r="A390" s="229" t="s">
        <v>327</v>
      </c>
      <c r="B390" s="85" t="s">
        <v>328</v>
      </c>
      <c r="C390" s="82"/>
      <c r="D390" s="82"/>
      <c r="E390" s="82"/>
      <c r="F390" s="82"/>
      <c r="G390" s="82"/>
      <c r="H390" s="82"/>
      <c r="I390" s="82"/>
      <c r="J390" s="82"/>
      <c r="K390" s="82"/>
      <c r="L390" s="82"/>
      <c r="M390" s="227"/>
      <c r="N390" s="105"/>
    </row>
    <row r="391" spans="1:17" ht="38.15" customHeight="1" thickBot="1" x14ac:dyDescent="0.4">
      <c r="A391" s="229"/>
      <c r="B391" s="482" t="s">
        <v>329</v>
      </c>
      <c r="C391" s="483"/>
      <c r="D391" s="483"/>
      <c r="E391" s="483"/>
      <c r="F391" s="483"/>
      <c r="G391" s="483"/>
      <c r="H391" s="483"/>
      <c r="I391" s="483"/>
      <c r="J391" s="483"/>
      <c r="K391" s="483"/>
      <c r="L391" s="483"/>
      <c r="M391" s="227"/>
      <c r="N391" s="105"/>
    </row>
    <row r="392" spans="1:17" ht="47.25" customHeight="1" thickBot="1" x14ac:dyDescent="0.4">
      <c r="A392" s="229"/>
      <c r="B392" s="468" t="s">
        <v>330</v>
      </c>
      <c r="C392" s="469"/>
      <c r="D392" s="469"/>
      <c r="E392" s="469"/>
      <c r="F392" s="469"/>
      <c r="G392" s="469"/>
      <c r="H392" s="469"/>
      <c r="I392" s="469"/>
      <c r="J392" s="469"/>
      <c r="K392" s="469"/>
      <c r="L392" s="470"/>
      <c r="M392" s="227"/>
      <c r="N392" s="105"/>
    </row>
    <row r="393" spans="1:17" ht="24.75" customHeight="1" x14ac:dyDescent="0.35">
      <c r="A393" s="229" t="s">
        <v>331</v>
      </c>
      <c r="B393" s="104" t="s">
        <v>332</v>
      </c>
      <c r="C393" s="343"/>
      <c r="D393" s="343"/>
      <c r="E393" s="343"/>
      <c r="F393" s="82"/>
      <c r="G393" s="82"/>
      <c r="H393" s="82"/>
      <c r="I393" s="82"/>
      <c r="J393" s="82"/>
      <c r="K393" s="82"/>
      <c r="L393" s="82"/>
      <c r="M393" s="227"/>
      <c r="N393" s="105"/>
    </row>
    <row r="394" spans="1:17" ht="18.649999999999999" customHeight="1" thickBot="1" x14ac:dyDescent="0.4">
      <c r="A394" s="229"/>
      <c r="B394" s="482" t="s">
        <v>333</v>
      </c>
      <c r="C394" s="483"/>
      <c r="D394" s="483"/>
      <c r="E394" s="483"/>
      <c r="F394" s="483"/>
      <c r="G394" s="483"/>
      <c r="H394" s="483"/>
      <c r="I394" s="483"/>
      <c r="J394" s="483"/>
      <c r="K394" s="483"/>
      <c r="L394" s="483"/>
      <c r="M394" s="227"/>
      <c r="N394" s="105"/>
    </row>
    <row r="395" spans="1:17" ht="58.75" customHeight="1" thickBot="1" x14ac:dyDescent="0.4">
      <c r="A395" s="229"/>
      <c r="B395" s="468" t="s">
        <v>334</v>
      </c>
      <c r="C395" s="469"/>
      <c r="D395" s="469"/>
      <c r="E395" s="469"/>
      <c r="F395" s="469"/>
      <c r="G395" s="469"/>
      <c r="H395" s="469"/>
      <c r="I395" s="469"/>
      <c r="J395" s="469"/>
      <c r="K395" s="469"/>
      <c r="L395" s="470"/>
      <c r="M395" s="227"/>
      <c r="N395" s="105"/>
    </row>
    <row r="396" spans="1:17" x14ac:dyDescent="0.35">
      <c r="A396" s="234"/>
      <c r="B396" s="82"/>
      <c r="C396" s="82"/>
      <c r="D396" s="82"/>
      <c r="E396" s="82"/>
      <c r="F396" s="82"/>
      <c r="G396" s="82"/>
      <c r="H396" s="82"/>
      <c r="I396" s="82"/>
      <c r="J396" s="82"/>
      <c r="K396" s="82"/>
      <c r="L396" s="82"/>
      <c r="M396" s="227"/>
      <c r="N396" s="105"/>
    </row>
    <row r="397" spans="1:17" ht="18.5" x14ac:dyDescent="0.35">
      <c r="A397" s="224"/>
      <c r="B397" s="84" t="s">
        <v>335</v>
      </c>
      <c r="C397" s="84"/>
      <c r="D397" s="84"/>
      <c r="E397" s="84"/>
      <c r="F397" s="84"/>
      <c r="G397" s="84"/>
      <c r="H397" s="84"/>
      <c r="I397" s="84"/>
      <c r="J397" s="84"/>
      <c r="K397" s="84"/>
      <c r="L397" s="84"/>
      <c r="M397" s="230"/>
      <c r="N397" s="105"/>
    </row>
    <row r="398" spans="1:17" ht="21.75" customHeight="1" x14ac:dyDescent="0.35">
      <c r="A398" s="229" t="s">
        <v>336</v>
      </c>
      <c r="B398" s="578" t="s">
        <v>337</v>
      </c>
      <c r="C398" s="579"/>
      <c r="D398" s="579"/>
      <c r="E398" s="579"/>
      <c r="F398" s="82"/>
      <c r="G398" s="82"/>
      <c r="H398" s="82"/>
      <c r="I398" s="82"/>
      <c r="J398" s="82"/>
      <c r="K398" s="82"/>
      <c r="L398" s="82"/>
      <c r="M398" s="227"/>
      <c r="N398" s="105"/>
    </row>
    <row r="399" spans="1:17" ht="20.25" customHeight="1" thickBot="1" x14ac:dyDescent="0.4">
      <c r="A399" s="229"/>
      <c r="B399" s="587" t="s">
        <v>338</v>
      </c>
      <c r="C399" s="588"/>
      <c r="D399" s="588"/>
      <c r="E399" s="588"/>
      <c r="F399" s="82"/>
      <c r="G399" s="82"/>
      <c r="H399" s="82"/>
      <c r="I399" s="82"/>
      <c r="J399" s="82"/>
      <c r="K399" s="82"/>
      <c r="L399" s="82"/>
      <c r="M399" s="227"/>
      <c r="N399" s="105"/>
    </row>
    <row r="400" spans="1:17" ht="49" customHeight="1" x14ac:dyDescent="0.35">
      <c r="A400" s="229"/>
      <c r="B400" s="487" t="s">
        <v>339</v>
      </c>
      <c r="C400" s="488"/>
      <c r="D400" s="488"/>
      <c r="E400" s="488"/>
      <c r="F400" s="488"/>
      <c r="G400" s="488"/>
      <c r="H400" s="488"/>
      <c r="I400" s="488"/>
      <c r="J400" s="488"/>
      <c r="K400" s="488"/>
      <c r="L400" s="489"/>
      <c r="M400" s="227"/>
      <c r="N400" s="105"/>
    </row>
    <row r="401" spans="1:14" ht="16.5" customHeight="1" x14ac:dyDescent="0.35">
      <c r="A401" s="234"/>
      <c r="B401" s="82"/>
      <c r="C401" s="82"/>
      <c r="D401" s="82"/>
      <c r="E401" s="82"/>
      <c r="F401" s="82"/>
      <c r="G401" s="82"/>
      <c r="H401" s="82"/>
      <c r="I401" s="82"/>
      <c r="J401" s="82"/>
      <c r="K401" s="82"/>
      <c r="L401" s="82"/>
      <c r="M401" s="227"/>
      <c r="N401" s="105"/>
    </row>
    <row r="402" spans="1:14" ht="18.5" x14ac:dyDescent="0.35">
      <c r="A402" s="224"/>
      <c r="B402" s="84" t="s">
        <v>101</v>
      </c>
      <c r="C402" s="84"/>
      <c r="D402" s="84"/>
      <c r="E402" s="84"/>
      <c r="F402" s="84"/>
      <c r="G402" s="84"/>
      <c r="H402" s="84"/>
      <c r="I402" s="84"/>
      <c r="J402" s="84"/>
      <c r="K402" s="84"/>
      <c r="L402" s="84"/>
      <c r="M402" s="230"/>
      <c r="N402" s="105"/>
    </row>
    <row r="403" spans="1:14" ht="24.75" customHeight="1" x14ac:dyDescent="0.35">
      <c r="A403" s="229" t="s">
        <v>340</v>
      </c>
      <c r="B403" s="578" t="s">
        <v>103</v>
      </c>
      <c r="C403" s="579"/>
      <c r="D403" s="579"/>
      <c r="E403" s="579"/>
      <c r="F403" s="82"/>
      <c r="G403" s="82"/>
      <c r="H403" s="82"/>
      <c r="I403" s="82"/>
      <c r="J403" s="82"/>
      <c r="K403" s="82"/>
      <c r="L403" s="82"/>
      <c r="M403" s="227"/>
      <c r="N403" s="105"/>
    </row>
    <row r="404" spans="1:14" ht="21" customHeight="1" thickBot="1" x14ac:dyDescent="0.4">
      <c r="A404" s="229"/>
      <c r="B404" s="580" t="s">
        <v>341</v>
      </c>
      <c r="C404" s="495"/>
      <c r="D404" s="495"/>
      <c r="E404" s="495"/>
      <c r="F404" s="82"/>
      <c r="G404" s="82"/>
      <c r="H404" s="82"/>
      <c r="I404" s="82"/>
      <c r="J404" s="82"/>
      <c r="K404" s="82"/>
      <c r="L404" s="82"/>
      <c r="M404" s="227"/>
      <c r="N404" s="105"/>
    </row>
    <row r="405" spans="1:14" ht="45" customHeight="1" thickBot="1" x14ac:dyDescent="0.4">
      <c r="A405" s="229"/>
      <c r="B405" s="468" t="s">
        <v>342</v>
      </c>
      <c r="C405" s="469"/>
      <c r="D405" s="469"/>
      <c r="E405" s="469"/>
      <c r="F405" s="469"/>
      <c r="G405" s="469"/>
      <c r="H405" s="469"/>
      <c r="I405" s="469"/>
      <c r="J405" s="469"/>
      <c r="K405" s="469"/>
      <c r="L405" s="470"/>
      <c r="M405" s="227"/>
      <c r="N405" s="105"/>
    </row>
    <row r="406" spans="1:14" x14ac:dyDescent="0.35">
      <c r="A406" s="229"/>
      <c r="B406" s="83"/>
      <c r="C406" s="82"/>
      <c r="D406" s="82"/>
      <c r="E406" s="82"/>
      <c r="F406" s="82"/>
      <c r="G406" s="82"/>
      <c r="H406" s="82"/>
      <c r="I406" s="82"/>
      <c r="J406" s="82"/>
      <c r="K406" s="82"/>
      <c r="L406" s="82"/>
      <c r="M406" s="227"/>
      <c r="N406" s="105"/>
    </row>
    <row r="407" spans="1:14" ht="18.5" x14ac:dyDescent="0.35">
      <c r="A407" s="235" t="s">
        <v>343</v>
      </c>
      <c r="B407" s="81" t="s">
        <v>344</v>
      </c>
      <c r="C407" s="81"/>
      <c r="D407" s="80"/>
      <c r="E407" s="80"/>
      <c r="F407" s="80"/>
      <c r="G407" s="80"/>
      <c r="H407" s="80"/>
      <c r="I407" s="80"/>
      <c r="J407" s="80"/>
      <c r="K407" s="80"/>
      <c r="L407" s="80"/>
      <c r="M407" s="236"/>
      <c r="N407" s="105"/>
    </row>
    <row r="408" spans="1:14" ht="22.75" customHeight="1" x14ac:dyDescent="0.35">
      <c r="A408" s="237" t="s">
        <v>345</v>
      </c>
      <c r="B408" s="78" t="s">
        <v>346</v>
      </c>
      <c r="C408" s="75"/>
      <c r="D408" s="77"/>
      <c r="E408" s="77"/>
      <c r="F408" s="77"/>
      <c r="G408" s="77"/>
      <c r="H408" s="77"/>
      <c r="I408" s="77"/>
      <c r="J408" s="77"/>
      <c r="K408" s="77"/>
      <c r="L408" s="77"/>
      <c r="M408" s="238"/>
      <c r="N408" s="105"/>
    </row>
    <row r="409" spans="1:14" ht="31.75" customHeight="1" thickBot="1" x14ac:dyDescent="0.4">
      <c r="A409" s="237"/>
      <c r="B409" s="490" t="s">
        <v>347</v>
      </c>
      <c r="C409" s="491"/>
      <c r="D409" s="491"/>
      <c r="E409" s="491"/>
      <c r="F409" s="491"/>
      <c r="G409" s="491"/>
      <c r="H409" s="491"/>
      <c r="I409" s="491"/>
      <c r="J409" s="491"/>
      <c r="K409" s="491"/>
      <c r="L409" s="491"/>
      <c r="M409" s="238"/>
      <c r="N409" s="105"/>
    </row>
    <row r="410" spans="1:14" ht="326.14999999999998" customHeight="1" thickBot="1" x14ac:dyDescent="0.4">
      <c r="A410" s="237"/>
      <c r="B410" s="471" t="s">
        <v>348</v>
      </c>
      <c r="C410" s="472"/>
      <c r="D410" s="472"/>
      <c r="E410" s="472"/>
      <c r="F410" s="472"/>
      <c r="G410" s="472"/>
      <c r="H410" s="472"/>
      <c r="I410" s="472"/>
      <c r="J410" s="472"/>
      <c r="K410" s="472"/>
      <c r="L410" s="473"/>
      <c r="M410" s="238"/>
      <c r="N410" s="105"/>
    </row>
    <row r="411" spans="1:14" ht="22.75" customHeight="1" x14ac:dyDescent="0.35">
      <c r="A411" s="237" t="s">
        <v>349</v>
      </c>
      <c r="B411" s="409" t="s">
        <v>350</v>
      </c>
      <c r="C411" s="345"/>
      <c r="D411" s="77"/>
      <c r="E411" s="77"/>
      <c r="F411" s="77"/>
      <c r="G411" s="77"/>
      <c r="H411" s="77"/>
      <c r="I411" s="77"/>
      <c r="J411" s="77"/>
      <c r="K411" s="77"/>
      <c r="L411" s="77"/>
      <c r="M411" s="238"/>
      <c r="N411" s="105"/>
    </row>
    <row r="412" spans="1:14" ht="30.75" customHeight="1" thickBot="1" x14ac:dyDescent="0.4">
      <c r="A412" s="344"/>
      <c r="B412" s="491" t="s">
        <v>351</v>
      </c>
      <c r="C412" s="491"/>
      <c r="D412" s="491"/>
      <c r="E412" s="491"/>
      <c r="F412" s="491"/>
      <c r="G412" s="491"/>
      <c r="H412" s="491"/>
      <c r="I412" s="491"/>
      <c r="J412" s="491"/>
      <c r="K412" s="491"/>
      <c r="L412" s="491"/>
      <c r="M412" s="238"/>
      <c r="N412" s="105"/>
    </row>
    <row r="413" spans="1:14" ht="193" customHeight="1" thickBot="1" x14ac:dyDescent="0.4">
      <c r="A413" s="239"/>
      <c r="B413" s="492" t="s">
        <v>352</v>
      </c>
      <c r="C413" s="493"/>
      <c r="D413" s="493"/>
      <c r="E413" s="493"/>
      <c r="F413" s="493"/>
      <c r="G413" s="493"/>
      <c r="H413" s="493"/>
      <c r="I413" s="493"/>
      <c r="J413" s="493"/>
      <c r="K413" s="493"/>
      <c r="L413" s="494"/>
      <c r="M413" s="238"/>
      <c r="N413" s="105"/>
    </row>
    <row r="414" spans="1:14" ht="19" customHeight="1" x14ac:dyDescent="0.35">
      <c r="A414" s="239"/>
      <c r="B414" s="77"/>
      <c r="C414" s="77"/>
      <c r="D414" s="77"/>
      <c r="E414" s="77"/>
      <c r="F414" s="77"/>
      <c r="G414" s="77"/>
      <c r="H414" s="77"/>
      <c r="I414" s="77"/>
      <c r="J414" s="77"/>
      <c r="K414" s="77"/>
      <c r="L414" s="77"/>
      <c r="M414" s="238"/>
      <c r="N414" s="105"/>
    </row>
    <row r="415" spans="1:14" ht="18.5" x14ac:dyDescent="0.35">
      <c r="A415" s="240"/>
      <c r="B415" s="79" t="s">
        <v>101</v>
      </c>
      <c r="C415" s="79"/>
      <c r="D415" s="79"/>
      <c r="E415" s="79"/>
      <c r="F415" s="79"/>
      <c r="G415" s="79"/>
      <c r="H415" s="79"/>
      <c r="I415" s="79"/>
      <c r="J415" s="79"/>
      <c r="K415" s="79"/>
      <c r="L415" s="79"/>
      <c r="M415" s="241"/>
      <c r="N415" s="105"/>
    </row>
    <row r="416" spans="1:14" ht="24.75" customHeight="1" x14ac:dyDescent="0.35">
      <c r="A416" s="239" t="s">
        <v>353</v>
      </c>
      <c r="B416" s="78" t="s">
        <v>103</v>
      </c>
      <c r="C416" s="78"/>
      <c r="D416" s="78"/>
      <c r="E416" s="78"/>
      <c r="F416" s="77"/>
      <c r="G416" s="77"/>
      <c r="H416" s="77"/>
      <c r="I416" s="77"/>
      <c r="J416" s="77"/>
      <c r="K416" s="77"/>
      <c r="L416" s="77"/>
      <c r="M416" s="238"/>
      <c r="N416" s="105"/>
    </row>
    <row r="417" spans="1:14" ht="33.75" customHeight="1" thickBot="1" x14ac:dyDescent="0.4">
      <c r="A417" s="239"/>
      <c r="B417" s="581" t="s">
        <v>354</v>
      </c>
      <c r="C417" s="582"/>
      <c r="D417" s="582"/>
      <c r="E417" s="582"/>
      <c r="F417" s="77"/>
      <c r="G417" s="77"/>
      <c r="H417" s="77"/>
      <c r="I417" s="77"/>
      <c r="J417" s="77"/>
      <c r="K417" s="77"/>
      <c r="L417" s="77"/>
      <c r="M417" s="238"/>
      <c r="N417" s="105"/>
    </row>
    <row r="418" spans="1:14" ht="46.5" customHeight="1" thickBot="1" x14ac:dyDescent="0.4">
      <c r="A418" s="239"/>
      <c r="B418" s="471" t="s">
        <v>355</v>
      </c>
      <c r="C418" s="472"/>
      <c r="D418" s="472"/>
      <c r="E418" s="472"/>
      <c r="F418" s="472"/>
      <c r="G418" s="472"/>
      <c r="H418" s="472"/>
      <c r="I418" s="472"/>
      <c r="J418" s="472"/>
      <c r="K418" s="472"/>
      <c r="L418" s="473"/>
      <c r="M418" s="238"/>
      <c r="N418" s="105"/>
    </row>
    <row r="419" spans="1:14" x14ac:dyDescent="0.35">
      <c r="A419" s="237"/>
      <c r="B419" s="76"/>
      <c r="C419" s="75"/>
      <c r="D419" s="75"/>
      <c r="E419" s="75"/>
      <c r="F419" s="75"/>
      <c r="G419" s="75"/>
      <c r="H419" s="75"/>
      <c r="I419" s="75"/>
      <c r="J419" s="75"/>
      <c r="K419" s="75"/>
      <c r="L419" s="75"/>
      <c r="M419" s="242"/>
      <c r="N419" s="105"/>
    </row>
    <row r="420" spans="1:14" ht="18.5" x14ac:dyDescent="0.35">
      <c r="A420" s="243" t="s">
        <v>356</v>
      </c>
      <c r="B420" s="74" t="s">
        <v>357</v>
      </c>
      <c r="C420" s="74"/>
      <c r="D420" s="74"/>
      <c r="E420" s="74"/>
      <c r="F420" s="74"/>
      <c r="G420" s="74"/>
      <c r="H420" s="74"/>
      <c r="I420" s="74"/>
      <c r="J420" s="74"/>
      <c r="K420" s="74"/>
      <c r="L420" s="74"/>
      <c r="M420" s="244"/>
      <c r="N420" s="105"/>
    </row>
    <row r="421" spans="1:14" ht="25.5" customHeight="1" x14ac:dyDescent="0.35">
      <c r="A421" s="195" t="s">
        <v>358</v>
      </c>
      <c r="B421" s="73" t="s">
        <v>359</v>
      </c>
      <c r="C421" s="62"/>
      <c r="D421" s="59"/>
      <c r="E421" s="59"/>
      <c r="F421" s="59"/>
      <c r="G421" s="59"/>
      <c r="H421" s="59"/>
      <c r="I421" s="59"/>
      <c r="J421" s="59"/>
      <c r="K421" s="59"/>
      <c r="L421" s="59"/>
      <c r="M421" s="193"/>
      <c r="N421" s="105"/>
    </row>
    <row r="422" spans="1:14" ht="19" customHeight="1" thickBot="1" x14ac:dyDescent="0.4">
      <c r="A422" s="195"/>
      <c r="B422" s="72" t="s">
        <v>360</v>
      </c>
      <c r="C422" s="71"/>
      <c r="D422" s="59"/>
      <c r="E422" s="59"/>
      <c r="F422" s="59"/>
      <c r="G422" s="59"/>
      <c r="H422" s="59"/>
      <c r="I422" s="59"/>
      <c r="J422" s="59"/>
      <c r="K422" s="59"/>
      <c r="L422" s="59"/>
      <c r="M422" s="193"/>
      <c r="N422" s="105"/>
    </row>
    <row r="423" spans="1:14" ht="101.25" customHeight="1" thickBot="1" x14ac:dyDescent="0.4">
      <c r="A423" s="194"/>
      <c r="B423" s="484" t="s">
        <v>361</v>
      </c>
      <c r="C423" s="485"/>
      <c r="D423" s="485"/>
      <c r="E423" s="485"/>
      <c r="F423" s="485"/>
      <c r="G423" s="485"/>
      <c r="H423" s="485"/>
      <c r="I423" s="485"/>
      <c r="J423" s="485"/>
      <c r="K423" s="485"/>
      <c r="L423" s="486"/>
      <c r="M423" s="193"/>
      <c r="N423" s="105"/>
    </row>
    <row r="424" spans="1:14" ht="25.5" customHeight="1" x14ac:dyDescent="0.35">
      <c r="A424" s="195" t="s">
        <v>362</v>
      </c>
      <c r="B424" s="73" t="s">
        <v>363</v>
      </c>
      <c r="C424" s="62"/>
      <c r="D424" s="59"/>
      <c r="E424" s="59"/>
      <c r="F424" s="59"/>
      <c r="G424" s="59"/>
      <c r="H424" s="59"/>
      <c r="I424" s="59"/>
      <c r="J424" s="59"/>
      <c r="K424" s="59"/>
      <c r="L424" s="59"/>
      <c r="M424" s="193"/>
      <c r="N424" s="105"/>
    </row>
    <row r="425" spans="1:14" ht="19" customHeight="1" thickBot="1" x14ac:dyDescent="0.4">
      <c r="A425" s="195"/>
      <c r="B425" s="72" t="s">
        <v>364</v>
      </c>
      <c r="C425" s="71"/>
      <c r="D425" s="59"/>
      <c r="E425" s="59"/>
      <c r="F425" s="59"/>
      <c r="G425" s="59"/>
      <c r="H425" s="59"/>
      <c r="I425" s="59"/>
      <c r="J425" s="59"/>
      <c r="K425" s="59"/>
      <c r="L425" s="59"/>
      <c r="M425" s="193"/>
      <c r="N425" s="105"/>
    </row>
    <row r="426" spans="1:14" ht="33" customHeight="1" thickBot="1" x14ac:dyDescent="0.4">
      <c r="A426" s="194"/>
      <c r="B426" s="471" t="s">
        <v>81</v>
      </c>
      <c r="C426" s="472"/>
      <c r="D426" s="472"/>
      <c r="E426" s="472"/>
      <c r="F426" s="472"/>
      <c r="G426" s="472"/>
      <c r="H426" s="472"/>
      <c r="I426" s="472"/>
      <c r="J426" s="472"/>
      <c r="K426" s="472"/>
      <c r="L426" s="473"/>
      <c r="M426" s="193"/>
      <c r="N426" s="105"/>
    </row>
    <row r="427" spans="1:14" ht="26.25" customHeight="1" x14ac:dyDescent="0.35">
      <c r="A427" s="195" t="s">
        <v>365</v>
      </c>
      <c r="B427" s="70" t="s">
        <v>366</v>
      </c>
      <c r="C427" s="62"/>
      <c r="D427" s="59"/>
      <c r="E427" s="59"/>
      <c r="F427" s="59"/>
      <c r="G427" s="59"/>
      <c r="H427" s="59"/>
      <c r="I427" s="59"/>
      <c r="J427" s="59"/>
      <c r="K427" s="59"/>
      <c r="L427" s="59"/>
      <c r="M427" s="193"/>
      <c r="N427" s="105"/>
    </row>
    <row r="428" spans="1:14" ht="21.75" customHeight="1" thickBot="1" x14ac:dyDescent="0.4">
      <c r="A428" s="194"/>
      <c r="B428" s="69" t="s">
        <v>367</v>
      </c>
      <c r="C428" s="68"/>
      <c r="D428" s="59"/>
      <c r="E428" s="59"/>
      <c r="F428" s="59"/>
      <c r="G428" s="59"/>
      <c r="H428" s="59"/>
      <c r="I428" s="59"/>
      <c r="J428" s="59"/>
      <c r="K428" s="59"/>
      <c r="L428" s="59"/>
      <c r="M428" s="193"/>
      <c r="N428" s="105"/>
    </row>
    <row r="429" spans="1:14" ht="43.5" customHeight="1" thickBot="1" x14ac:dyDescent="0.4">
      <c r="A429" s="194"/>
      <c r="B429" s="484" t="s">
        <v>368</v>
      </c>
      <c r="C429" s="485"/>
      <c r="D429" s="485"/>
      <c r="E429" s="485"/>
      <c r="F429" s="485"/>
      <c r="G429" s="485"/>
      <c r="H429" s="485"/>
      <c r="I429" s="485"/>
      <c r="J429" s="485"/>
      <c r="K429" s="485"/>
      <c r="L429" s="486"/>
      <c r="M429" s="193"/>
      <c r="N429" s="105"/>
    </row>
    <row r="430" spans="1:14" ht="30.75" customHeight="1" x14ac:dyDescent="0.35">
      <c r="A430" s="194" t="s">
        <v>369</v>
      </c>
      <c r="B430" s="67" t="s">
        <v>370</v>
      </c>
      <c r="C430" s="59"/>
      <c r="D430" s="59"/>
      <c r="E430" s="59"/>
      <c r="F430" s="59"/>
      <c r="G430" s="59"/>
      <c r="H430" s="59"/>
      <c r="I430" s="59"/>
      <c r="J430" s="59"/>
      <c r="K430" s="59"/>
      <c r="L430" s="59"/>
      <c r="M430" s="193"/>
      <c r="N430" s="105"/>
    </row>
    <row r="431" spans="1:14" ht="24" customHeight="1" thickBot="1" x14ac:dyDescent="0.4">
      <c r="A431" s="194"/>
      <c r="B431" s="66" t="s">
        <v>371</v>
      </c>
      <c r="C431" s="65"/>
      <c r="D431" s="65"/>
      <c r="E431" s="65"/>
      <c r="F431" s="64"/>
      <c r="G431" s="64"/>
      <c r="H431" s="64"/>
      <c r="I431" s="64"/>
      <c r="J431" s="64"/>
      <c r="K431" s="59"/>
      <c r="L431" s="59"/>
      <c r="M431" s="193"/>
      <c r="N431" s="105"/>
    </row>
    <row r="432" spans="1:14" ht="38.25" customHeight="1" thickBot="1" x14ac:dyDescent="0.4">
      <c r="A432" s="194"/>
      <c r="B432" s="471" t="s">
        <v>81</v>
      </c>
      <c r="C432" s="472"/>
      <c r="D432" s="472"/>
      <c r="E432" s="472"/>
      <c r="F432" s="472"/>
      <c r="G432" s="472"/>
      <c r="H432" s="472"/>
      <c r="I432" s="472"/>
      <c r="J432" s="472"/>
      <c r="K432" s="472"/>
      <c r="L432" s="473"/>
      <c r="M432" s="193"/>
      <c r="N432" s="105"/>
    </row>
    <row r="433" spans="1:14" ht="24" customHeight="1" x14ac:dyDescent="0.35">
      <c r="A433" s="195" t="s">
        <v>372</v>
      </c>
      <c r="B433" s="63" t="s">
        <v>373</v>
      </c>
      <c r="C433" s="62"/>
      <c r="D433" s="59"/>
      <c r="E433" s="59"/>
      <c r="F433" s="59"/>
      <c r="G433" s="59"/>
      <c r="H433" s="59"/>
      <c r="I433" s="59"/>
      <c r="J433" s="59"/>
      <c r="K433" s="59"/>
      <c r="L433" s="59"/>
      <c r="M433" s="193"/>
      <c r="N433" s="105"/>
    </row>
    <row r="434" spans="1:14" ht="39.75" customHeight="1" thickBot="1" x14ac:dyDescent="0.4">
      <c r="A434" s="195"/>
      <c r="B434" s="576" t="s">
        <v>374</v>
      </c>
      <c r="C434" s="577"/>
      <c r="D434" s="577"/>
      <c r="E434" s="577"/>
      <c r="F434" s="59"/>
      <c r="G434" s="59"/>
      <c r="H434" s="59"/>
      <c r="I434" s="59"/>
      <c r="J434" s="59"/>
      <c r="K434" s="59"/>
      <c r="L434" s="59"/>
      <c r="M434" s="193"/>
      <c r="N434" s="105"/>
    </row>
    <row r="435" spans="1:14" ht="15" thickBot="1" x14ac:dyDescent="0.4">
      <c r="A435" s="194"/>
      <c r="B435" s="346" t="s">
        <v>375</v>
      </c>
      <c r="C435" s="474" t="s">
        <v>1112</v>
      </c>
      <c r="D435" s="475"/>
      <c r="E435" s="476"/>
      <c r="F435" s="59"/>
      <c r="G435" s="59"/>
      <c r="H435" s="59"/>
      <c r="I435" s="59"/>
      <c r="J435" s="59"/>
      <c r="K435" s="59"/>
      <c r="L435" s="59"/>
      <c r="M435" s="193"/>
      <c r="N435" s="105"/>
    </row>
    <row r="436" spans="1:14" ht="15" thickBot="1" x14ac:dyDescent="0.4">
      <c r="A436" s="194"/>
      <c r="B436" s="346" t="s">
        <v>376</v>
      </c>
      <c r="C436" s="474" t="s">
        <v>377</v>
      </c>
      <c r="D436" s="475"/>
      <c r="E436" s="476"/>
      <c r="F436" s="59"/>
      <c r="G436" s="59"/>
      <c r="H436" s="59"/>
      <c r="I436" s="59"/>
      <c r="J436" s="59"/>
      <c r="K436" s="59"/>
      <c r="L436" s="59"/>
      <c r="M436" s="193"/>
      <c r="N436" s="105"/>
    </row>
    <row r="437" spans="1:14" ht="15" thickBot="1" x14ac:dyDescent="0.4">
      <c r="A437" s="195"/>
      <c r="B437" s="346" t="s">
        <v>378</v>
      </c>
      <c r="C437" s="477">
        <v>44161</v>
      </c>
      <c r="D437" s="475"/>
      <c r="E437" s="476"/>
      <c r="F437" s="59"/>
      <c r="G437" s="59"/>
      <c r="H437" s="59"/>
      <c r="I437" s="59"/>
      <c r="J437" s="59"/>
      <c r="K437" s="59"/>
      <c r="L437" s="59"/>
      <c r="M437" s="193"/>
      <c r="N437" s="105"/>
    </row>
    <row r="438" spans="1:14" ht="67.75" customHeight="1" thickBot="1" x14ac:dyDescent="0.4">
      <c r="A438" s="245"/>
      <c r="B438" s="246"/>
      <c r="C438" s="246"/>
      <c r="D438" s="246"/>
      <c r="E438" s="246"/>
      <c r="F438" s="246"/>
      <c r="G438" s="246"/>
      <c r="H438" s="246"/>
      <c r="I438" s="246"/>
      <c r="J438" s="246"/>
      <c r="K438" s="246"/>
      <c r="L438" s="246"/>
      <c r="M438" s="247"/>
      <c r="N438" s="105"/>
    </row>
    <row r="439" spans="1:14" x14ac:dyDescent="0.35">
      <c r="A439" s="86"/>
      <c r="B439" s="86"/>
      <c r="C439" s="86"/>
      <c r="D439" s="86"/>
      <c r="E439" s="86"/>
      <c r="F439" s="86"/>
      <c r="G439" s="86"/>
      <c r="H439" s="86"/>
      <c r="I439" s="86"/>
      <c r="J439" s="86"/>
      <c r="K439" s="86"/>
      <c r="L439" s="86"/>
      <c r="M439" s="86"/>
    </row>
  </sheetData>
  <dataConsolidate/>
  <mergeCells count="317">
    <mergeCell ref="C216:D216"/>
    <mergeCell ref="E216:F216"/>
    <mergeCell ref="B226:E226"/>
    <mergeCell ref="B255:E255"/>
    <mergeCell ref="B240:E240"/>
    <mergeCell ref="B239:E239"/>
    <mergeCell ref="B50:E50"/>
    <mergeCell ref="A1:I1"/>
    <mergeCell ref="B43:E43"/>
    <mergeCell ref="B36:E36"/>
    <mergeCell ref="B12:E12"/>
    <mergeCell ref="B32:E32"/>
    <mergeCell ref="B39:E39"/>
    <mergeCell ref="C56:E56"/>
    <mergeCell ref="E13:L13"/>
    <mergeCell ref="E14:L14"/>
    <mergeCell ref="E16:G16"/>
    <mergeCell ref="E17:G17"/>
    <mergeCell ref="C57:E57"/>
    <mergeCell ref="C55:E55"/>
    <mergeCell ref="C58:E58"/>
    <mergeCell ref="C54:E54"/>
    <mergeCell ref="C53:E53"/>
    <mergeCell ref="C52:E52"/>
    <mergeCell ref="B434:E434"/>
    <mergeCell ref="B403:E403"/>
    <mergeCell ref="B404:E404"/>
    <mergeCell ref="B417:E417"/>
    <mergeCell ref="B410:L410"/>
    <mergeCell ref="B412:L412"/>
    <mergeCell ref="B87:E87"/>
    <mergeCell ref="B59:E59"/>
    <mergeCell ref="B398:E398"/>
    <mergeCell ref="B399:E399"/>
    <mergeCell ref="B328:E328"/>
    <mergeCell ref="B62:E62"/>
    <mergeCell ref="B80:E80"/>
    <mergeCell ref="B280:E280"/>
    <mergeCell ref="B311:E311"/>
    <mergeCell ref="B320:E320"/>
    <mergeCell ref="B294:E294"/>
    <mergeCell ref="B318:E318"/>
    <mergeCell ref="B305:E305"/>
    <mergeCell ref="B295:E295"/>
    <mergeCell ref="B321:L321"/>
    <mergeCell ref="B322:L322"/>
    <mergeCell ref="B326:L326"/>
    <mergeCell ref="B268:E268"/>
    <mergeCell ref="E21:L21"/>
    <mergeCell ref="B40:L40"/>
    <mergeCell ref="B41:L41"/>
    <mergeCell ref="B42:L42"/>
    <mergeCell ref="B45:L45"/>
    <mergeCell ref="E18:G18"/>
    <mergeCell ref="E19:G19"/>
    <mergeCell ref="E20:G20"/>
    <mergeCell ref="E15:L15"/>
    <mergeCell ref="B33:L33"/>
    <mergeCell ref="B34:L34"/>
    <mergeCell ref="B35:L35"/>
    <mergeCell ref="C25:L25"/>
    <mergeCell ref="C29:L29"/>
    <mergeCell ref="F55:L55"/>
    <mergeCell ref="F56:L56"/>
    <mergeCell ref="F57:L57"/>
    <mergeCell ref="F58:L58"/>
    <mergeCell ref="B61:L61"/>
    <mergeCell ref="B60:L60"/>
    <mergeCell ref="B47:L47"/>
    <mergeCell ref="B44:L44"/>
    <mergeCell ref="F52:L52"/>
    <mergeCell ref="F53:L53"/>
    <mergeCell ref="F54:L54"/>
    <mergeCell ref="B46:L46"/>
    <mergeCell ref="F69:L69"/>
    <mergeCell ref="F70:L70"/>
    <mergeCell ref="F71:L71"/>
    <mergeCell ref="F72:L72"/>
    <mergeCell ref="F73:L73"/>
    <mergeCell ref="F64:L64"/>
    <mergeCell ref="F65:L65"/>
    <mergeCell ref="F66:L66"/>
    <mergeCell ref="F67:L67"/>
    <mergeCell ref="F68:L68"/>
    <mergeCell ref="B88:L88"/>
    <mergeCell ref="B93:L93"/>
    <mergeCell ref="B94:L94"/>
    <mergeCell ref="B95:L95"/>
    <mergeCell ref="J96:L96"/>
    <mergeCell ref="F74:L74"/>
    <mergeCell ref="F75:L75"/>
    <mergeCell ref="F76:L76"/>
    <mergeCell ref="B79:L79"/>
    <mergeCell ref="B83:L83"/>
    <mergeCell ref="J102:L102"/>
    <mergeCell ref="J103:L103"/>
    <mergeCell ref="J104:L104"/>
    <mergeCell ref="J105:L105"/>
    <mergeCell ref="J106:L106"/>
    <mergeCell ref="J97:L97"/>
    <mergeCell ref="J98:L98"/>
    <mergeCell ref="J99:L99"/>
    <mergeCell ref="J100:L100"/>
    <mergeCell ref="J101:L101"/>
    <mergeCell ref="J112:L112"/>
    <mergeCell ref="B115:L115"/>
    <mergeCell ref="B116:L116"/>
    <mergeCell ref="I119:L119"/>
    <mergeCell ref="I120:L120"/>
    <mergeCell ref="J107:L107"/>
    <mergeCell ref="J108:L108"/>
    <mergeCell ref="J109:L109"/>
    <mergeCell ref="J110:L110"/>
    <mergeCell ref="J111:L111"/>
    <mergeCell ref="I126:L126"/>
    <mergeCell ref="I127:L127"/>
    <mergeCell ref="I128:L128"/>
    <mergeCell ref="I129:L129"/>
    <mergeCell ref="I130:L130"/>
    <mergeCell ref="I121:L121"/>
    <mergeCell ref="I122:L122"/>
    <mergeCell ref="I123:L123"/>
    <mergeCell ref="I124:L124"/>
    <mergeCell ref="I125:L125"/>
    <mergeCell ref="I136:L136"/>
    <mergeCell ref="I140:L140"/>
    <mergeCell ref="I141:L141"/>
    <mergeCell ref="I142:L142"/>
    <mergeCell ref="I131:L131"/>
    <mergeCell ref="I132:L132"/>
    <mergeCell ref="I133:L133"/>
    <mergeCell ref="I134:L134"/>
    <mergeCell ref="I135:L135"/>
    <mergeCell ref="I137:L137"/>
    <mergeCell ref="I138:L138"/>
    <mergeCell ref="I139:L139"/>
    <mergeCell ref="I148:L148"/>
    <mergeCell ref="I149:L149"/>
    <mergeCell ref="I150:L150"/>
    <mergeCell ref="I151:L151"/>
    <mergeCell ref="I152:L152"/>
    <mergeCell ref="I143:L143"/>
    <mergeCell ref="I144:L144"/>
    <mergeCell ref="I145:L145"/>
    <mergeCell ref="I146:L146"/>
    <mergeCell ref="I147:L147"/>
    <mergeCell ref="I158:L158"/>
    <mergeCell ref="I159:L159"/>
    <mergeCell ref="I160:L160"/>
    <mergeCell ref="I161:L161"/>
    <mergeCell ref="I162:L162"/>
    <mergeCell ref="I153:L153"/>
    <mergeCell ref="I154:L154"/>
    <mergeCell ref="I155:L155"/>
    <mergeCell ref="I156:L156"/>
    <mergeCell ref="I157:L157"/>
    <mergeCell ref="I168:L168"/>
    <mergeCell ref="I169:L169"/>
    <mergeCell ref="I170:L170"/>
    <mergeCell ref="I171:L171"/>
    <mergeCell ref="I172:L172"/>
    <mergeCell ref="I163:L163"/>
    <mergeCell ref="I164:L164"/>
    <mergeCell ref="I165:L165"/>
    <mergeCell ref="I166:L166"/>
    <mergeCell ref="I167:L167"/>
    <mergeCell ref="I178:L178"/>
    <mergeCell ref="I179:L179"/>
    <mergeCell ref="I180:L180"/>
    <mergeCell ref="I181:L181"/>
    <mergeCell ref="I182:L182"/>
    <mergeCell ref="I173:L173"/>
    <mergeCell ref="I174:L174"/>
    <mergeCell ref="I175:L175"/>
    <mergeCell ref="I176:L176"/>
    <mergeCell ref="I177:L177"/>
    <mergeCell ref="I188:L188"/>
    <mergeCell ref="I189:L189"/>
    <mergeCell ref="I190:L190"/>
    <mergeCell ref="I191:L191"/>
    <mergeCell ref="I192:L192"/>
    <mergeCell ref="I183:L183"/>
    <mergeCell ref="I184:L184"/>
    <mergeCell ref="I185:L185"/>
    <mergeCell ref="I186:L186"/>
    <mergeCell ref="I187:L187"/>
    <mergeCell ref="I198:L198"/>
    <mergeCell ref="I199:L199"/>
    <mergeCell ref="I200:L200"/>
    <mergeCell ref="I201:L201"/>
    <mergeCell ref="I202:L202"/>
    <mergeCell ref="I193:L193"/>
    <mergeCell ref="I194:L194"/>
    <mergeCell ref="I195:L195"/>
    <mergeCell ref="I196:L196"/>
    <mergeCell ref="I197:L197"/>
    <mergeCell ref="I208:L208"/>
    <mergeCell ref="I209:L209"/>
    <mergeCell ref="I210:L210"/>
    <mergeCell ref="I211:L211"/>
    <mergeCell ref="I212:L212"/>
    <mergeCell ref="I203:L203"/>
    <mergeCell ref="I204:L204"/>
    <mergeCell ref="I205:L205"/>
    <mergeCell ref="I206:L206"/>
    <mergeCell ref="I207:L207"/>
    <mergeCell ref="E296:L296"/>
    <mergeCell ref="E297:L297"/>
    <mergeCell ref="E298:L298"/>
    <mergeCell ref="D307:L307"/>
    <mergeCell ref="G217:L217"/>
    <mergeCell ref="G218:L218"/>
    <mergeCell ref="G219:L219"/>
    <mergeCell ref="G220:L220"/>
    <mergeCell ref="G221:L221"/>
    <mergeCell ref="B254:E254"/>
    <mergeCell ref="E274:L274"/>
    <mergeCell ref="E275:L275"/>
    <mergeCell ref="E276:L276"/>
    <mergeCell ref="B269:L269"/>
    <mergeCell ref="G222:L222"/>
    <mergeCell ref="B329:L329"/>
    <mergeCell ref="B330:L330"/>
    <mergeCell ref="G331:L331"/>
    <mergeCell ref="G332:L332"/>
    <mergeCell ref="B313:L313"/>
    <mergeCell ref="B312:L312"/>
    <mergeCell ref="B319:L319"/>
    <mergeCell ref="E270:L270"/>
    <mergeCell ref="E271:L271"/>
    <mergeCell ref="E272:L272"/>
    <mergeCell ref="E273:L273"/>
    <mergeCell ref="E277:L277"/>
    <mergeCell ref="D286:L286"/>
    <mergeCell ref="D287:L287"/>
    <mergeCell ref="D288:L288"/>
    <mergeCell ref="D289:L289"/>
    <mergeCell ref="D290:L290"/>
    <mergeCell ref="D281:L281"/>
    <mergeCell ref="D282:L282"/>
    <mergeCell ref="D283:L283"/>
    <mergeCell ref="D284:L284"/>
    <mergeCell ref="D285:L285"/>
    <mergeCell ref="D291:L291"/>
    <mergeCell ref="D292:L292"/>
    <mergeCell ref="B395:L395"/>
    <mergeCell ref="B400:L400"/>
    <mergeCell ref="B405:L405"/>
    <mergeCell ref="B409:L409"/>
    <mergeCell ref="B413:L413"/>
    <mergeCell ref="G337:L337"/>
    <mergeCell ref="G338:L338"/>
    <mergeCell ref="G339:L339"/>
    <mergeCell ref="G340:L340"/>
    <mergeCell ref="G341:L341"/>
    <mergeCell ref="G358:L358"/>
    <mergeCell ref="G359:L359"/>
    <mergeCell ref="G360:L360"/>
    <mergeCell ref="G361:L361"/>
    <mergeCell ref="G367:L367"/>
    <mergeCell ref="G368:L368"/>
    <mergeCell ref="G369:L369"/>
    <mergeCell ref="G370:L370"/>
    <mergeCell ref="G371:L371"/>
    <mergeCell ref="G362:L362"/>
    <mergeCell ref="G363:L363"/>
    <mergeCell ref="G364:L364"/>
    <mergeCell ref="G365:L365"/>
    <mergeCell ref="G366:L366"/>
    <mergeCell ref="B432:L432"/>
    <mergeCell ref="C435:E435"/>
    <mergeCell ref="C436:E436"/>
    <mergeCell ref="C437:E437"/>
    <mergeCell ref="G372:L372"/>
    <mergeCell ref="G373:L373"/>
    <mergeCell ref="G374:L374"/>
    <mergeCell ref="G375:L375"/>
    <mergeCell ref="G376:L376"/>
    <mergeCell ref="G382:L382"/>
    <mergeCell ref="G383:L383"/>
    <mergeCell ref="G384:L384"/>
    <mergeCell ref="B391:L391"/>
    <mergeCell ref="B392:L392"/>
    <mergeCell ref="G377:L377"/>
    <mergeCell ref="G378:L378"/>
    <mergeCell ref="G379:L379"/>
    <mergeCell ref="G380:L380"/>
    <mergeCell ref="G381:L381"/>
    <mergeCell ref="B418:L418"/>
    <mergeCell ref="B423:L423"/>
    <mergeCell ref="B426:L426"/>
    <mergeCell ref="B429:L429"/>
    <mergeCell ref="B394:L394"/>
    <mergeCell ref="D308:L308"/>
    <mergeCell ref="B306:L306"/>
    <mergeCell ref="E299:L299"/>
    <mergeCell ref="E300:L300"/>
    <mergeCell ref="E301:L301"/>
    <mergeCell ref="E302:L302"/>
    <mergeCell ref="E303:L303"/>
    <mergeCell ref="G357:L357"/>
    <mergeCell ref="G352:L352"/>
    <mergeCell ref="G353:L353"/>
    <mergeCell ref="G354:L354"/>
    <mergeCell ref="G355:L355"/>
    <mergeCell ref="G356:L356"/>
    <mergeCell ref="G347:L347"/>
    <mergeCell ref="G348:L348"/>
    <mergeCell ref="G349:L349"/>
    <mergeCell ref="G350:L350"/>
    <mergeCell ref="G351:L351"/>
    <mergeCell ref="G342:L342"/>
    <mergeCell ref="G343:L343"/>
    <mergeCell ref="G344:L344"/>
    <mergeCell ref="G345:L345"/>
    <mergeCell ref="G346:L346"/>
    <mergeCell ref="B327:L327"/>
  </mergeCells>
  <dataValidations count="31">
    <dataValidation type="list" allowBlank="1" showInputMessage="1" showErrorMessage="1" sqref="E375:E378" xr:uid="{00000000-0002-0000-0000-000000000000}">
      <formula1>ObjectiveB3</formula1>
    </dataValidation>
    <dataValidation type="list" allowBlank="1" showInputMessage="1" showErrorMessage="1" sqref="E337:E351" xr:uid="{00000000-0002-0000-0000-000001000000}">
      <formula1>ObjectiveN2</formula1>
    </dataValidation>
    <dataValidation type="list" allowBlank="1" showInputMessage="1" showErrorMessage="1" sqref="E366:E374" xr:uid="{00000000-0002-0000-0000-000002000000}">
      <formula1>ObjectiveB2</formula1>
    </dataValidation>
    <dataValidation type="list" allowBlank="1" showInputMessage="1" showErrorMessage="1" sqref="B29:B30" xr:uid="{00000000-0002-0000-0000-000003000000}">
      <formula1>yeartype2</formula1>
    </dataValidation>
    <dataValidation type="list" allowBlank="1" showInputMessage="1" showErrorMessage="1" sqref="E384:E387" xr:uid="{00000000-0002-0000-0000-000005000000}">
      <formula1>ObjectiveS3</formula1>
    </dataValidation>
    <dataValidation type="list" allowBlank="1" showInputMessage="1" showErrorMessage="1" sqref="E379" xr:uid="{00000000-0002-0000-0000-000006000000}">
      <formula1>ObjectiveS1</formula1>
    </dataValidation>
    <dataValidation type="list" allowBlank="1" showInputMessage="1" showErrorMessage="1" sqref="E357:E365" xr:uid="{00000000-0002-0000-0000-000007000000}">
      <formula1>ObjectiveB1</formula1>
    </dataValidation>
    <dataValidation type="list" allowBlank="1" showInputMessage="1" showErrorMessage="1" sqref="E352:E356" xr:uid="{00000000-0002-0000-0000-000008000000}">
      <formula1>ObjectiveN3</formula1>
    </dataValidation>
    <dataValidation type="list" allowBlank="1" showInputMessage="1" showErrorMessage="1" sqref="E332:E336" xr:uid="{00000000-0002-0000-0000-000009000000}">
      <formula1>ObjectiveN1</formula1>
    </dataValidation>
    <dataValidation type="list" allowBlank="1" showInputMessage="1" showErrorMessage="1" sqref="D271:D276 D297:D302" xr:uid="{00000000-0002-0000-0000-00000A000000}">
      <formula1>direction</formula1>
    </dataValidation>
    <dataValidation type="decimal" allowBlank="1" showInputMessage="1" showErrorMessage="1" sqref="C213:C215 D122:D212" xr:uid="{00000000-0002-0000-0000-00000C000000}">
      <formula1>0</formula1>
      <formula2>100000000000</formula2>
    </dataValidation>
    <dataValidation type="list" allowBlank="1" showInputMessage="1" showErrorMessage="1" sqref="D97:D112" xr:uid="{00000000-0002-0000-0000-00000D000000}">
      <formula1>yeartype</formula1>
    </dataValidation>
    <dataValidation type="date" allowBlank="1" showInputMessage="1" showErrorMessage="1" sqref="C437" xr:uid="{00000000-0002-0000-0000-00000F000000}">
      <formula1>1</formula1>
      <formula2>73051</formula2>
    </dataValidation>
    <dataValidation type="list" allowBlank="1" showInputMessage="1" showErrorMessage="1" sqref="F228:F236" xr:uid="{00000000-0002-0000-0000-000010000000}">
      <formula1>targetboundary</formula1>
    </dataValidation>
    <dataValidation type="list" allowBlank="1" showInputMessage="1" showErrorMessage="1" sqref="C228:C236" xr:uid="{00000000-0002-0000-0000-000011000000}">
      <formula1>targettype</formula1>
    </dataValidation>
    <dataValidation type="list" allowBlank="1" showInputMessage="1" showErrorMessage="1" sqref="E228:E236" xr:uid="{00000000-0002-0000-0000-000012000000}">
      <formula1>unitCO2C</formula1>
    </dataValidation>
    <dataValidation type="decimal" allowBlank="1" showInputMessage="1" showErrorMessage="1" sqref="D228:D236 J257:J266 F257:H266" xr:uid="{00000000-0002-0000-0000-000013000000}">
      <formula1>0.1</formula1>
      <formula2>100000000</formula2>
    </dataValidation>
    <dataValidation type="decimal" allowBlank="1" showInputMessage="1" showErrorMessage="1" sqref="H228:H236" xr:uid="{00000000-0002-0000-0000-000014000000}">
      <formula1>0</formula1>
      <formula2>10000000000000</formula2>
    </dataValidation>
    <dataValidation type="list" allowBlank="1" showInputMessage="1" showErrorMessage="1" sqref="I228:I236" xr:uid="{00000000-0002-0000-0000-000015000000}">
      <formula1>unitCO2D</formula1>
    </dataValidation>
    <dataValidation type="decimal" allowBlank="1" showInputMessage="1" showErrorMessage="1" sqref="E214:E215" xr:uid="{00000000-0002-0000-0000-000016000000}">
      <formula1>0.000000001</formula1>
      <formula2>1000000000</formula2>
    </dataValidation>
    <dataValidation type="list" allowBlank="1" showInputMessage="1" showErrorMessage="1" sqref="F214:F215" xr:uid="{00000000-0002-0000-0000-000017000000}">
      <formula1>unitCO2E</formula1>
    </dataValidation>
    <dataValidation type="whole" allowBlank="1" showInputMessage="1" showErrorMessage="1" sqref="H97:H112" xr:uid="{00000000-0002-0000-0000-000018000000}">
      <formula1>0</formula1>
      <formula2>100000000000</formula2>
    </dataValidation>
    <dataValidation type="list" allowBlank="1" showInputMessage="1" showErrorMessage="1" sqref="C97 D257:D266 J228:J236 G228:G236" xr:uid="{00000000-0002-0000-0000-000019000000}">
      <formula1>year</formula1>
    </dataValidation>
    <dataValidation type="whole" allowBlank="1" showInputMessage="1" showErrorMessage="1" sqref="B89 B393 B396 B419 B390 B388 B406 B267 B25:C25 B36 C29:C30"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7:E266" xr:uid="{00000000-0002-0000-0000-00001D000000}">
      <formula1>Estimated</formula1>
    </dataValidation>
    <dataValidation type="list" allowBlank="1" showInputMessage="1" showErrorMessage="1" sqref="C117" xr:uid="{00000000-0002-0000-0000-00001E000000}">
      <formula1>$D$117:$E$117</formula1>
    </dataValidation>
    <dataValidation type="list" allowBlank="1" showInputMessage="1" showErrorMessage="1" sqref="C120:C212" xr:uid="{00000000-0002-0000-0000-00000B000000}">
      <formula1>Scope</formula1>
    </dataValidation>
    <dataValidation type="decimal" allowBlank="1" showInputMessage="1" showErrorMessage="1" sqref="H120:H211" xr:uid="{00000000-0002-0000-0000-00000E000000}">
      <formula1>0.001</formula1>
      <formula2>1000000000</formula2>
    </dataValidation>
    <dataValidation type="list" allowBlank="1" showInputMessage="1" showErrorMessage="1" sqref="B14:B20" xr:uid="{00000000-0002-0000-0000-000004000000}">
      <formula1>metric</formula1>
    </dataValidation>
  </dataValidations>
  <hyperlinks>
    <hyperlink ref="F53" r:id="rId1" xr:uid="{3775C6E1-6BB9-4218-936C-004A0DE2426F}"/>
    <hyperlink ref="D73" r:id="rId2" xr:uid="{345FC7A8-44EE-46B2-B946-CCE8F6E15727}"/>
  </hyperlinks>
  <pageMargins left="0.7" right="0.7" top="0.75" bottom="0.75" header="0.3" footer="0.3"/>
  <pageSetup paperSize="8" scale="71" fitToHeight="12" orientation="landscape" r:id="rId3"/>
  <rowBreaks count="10" manualBreakCount="10">
    <brk id="30" max="12" man="1"/>
    <brk id="36" max="12" man="1"/>
    <brk id="61" max="12" man="1"/>
    <brk id="89" max="12" man="1"/>
    <brk id="212" max="12" man="1"/>
    <brk id="253" max="12" man="1"/>
    <brk id="293" max="12" man="1"/>
    <brk id="314" max="12" man="1"/>
    <brk id="396" max="12" man="1"/>
    <brk id="419" max="12" man="1"/>
  </rowBreaks>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F000000}">
          <x14:formula1>
            <xm:f>ListsReq!$AC$3:$AC$69</xm:f>
          </x14:formula1>
          <xm:sqref>B140:B211</xm:sqref>
        </x14:dataValidation>
        <x14:dataValidation type="list" allowBlank="1" showInputMessage="1" showErrorMessage="1" xr:uid="{00000000-0002-0000-0000-000020000000}">
          <x14:formula1>
            <xm:f>ListsReq!$AC$3:$AC$150</xm:f>
          </x14:formula1>
          <xm:sqref>I257:I266</xm:sqref>
        </x14:dataValidation>
        <x14:dataValidation type="list" allowBlank="1" showInputMessage="1" showErrorMessage="1" xr:uid="{94314277-6B6D-4004-9BDD-2B0DAA60CC82}">
          <x14:formula1>
            <xm:f>ListsReq!$AC$153:$AC$300</xm:f>
          </x14:formula1>
          <xm:sqref>B120:B139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40"/>
  <sheetViews>
    <sheetView showGridLines="0" topLeftCell="E8" zoomScaleNormal="100" zoomScaleSheetLayoutView="30" workbookViewId="0">
      <selection activeCell="E8" sqref="E8"/>
    </sheetView>
  </sheetViews>
  <sheetFormatPr defaultColWidth="9.1796875" defaultRowHeight="14.5" x14ac:dyDescent="0.35"/>
  <cols>
    <col min="1" max="1" width="3" customWidth="1"/>
    <col min="2" max="2" width="9.1796875" style="4"/>
    <col min="3" max="3" width="28.8164062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16" customWidth="1"/>
    <col min="14" max="14" width="23" style="16" customWidth="1"/>
    <col min="15" max="15" width="25" style="16" customWidth="1"/>
    <col min="16" max="16" width="21.453125" style="16" customWidth="1"/>
    <col min="17" max="17" width="25.453125" style="16" customWidth="1"/>
    <col min="18" max="20" width="19.453125" style="16" customWidth="1"/>
    <col min="21" max="21" width="27.1796875" style="16" customWidth="1"/>
    <col min="22" max="22" width="33.1796875" style="16" customWidth="1"/>
    <col min="23" max="23" width="30" style="4" customWidth="1"/>
    <col min="24" max="16384" width="9.1796875" style="4"/>
  </cols>
  <sheetData>
    <row r="2" spans="1:26" x14ac:dyDescent="0.35">
      <c r="A2" s="1"/>
      <c r="B2" s="11"/>
      <c r="C2" s="11"/>
      <c r="D2" s="11"/>
      <c r="E2" s="11"/>
      <c r="F2" s="11"/>
      <c r="G2" s="11"/>
      <c r="H2" s="11"/>
      <c r="I2" s="11"/>
      <c r="J2" s="11"/>
    </row>
    <row r="3" spans="1:26" ht="15" customHeight="1" x14ac:dyDescent="0.35">
      <c r="A3" s="1"/>
      <c r="B3" s="33"/>
      <c r="C3" s="34"/>
      <c r="D3" s="34"/>
      <c r="E3" s="34"/>
      <c r="F3" s="34"/>
      <c r="G3" s="34"/>
      <c r="H3" s="34"/>
      <c r="I3" s="34"/>
      <c r="J3" s="34"/>
      <c r="K3" s="34"/>
      <c r="L3" s="34"/>
      <c r="M3" s="34"/>
      <c r="N3" s="34"/>
      <c r="O3" s="34"/>
      <c r="P3" s="34"/>
      <c r="Q3" s="34"/>
      <c r="R3" s="34"/>
      <c r="S3" s="34"/>
      <c r="T3" s="34"/>
      <c r="U3" s="34"/>
      <c r="V3" s="34"/>
      <c r="W3" s="34"/>
      <c r="X3" s="35"/>
    </row>
    <row r="4" spans="1:26" s="3" customFormat="1" ht="15" customHeight="1" x14ac:dyDescent="0.35">
      <c r="A4" s="11"/>
      <c r="B4" s="36" t="s">
        <v>379</v>
      </c>
      <c r="C4" s="37"/>
      <c r="D4" s="37"/>
      <c r="E4" s="37"/>
      <c r="F4" s="37"/>
      <c r="G4" s="37"/>
      <c r="H4" s="37"/>
      <c r="I4" s="37"/>
      <c r="J4" s="37"/>
      <c r="K4" s="37"/>
      <c r="L4" s="37"/>
      <c r="M4" s="37"/>
      <c r="N4" s="37"/>
      <c r="O4" s="37"/>
      <c r="P4" s="37"/>
      <c r="Q4" s="37"/>
      <c r="R4" s="37"/>
      <c r="S4" s="37"/>
      <c r="T4" s="37"/>
      <c r="U4" s="37"/>
      <c r="V4" s="37"/>
      <c r="W4" s="37"/>
      <c r="X4" s="38"/>
      <c r="Y4" s="18"/>
    </row>
    <row r="5" spans="1:26" s="3" customFormat="1" ht="15.75" customHeight="1" x14ac:dyDescent="0.35">
      <c r="A5" s="11"/>
      <c r="B5" s="39"/>
      <c r="C5" s="40"/>
      <c r="D5" s="40"/>
      <c r="E5" s="40"/>
      <c r="F5" s="40"/>
      <c r="G5" s="40"/>
      <c r="H5" s="40"/>
      <c r="I5" s="40"/>
      <c r="J5" s="40"/>
      <c r="K5" s="40"/>
      <c r="L5" s="40"/>
      <c r="M5" s="40"/>
      <c r="N5" s="40"/>
      <c r="O5" s="40"/>
      <c r="P5" s="40"/>
      <c r="Q5" s="40"/>
      <c r="R5" s="40"/>
      <c r="S5" s="40"/>
      <c r="T5" s="40"/>
      <c r="U5" s="40"/>
      <c r="V5" s="40"/>
      <c r="W5" s="40"/>
      <c r="X5" s="41"/>
      <c r="Y5" s="18"/>
    </row>
    <row r="6" spans="1:26" s="3" customFormat="1" ht="18.5" x14ac:dyDescent="0.35">
      <c r="A6" s="11"/>
      <c r="B6" s="12"/>
      <c r="C6" s="2"/>
      <c r="D6" s="2"/>
      <c r="E6" s="2"/>
      <c r="F6" s="2"/>
      <c r="G6" s="2"/>
      <c r="H6" s="2"/>
      <c r="I6" s="2"/>
      <c r="J6" s="2"/>
      <c r="K6" s="17"/>
      <c r="L6" s="17"/>
      <c r="M6" s="17"/>
      <c r="N6" s="17"/>
      <c r="O6" s="17"/>
      <c r="P6" s="16"/>
      <c r="Q6" s="16"/>
      <c r="R6" s="16"/>
      <c r="S6" s="16"/>
      <c r="T6" s="16"/>
      <c r="U6" s="16"/>
      <c r="V6" s="16"/>
      <c r="W6" s="20"/>
      <c r="X6" s="31"/>
    </row>
    <row r="7" spans="1:26" s="3" customFormat="1" ht="19" thickBot="1" x14ac:dyDescent="0.4">
      <c r="A7" s="11"/>
      <c r="B7" s="21"/>
      <c r="C7" s="22" t="s">
        <v>380</v>
      </c>
      <c r="D7" s="22"/>
      <c r="E7" s="22"/>
      <c r="F7" s="22"/>
      <c r="G7" s="22"/>
      <c r="H7" s="22"/>
      <c r="I7" s="22"/>
      <c r="J7" s="22"/>
      <c r="K7" s="22"/>
      <c r="L7" s="22"/>
      <c r="M7" s="22"/>
      <c r="N7" s="22"/>
      <c r="O7" s="22"/>
      <c r="P7" s="22"/>
      <c r="Q7" s="22"/>
      <c r="R7" s="22"/>
      <c r="S7" s="22"/>
      <c r="T7" s="22"/>
      <c r="U7" s="22"/>
      <c r="V7" s="22"/>
      <c r="W7" s="22"/>
      <c r="X7" s="23"/>
      <c r="Y7" s="18"/>
    </row>
    <row r="8" spans="1:26" s="42" customFormat="1" x14ac:dyDescent="0.35">
      <c r="A8" s="4"/>
      <c r="B8" s="25"/>
      <c r="C8" s="43"/>
      <c r="D8" s="13"/>
      <c r="E8" s="13"/>
      <c r="F8" s="13"/>
      <c r="G8" s="13"/>
      <c r="H8" s="13"/>
      <c r="I8" s="13"/>
      <c r="J8" s="13"/>
      <c r="K8" s="13"/>
      <c r="L8" s="13"/>
      <c r="M8" s="13"/>
      <c r="N8" s="13"/>
      <c r="O8" s="13"/>
      <c r="P8" s="13"/>
      <c r="Q8" s="13"/>
      <c r="R8" s="13"/>
      <c r="S8" s="13"/>
      <c r="T8" s="13"/>
      <c r="U8" s="13"/>
      <c r="V8" s="13"/>
      <c r="W8" s="13"/>
      <c r="X8" s="45"/>
      <c r="Y8" s="4"/>
      <c r="Z8" s="4"/>
    </row>
    <row r="9" spans="1:26" s="3" customFormat="1" x14ac:dyDescent="0.35">
      <c r="A9" s="8"/>
      <c r="B9" s="9"/>
      <c r="C9" s="15" t="s">
        <v>381</v>
      </c>
      <c r="D9" s="5"/>
      <c r="E9" s="5"/>
      <c r="F9" s="5"/>
      <c r="G9" s="5"/>
      <c r="H9" s="5"/>
      <c r="I9" s="5"/>
      <c r="J9" s="5"/>
      <c r="K9" s="5"/>
      <c r="L9" s="5"/>
      <c r="M9" s="5"/>
      <c r="N9" s="5"/>
      <c r="O9" s="5"/>
      <c r="P9" s="13"/>
      <c r="Q9" s="13"/>
      <c r="R9" s="13"/>
      <c r="S9" s="13"/>
      <c r="T9" s="13"/>
      <c r="U9" s="13"/>
      <c r="V9" s="13"/>
      <c r="W9" s="13"/>
      <c r="X9" s="45"/>
      <c r="Y9" s="18"/>
    </row>
    <row r="10" spans="1:26" s="376" customFormat="1" ht="17.25" customHeight="1" x14ac:dyDescent="0.45">
      <c r="A10" s="370"/>
      <c r="B10" s="371"/>
      <c r="C10" s="372" t="s">
        <v>382</v>
      </c>
      <c r="D10" s="373"/>
      <c r="E10" s="373"/>
      <c r="F10" s="373"/>
      <c r="G10" s="373"/>
      <c r="H10" s="373"/>
      <c r="I10" s="373"/>
      <c r="J10" s="373"/>
      <c r="K10" s="373"/>
      <c r="L10" s="373"/>
      <c r="M10" s="373"/>
      <c r="N10" s="373"/>
      <c r="O10" s="373"/>
      <c r="P10" s="372"/>
      <c r="Q10" s="372"/>
      <c r="R10" s="372"/>
      <c r="S10" s="372"/>
      <c r="T10" s="372"/>
      <c r="U10" s="372"/>
      <c r="V10" s="372"/>
      <c r="W10" s="372"/>
      <c r="X10" s="374"/>
      <c r="Y10" s="375"/>
    </row>
    <row r="11" spans="1:26" s="376" customFormat="1" ht="18" customHeight="1" x14ac:dyDescent="0.35">
      <c r="A11" s="370"/>
      <c r="B11" s="371"/>
      <c r="C11" s="377" t="s">
        <v>383</v>
      </c>
      <c r="D11" s="378"/>
      <c r="E11" s="378"/>
      <c r="F11" s="378"/>
      <c r="G11" s="378"/>
      <c r="H11" s="378"/>
      <c r="I11" s="378"/>
      <c r="J11" s="378"/>
      <c r="K11" s="378"/>
      <c r="L11" s="378"/>
      <c r="M11" s="378"/>
      <c r="N11" s="378"/>
      <c r="O11" s="378"/>
      <c r="P11" s="372"/>
      <c r="Q11" s="372"/>
      <c r="R11" s="372"/>
      <c r="S11" s="372"/>
      <c r="T11" s="372"/>
      <c r="U11" s="372"/>
      <c r="V11" s="372"/>
      <c r="W11" s="372"/>
      <c r="X11" s="374"/>
      <c r="Y11" s="375"/>
    </row>
    <row r="12" spans="1:26" s="376" customFormat="1" ht="18" customHeight="1" x14ac:dyDescent="0.35">
      <c r="A12" s="370"/>
      <c r="B12" s="371"/>
      <c r="C12" s="377" t="s">
        <v>384</v>
      </c>
      <c r="D12" s="378"/>
      <c r="E12" s="378"/>
      <c r="F12" s="378"/>
      <c r="G12" s="378"/>
      <c r="H12" s="378"/>
      <c r="I12" s="378"/>
      <c r="J12" s="378"/>
      <c r="K12" s="378"/>
      <c r="L12" s="378"/>
      <c r="M12" s="378"/>
      <c r="N12" s="378"/>
      <c r="O12" s="378"/>
      <c r="P12" s="372"/>
      <c r="Q12" s="372"/>
      <c r="R12" s="372"/>
      <c r="S12" s="372"/>
      <c r="T12" s="372"/>
      <c r="U12" s="372"/>
      <c r="V12" s="372"/>
      <c r="W12" s="372"/>
      <c r="X12" s="374"/>
      <c r="Y12" s="375"/>
    </row>
    <row r="13" spans="1:26" s="376" customFormat="1" ht="33" customHeight="1" thickBot="1" x14ac:dyDescent="0.4">
      <c r="A13" s="370"/>
      <c r="B13" s="371"/>
      <c r="C13" s="379"/>
      <c r="D13" s="378"/>
      <c r="E13" s="378"/>
      <c r="F13" s="378"/>
      <c r="G13" s="378"/>
      <c r="H13" s="378"/>
      <c r="I13" s="378"/>
      <c r="J13" s="378"/>
      <c r="K13" s="378"/>
      <c r="L13" s="378"/>
      <c r="M13" s="378"/>
      <c r="N13" s="378"/>
      <c r="O13" s="378"/>
      <c r="P13" s="372"/>
      <c r="Q13" s="372"/>
      <c r="R13" s="372"/>
      <c r="S13" s="372"/>
      <c r="T13" s="372"/>
      <c r="U13" s="372"/>
      <c r="V13" s="372"/>
      <c r="W13" s="372"/>
      <c r="X13" s="374"/>
      <c r="Y13" s="375"/>
    </row>
    <row r="14" spans="1:26" s="376" customFormat="1" ht="44.25" customHeight="1" x14ac:dyDescent="0.35">
      <c r="A14" s="370"/>
      <c r="B14" s="371"/>
      <c r="C14" s="380" t="s">
        <v>385</v>
      </c>
      <c r="D14" s="381"/>
      <c r="E14" s="378"/>
      <c r="F14" s="378"/>
      <c r="G14" s="378"/>
      <c r="H14" s="378"/>
      <c r="I14" s="373"/>
      <c r="J14" s="373"/>
      <c r="K14" s="377"/>
      <c r="L14" s="378"/>
      <c r="M14" s="378"/>
      <c r="N14" s="378"/>
      <c r="O14" s="378"/>
      <c r="P14" s="372"/>
      <c r="Q14" s="372"/>
      <c r="R14" s="372"/>
      <c r="S14" s="372"/>
      <c r="T14" s="372"/>
      <c r="U14" s="372"/>
      <c r="V14" s="372"/>
      <c r="W14" s="372"/>
      <c r="X14" s="374"/>
      <c r="Y14" s="375"/>
    </row>
    <row r="15" spans="1:26" s="376" customFormat="1" ht="42" customHeight="1" thickBot="1" x14ac:dyDescent="0.4">
      <c r="A15" s="370"/>
      <c r="B15" s="371"/>
      <c r="C15" s="382" t="s">
        <v>386</v>
      </c>
      <c r="D15" s="383"/>
      <c r="E15" s="378"/>
      <c r="F15" s="378"/>
      <c r="G15" s="378"/>
      <c r="H15" s="378"/>
      <c r="I15" s="373"/>
      <c r="J15" s="373"/>
      <c r="K15" s="377"/>
      <c r="L15" s="378"/>
      <c r="M15" s="378"/>
      <c r="N15" s="378"/>
      <c r="O15" s="378"/>
      <c r="P15" s="372"/>
      <c r="Q15" s="372"/>
      <c r="R15" s="372"/>
      <c r="S15" s="372"/>
      <c r="T15" s="372"/>
      <c r="U15" s="372"/>
      <c r="V15" s="372"/>
      <c r="W15" s="372"/>
      <c r="X15" s="374"/>
      <c r="Y15" s="375"/>
    </row>
    <row r="16" spans="1:26" s="376" customFormat="1" ht="35.25" customHeight="1" thickBot="1" x14ac:dyDescent="0.4">
      <c r="A16" s="370"/>
      <c r="B16" s="384"/>
      <c r="C16" s="385" t="s">
        <v>387</v>
      </c>
      <c r="D16" s="386">
        <v>2008</v>
      </c>
      <c r="E16" s="386">
        <v>2009</v>
      </c>
      <c r="F16" s="386">
        <v>2010</v>
      </c>
      <c r="G16" s="386">
        <v>2011</v>
      </c>
      <c r="H16" s="386">
        <v>2012</v>
      </c>
      <c r="I16" s="386">
        <v>2013</v>
      </c>
      <c r="J16" s="386">
        <v>2014</v>
      </c>
      <c r="K16" s="386">
        <v>2015</v>
      </c>
      <c r="L16" s="386">
        <v>2016</v>
      </c>
      <c r="M16" s="386">
        <v>2017</v>
      </c>
      <c r="N16" s="386">
        <v>2018</v>
      </c>
      <c r="O16" s="386">
        <v>2019</v>
      </c>
      <c r="P16" s="386" t="s">
        <v>17</v>
      </c>
      <c r="Q16" s="387" t="s">
        <v>19</v>
      </c>
      <c r="R16" s="372"/>
      <c r="S16" s="372"/>
      <c r="T16" s="372"/>
      <c r="U16" s="372"/>
      <c r="V16" s="372"/>
      <c r="W16" s="372"/>
      <c r="X16" s="374"/>
      <c r="Y16" s="375"/>
    </row>
    <row r="17" spans="1:25" s="376" customFormat="1" ht="36" customHeight="1" x14ac:dyDescent="0.35">
      <c r="A17" s="370"/>
      <c r="B17" s="384"/>
      <c r="C17" s="388" t="s">
        <v>388</v>
      </c>
      <c r="D17" s="389"/>
      <c r="E17" s="390"/>
      <c r="F17" s="390"/>
      <c r="G17" s="390"/>
      <c r="H17" s="390"/>
      <c r="I17" s="390"/>
      <c r="J17" s="390"/>
      <c r="K17" s="390"/>
      <c r="L17" s="390"/>
      <c r="M17" s="390"/>
      <c r="N17" s="390"/>
      <c r="O17" s="390"/>
      <c r="P17" s="391" t="s">
        <v>389</v>
      </c>
      <c r="Q17" s="392"/>
      <c r="R17" s="372"/>
      <c r="S17" s="372"/>
      <c r="T17" s="372"/>
      <c r="U17" s="372"/>
      <c r="V17" s="372"/>
      <c r="W17" s="372"/>
      <c r="X17" s="374"/>
      <c r="Y17" s="375"/>
    </row>
    <row r="18" spans="1:25" s="376" customFormat="1" ht="31.75" customHeight="1" x14ac:dyDescent="0.35">
      <c r="A18" s="370"/>
      <c r="B18" s="384"/>
      <c r="C18" s="388" t="s">
        <v>390</v>
      </c>
      <c r="D18" s="389"/>
      <c r="E18" s="389"/>
      <c r="F18" s="389"/>
      <c r="G18" s="389"/>
      <c r="H18" s="389"/>
      <c r="I18" s="389"/>
      <c r="J18" s="389"/>
      <c r="K18" s="389"/>
      <c r="L18" s="389"/>
      <c r="M18" s="389"/>
      <c r="N18" s="389"/>
      <c r="O18" s="389"/>
      <c r="P18" s="393" t="s">
        <v>389</v>
      </c>
      <c r="Q18" s="394"/>
      <c r="R18" s="372"/>
      <c r="S18" s="372"/>
      <c r="T18" s="372"/>
      <c r="U18" s="372"/>
      <c r="V18" s="372"/>
      <c r="W18" s="372"/>
      <c r="X18" s="374"/>
      <c r="Y18" s="375"/>
    </row>
    <row r="19" spans="1:25" s="376" customFormat="1" ht="30" customHeight="1" x14ac:dyDescent="0.35">
      <c r="A19" s="370"/>
      <c r="B19" s="384"/>
      <c r="C19" s="388" t="s">
        <v>391</v>
      </c>
      <c r="D19" s="389"/>
      <c r="E19" s="389"/>
      <c r="F19" s="389"/>
      <c r="G19" s="389"/>
      <c r="H19" s="389"/>
      <c r="I19" s="389"/>
      <c r="J19" s="389"/>
      <c r="K19" s="389"/>
      <c r="L19" s="389"/>
      <c r="M19" s="389"/>
      <c r="N19" s="389"/>
      <c r="O19" s="389"/>
      <c r="P19" s="393" t="s">
        <v>389</v>
      </c>
      <c r="Q19" s="394"/>
      <c r="R19" s="372"/>
      <c r="S19" s="372"/>
      <c r="T19" s="372"/>
      <c r="U19" s="372"/>
      <c r="V19" s="372"/>
      <c r="W19" s="372"/>
      <c r="X19" s="374"/>
      <c r="Y19" s="375"/>
    </row>
    <row r="20" spans="1:25" s="376" customFormat="1" ht="28.5" customHeight="1" x14ac:dyDescent="0.35">
      <c r="A20" s="370"/>
      <c r="B20" s="384"/>
      <c r="C20" s="388" t="s">
        <v>392</v>
      </c>
      <c r="D20" s="389"/>
      <c r="E20" s="389"/>
      <c r="F20" s="389"/>
      <c r="G20" s="389"/>
      <c r="H20" s="389"/>
      <c r="I20" s="389"/>
      <c r="J20" s="389"/>
      <c r="K20" s="389"/>
      <c r="L20" s="389"/>
      <c r="M20" s="389"/>
      <c r="N20" s="389"/>
      <c r="O20" s="389"/>
      <c r="P20" s="393" t="s">
        <v>389</v>
      </c>
      <c r="Q20" s="394"/>
      <c r="R20" s="372"/>
      <c r="S20" s="372"/>
      <c r="T20" s="372"/>
      <c r="U20" s="372"/>
      <c r="V20" s="372"/>
      <c r="W20" s="372"/>
      <c r="X20" s="374"/>
      <c r="Y20" s="375"/>
    </row>
    <row r="21" spans="1:25" s="376" customFormat="1" ht="37" customHeight="1" x14ac:dyDescent="0.35">
      <c r="A21" s="370"/>
      <c r="B21" s="384"/>
      <c r="C21" s="395" t="s">
        <v>393</v>
      </c>
      <c r="D21" s="396"/>
      <c r="E21" s="396"/>
      <c r="F21" s="396"/>
      <c r="G21" s="396"/>
      <c r="H21" s="396"/>
      <c r="I21" s="396"/>
      <c r="J21" s="396"/>
      <c r="K21" s="396"/>
      <c r="L21" s="396"/>
      <c r="M21" s="396"/>
      <c r="N21" s="396"/>
      <c r="O21" s="396"/>
      <c r="P21" s="397" t="s">
        <v>394</v>
      </c>
      <c r="Q21" s="398"/>
      <c r="R21" s="372"/>
      <c r="S21" s="372"/>
      <c r="T21" s="372"/>
      <c r="U21" s="372"/>
      <c r="V21" s="372"/>
      <c r="W21" s="372"/>
      <c r="X21" s="374"/>
      <c r="Y21" s="375"/>
    </row>
    <row r="22" spans="1:25" s="376" customFormat="1" ht="29.25" customHeight="1" x14ac:dyDescent="0.35">
      <c r="A22" s="370"/>
      <c r="B22" s="384"/>
      <c r="C22" s="388" t="s">
        <v>223</v>
      </c>
      <c r="D22" s="389"/>
      <c r="E22" s="389"/>
      <c r="F22" s="389"/>
      <c r="G22" s="389"/>
      <c r="H22" s="389"/>
      <c r="I22" s="389"/>
      <c r="J22" s="389"/>
      <c r="K22" s="389"/>
      <c r="L22" s="389"/>
      <c r="M22" s="389"/>
      <c r="N22" s="389"/>
      <c r="O22" s="389"/>
      <c r="P22" s="393" t="s">
        <v>208</v>
      </c>
      <c r="Q22" s="394"/>
      <c r="R22" s="372"/>
      <c r="S22" s="372"/>
      <c r="T22" s="372"/>
      <c r="U22" s="372"/>
      <c r="V22" s="372"/>
      <c r="W22" s="372"/>
      <c r="X22" s="374"/>
      <c r="Y22" s="375"/>
    </row>
    <row r="23" spans="1:25" s="376" customFormat="1" ht="25.5" customHeight="1" x14ac:dyDescent="0.35">
      <c r="A23" s="370"/>
      <c r="B23" s="384"/>
      <c r="C23" s="388" t="s">
        <v>395</v>
      </c>
      <c r="D23" s="389"/>
      <c r="E23" s="389"/>
      <c r="F23" s="389"/>
      <c r="G23" s="389"/>
      <c r="H23" s="389"/>
      <c r="I23" s="389"/>
      <c r="J23" s="389"/>
      <c r="K23" s="389"/>
      <c r="L23" s="389"/>
      <c r="M23" s="389"/>
      <c r="N23" s="389"/>
      <c r="O23" s="389"/>
      <c r="P23" s="393" t="s">
        <v>389</v>
      </c>
      <c r="Q23" s="394"/>
      <c r="R23" s="372"/>
      <c r="S23" s="372"/>
      <c r="T23" s="372"/>
      <c r="U23" s="372"/>
      <c r="V23" s="372"/>
      <c r="W23" s="372"/>
      <c r="X23" s="374"/>
      <c r="Y23" s="375"/>
    </row>
    <row r="24" spans="1:25" s="376" customFormat="1" ht="26.25" customHeight="1" thickBot="1" x14ac:dyDescent="0.4">
      <c r="A24" s="370"/>
      <c r="B24" s="384"/>
      <c r="C24" s="399" t="s">
        <v>396</v>
      </c>
      <c r="D24" s="400"/>
      <c r="E24" s="400"/>
      <c r="F24" s="400"/>
      <c r="G24" s="400"/>
      <c r="H24" s="400"/>
      <c r="I24" s="400"/>
      <c r="J24" s="400"/>
      <c r="K24" s="400"/>
      <c r="L24" s="400"/>
      <c r="M24" s="400"/>
      <c r="N24" s="400"/>
      <c r="O24" s="400"/>
      <c r="P24" s="401" t="s">
        <v>208</v>
      </c>
      <c r="Q24" s="402"/>
      <c r="R24" s="372"/>
      <c r="S24" s="372"/>
      <c r="T24" s="372"/>
      <c r="U24" s="372"/>
      <c r="V24" s="372"/>
      <c r="W24" s="372"/>
      <c r="X24" s="374"/>
      <c r="Y24" s="375"/>
    </row>
    <row r="25" spans="1:25" s="3" customFormat="1" ht="18" customHeight="1" x14ac:dyDescent="0.35">
      <c r="A25" s="8"/>
      <c r="B25" s="9"/>
      <c r="C25" s="6"/>
      <c r="D25" s="7"/>
      <c r="E25" s="7"/>
      <c r="F25" s="7"/>
      <c r="G25" s="7"/>
      <c r="H25" s="7"/>
      <c r="I25" s="5"/>
      <c r="J25" s="5"/>
      <c r="K25" s="6"/>
      <c r="L25" s="7"/>
      <c r="M25" s="7"/>
      <c r="N25" s="7"/>
      <c r="O25" s="7"/>
      <c r="P25" s="13"/>
      <c r="Q25" s="13"/>
      <c r="R25" s="13"/>
      <c r="S25" s="13"/>
      <c r="T25" s="13"/>
      <c r="U25" s="13"/>
      <c r="V25" s="13"/>
      <c r="W25" s="13"/>
      <c r="X25" s="45"/>
      <c r="Y25" s="18"/>
    </row>
    <row r="26" spans="1:25" s="3" customFormat="1" ht="18" customHeight="1" x14ac:dyDescent="0.35">
      <c r="A26" s="8"/>
      <c r="B26" s="9"/>
      <c r="C26" s="14" t="s">
        <v>397</v>
      </c>
      <c r="D26" s="7"/>
      <c r="E26" s="7"/>
      <c r="F26" s="7"/>
      <c r="G26" s="7"/>
      <c r="H26" s="7"/>
      <c r="I26" s="5"/>
      <c r="J26" s="5"/>
      <c r="K26" s="6"/>
      <c r="L26" s="7"/>
      <c r="M26" s="7"/>
      <c r="N26" s="7"/>
      <c r="O26" s="7"/>
      <c r="P26" s="13"/>
      <c r="Q26" s="13"/>
      <c r="R26" s="13"/>
      <c r="S26" s="13"/>
      <c r="T26" s="13"/>
      <c r="U26" s="13"/>
      <c r="V26" s="13"/>
      <c r="W26" s="13"/>
      <c r="X26" s="45"/>
      <c r="Y26" s="18"/>
    </row>
    <row r="27" spans="1:25" s="3" customFormat="1" ht="18" customHeight="1" x14ac:dyDescent="0.35">
      <c r="A27" s="8"/>
      <c r="B27" s="9"/>
      <c r="C27" s="55" t="s">
        <v>398</v>
      </c>
      <c r="D27" s="7"/>
      <c r="E27" s="7"/>
      <c r="F27" s="7"/>
      <c r="G27" s="7"/>
      <c r="H27" s="7"/>
      <c r="I27" s="5"/>
      <c r="J27" s="5"/>
      <c r="K27" s="6"/>
      <c r="L27" s="7"/>
      <c r="M27" s="7"/>
      <c r="N27" s="7"/>
      <c r="O27" s="7"/>
      <c r="P27" s="13"/>
      <c r="Q27" s="13"/>
      <c r="R27" s="13"/>
      <c r="S27" s="13"/>
      <c r="T27" s="13"/>
      <c r="U27" s="13"/>
      <c r="V27" s="13"/>
      <c r="W27" s="13"/>
      <c r="X27" s="45"/>
      <c r="Y27" s="18"/>
    </row>
    <row r="28" spans="1:25" s="3" customFormat="1" ht="33.75" customHeight="1" thickBot="1" x14ac:dyDescent="0.4">
      <c r="A28" s="8"/>
      <c r="B28" s="9"/>
      <c r="C28" s="57"/>
      <c r="D28" s="7"/>
      <c r="E28" s="7"/>
      <c r="F28" s="7"/>
      <c r="G28" s="7"/>
      <c r="H28" s="7"/>
      <c r="I28" s="5"/>
      <c r="J28" s="5"/>
      <c r="K28" s="6"/>
      <c r="L28" s="7"/>
      <c r="M28" s="7"/>
      <c r="N28" s="7"/>
      <c r="O28" s="7"/>
      <c r="P28" s="7"/>
      <c r="Q28" s="13"/>
      <c r="R28" s="13"/>
      <c r="S28" s="13"/>
      <c r="T28" s="13"/>
      <c r="U28" s="13"/>
      <c r="V28" s="13"/>
      <c r="W28" s="13"/>
      <c r="X28" s="45"/>
      <c r="Y28" s="18"/>
    </row>
    <row r="29" spans="1:25" s="3" customFormat="1" ht="50.25" customHeight="1" x14ac:dyDescent="0.35">
      <c r="A29" s="8"/>
      <c r="B29" s="9"/>
      <c r="C29" s="404" t="s">
        <v>387</v>
      </c>
      <c r="D29" s="624" t="s">
        <v>399</v>
      </c>
      <c r="E29" s="624"/>
      <c r="F29" s="624"/>
      <c r="G29" s="452" t="s">
        <v>400</v>
      </c>
      <c r="H29" s="452" t="s">
        <v>401</v>
      </c>
      <c r="I29" s="452" t="s">
        <v>402</v>
      </c>
      <c r="J29" s="452" t="s">
        <v>403</v>
      </c>
      <c r="K29" s="452" t="s">
        <v>404</v>
      </c>
      <c r="L29" s="452" t="s">
        <v>405</v>
      </c>
      <c r="M29" s="452" t="s">
        <v>406</v>
      </c>
      <c r="N29" s="624" t="s">
        <v>19</v>
      </c>
      <c r="O29" s="624"/>
      <c r="P29" s="624"/>
      <c r="Q29" s="712"/>
      <c r="R29" s="13"/>
      <c r="S29" s="13"/>
      <c r="T29" s="13"/>
      <c r="U29" s="13"/>
      <c r="V29" s="13"/>
      <c r="W29" s="13"/>
      <c r="X29" s="45"/>
      <c r="Y29" s="18"/>
    </row>
    <row r="30" spans="1:25" s="3" customFormat="1" ht="46.5" customHeight="1" x14ac:dyDescent="0.35">
      <c r="A30" s="8"/>
      <c r="B30" s="9"/>
      <c r="C30" s="186" t="s">
        <v>407</v>
      </c>
      <c r="D30" s="625" t="s">
        <v>408</v>
      </c>
      <c r="E30" s="625"/>
      <c r="F30" s="625"/>
      <c r="G30" s="460" t="s">
        <v>409</v>
      </c>
      <c r="H30" s="187"/>
      <c r="I30" s="188"/>
      <c r="J30" s="410" t="s">
        <v>410</v>
      </c>
      <c r="K30" s="188" t="s">
        <v>411</v>
      </c>
      <c r="L30" s="403">
        <v>203000</v>
      </c>
      <c r="M30" s="188">
        <v>100.95</v>
      </c>
      <c r="N30" s="713" t="s">
        <v>412</v>
      </c>
      <c r="O30" s="713"/>
      <c r="P30" s="713"/>
      <c r="Q30" s="714"/>
      <c r="R30" s="13"/>
      <c r="S30" s="13"/>
      <c r="T30" s="13"/>
      <c r="U30" s="13"/>
      <c r="V30" s="13"/>
      <c r="W30" s="13"/>
      <c r="X30" s="45"/>
      <c r="Y30" s="18"/>
    </row>
    <row r="31" spans="1:25" s="11" customFormat="1" ht="18" customHeight="1" x14ac:dyDescent="0.35">
      <c r="B31" s="9"/>
      <c r="C31" s="5"/>
      <c r="D31" s="5"/>
      <c r="E31" s="5"/>
      <c r="F31" s="5"/>
      <c r="G31" s="5"/>
      <c r="H31" s="5"/>
      <c r="I31" s="5"/>
      <c r="J31" s="5"/>
      <c r="K31" s="5"/>
      <c r="L31" s="5"/>
      <c r="M31" s="5"/>
      <c r="N31" s="5"/>
      <c r="O31" s="5"/>
      <c r="P31" s="5"/>
      <c r="Q31" s="13"/>
      <c r="R31" s="13"/>
      <c r="S31" s="13"/>
      <c r="T31" s="13"/>
      <c r="U31" s="13"/>
      <c r="V31" s="13"/>
      <c r="W31" s="13"/>
      <c r="X31" s="45"/>
    </row>
    <row r="32" spans="1:25" s="20" customFormat="1" ht="18" customHeight="1" x14ac:dyDescent="0.35">
      <c r="A32" s="10"/>
      <c r="B32" s="9"/>
      <c r="C32" s="55" t="s">
        <v>413</v>
      </c>
      <c r="D32" s="7"/>
      <c r="E32" s="7"/>
      <c r="F32" s="7"/>
      <c r="G32" s="7"/>
      <c r="H32" s="7"/>
      <c r="I32" s="7"/>
      <c r="J32" s="5"/>
      <c r="K32" s="6"/>
      <c r="L32" s="7"/>
      <c r="M32" s="5"/>
      <c r="N32" s="5"/>
      <c r="O32" s="5"/>
      <c r="P32" s="5"/>
      <c r="Q32" s="13"/>
      <c r="R32" s="13"/>
      <c r="S32" s="13"/>
      <c r="T32" s="13"/>
      <c r="U32" s="13"/>
      <c r="V32" s="13"/>
      <c r="W32" s="13"/>
      <c r="X32" s="45"/>
      <c r="Y32" s="27"/>
    </row>
    <row r="33" spans="1:25" s="20" customFormat="1" ht="18" customHeight="1" thickBot="1" x14ac:dyDescent="0.4">
      <c r="A33" s="10"/>
      <c r="B33" s="9"/>
      <c r="C33" s="6"/>
      <c r="D33" s="6"/>
      <c r="E33" s="6"/>
      <c r="F33" s="6"/>
      <c r="G33" s="6"/>
      <c r="H33" s="6"/>
      <c r="I33" s="6"/>
      <c r="J33" s="6"/>
      <c r="K33" s="6"/>
      <c r="L33" s="6"/>
      <c r="M33" s="5"/>
      <c r="N33" s="5"/>
      <c r="O33" s="5"/>
      <c r="P33" s="5"/>
      <c r="Q33" s="13"/>
      <c r="R33" s="13"/>
      <c r="S33" s="13"/>
      <c r="T33" s="13"/>
      <c r="U33" s="13"/>
      <c r="V33" s="13"/>
      <c r="W33" s="13"/>
      <c r="X33" s="45"/>
      <c r="Y33" s="27"/>
    </row>
    <row r="34" spans="1:25" s="3" customFormat="1" ht="18" customHeight="1" x14ac:dyDescent="0.35">
      <c r="A34" s="8"/>
      <c r="B34" s="9"/>
      <c r="C34" s="703"/>
      <c r="D34" s="704"/>
      <c r="E34" s="704"/>
      <c r="F34" s="704"/>
      <c r="G34" s="704"/>
      <c r="H34" s="704"/>
      <c r="I34" s="704"/>
      <c r="J34" s="704"/>
      <c r="K34" s="704"/>
      <c r="L34" s="704"/>
      <c r="M34" s="704"/>
      <c r="N34" s="704"/>
      <c r="O34" s="704"/>
      <c r="P34" s="704"/>
      <c r="Q34" s="705"/>
      <c r="R34" s="13"/>
      <c r="S34" s="13"/>
      <c r="T34" s="13"/>
      <c r="U34" s="13"/>
      <c r="V34" s="13"/>
      <c r="W34" s="13"/>
      <c r="X34" s="45"/>
      <c r="Y34" s="18"/>
    </row>
    <row r="35" spans="1:25" s="3" customFormat="1" ht="18" customHeight="1" x14ac:dyDescent="0.35">
      <c r="A35" s="8"/>
      <c r="B35" s="9"/>
      <c r="C35" s="706"/>
      <c r="D35" s="707"/>
      <c r="E35" s="707"/>
      <c r="F35" s="707"/>
      <c r="G35" s="707"/>
      <c r="H35" s="707"/>
      <c r="I35" s="707"/>
      <c r="J35" s="707"/>
      <c r="K35" s="707"/>
      <c r="L35" s="707"/>
      <c r="M35" s="707"/>
      <c r="N35" s="707"/>
      <c r="O35" s="707"/>
      <c r="P35" s="707"/>
      <c r="Q35" s="708"/>
      <c r="R35" s="13"/>
      <c r="S35" s="13"/>
      <c r="T35" s="13"/>
      <c r="U35" s="13"/>
      <c r="V35" s="13"/>
      <c r="W35" s="13"/>
      <c r="X35" s="45"/>
      <c r="Y35" s="18"/>
    </row>
    <row r="36" spans="1:25" s="3" customFormat="1" ht="18" customHeight="1" x14ac:dyDescent="0.35">
      <c r="A36" s="8"/>
      <c r="B36" s="9"/>
      <c r="C36" s="706"/>
      <c r="D36" s="707"/>
      <c r="E36" s="707"/>
      <c r="F36" s="707"/>
      <c r="G36" s="707"/>
      <c r="H36" s="707"/>
      <c r="I36" s="707"/>
      <c r="J36" s="707"/>
      <c r="K36" s="707"/>
      <c r="L36" s="707"/>
      <c r="M36" s="707"/>
      <c r="N36" s="707"/>
      <c r="O36" s="707"/>
      <c r="P36" s="707"/>
      <c r="Q36" s="708"/>
      <c r="R36" s="13"/>
      <c r="S36" s="13"/>
      <c r="T36" s="13"/>
      <c r="U36" s="13"/>
      <c r="V36" s="13"/>
      <c r="W36" s="13"/>
      <c r="X36" s="45"/>
      <c r="Y36" s="18"/>
    </row>
    <row r="37" spans="1:25" s="3" customFormat="1" ht="18" customHeight="1" x14ac:dyDescent="0.35">
      <c r="A37" s="8"/>
      <c r="B37" s="9"/>
      <c r="C37" s="706"/>
      <c r="D37" s="707"/>
      <c r="E37" s="707"/>
      <c r="F37" s="707"/>
      <c r="G37" s="707"/>
      <c r="H37" s="707"/>
      <c r="I37" s="707"/>
      <c r="J37" s="707"/>
      <c r="K37" s="707"/>
      <c r="L37" s="707"/>
      <c r="M37" s="707"/>
      <c r="N37" s="707"/>
      <c r="O37" s="707"/>
      <c r="P37" s="707"/>
      <c r="Q37" s="708"/>
      <c r="R37" s="13"/>
      <c r="S37" s="13"/>
      <c r="T37" s="13"/>
      <c r="U37" s="13"/>
      <c r="V37" s="13"/>
      <c r="W37" s="13"/>
      <c r="X37" s="45"/>
      <c r="Y37" s="18"/>
    </row>
    <row r="38" spans="1:25" s="3" customFormat="1" ht="18" customHeight="1" thickBot="1" x14ac:dyDescent="0.4">
      <c r="A38" s="8"/>
      <c r="B38" s="9"/>
      <c r="C38" s="709"/>
      <c r="D38" s="710"/>
      <c r="E38" s="710"/>
      <c r="F38" s="710"/>
      <c r="G38" s="710"/>
      <c r="H38" s="710"/>
      <c r="I38" s="710"/>
      <c r="J38" s="710"/>
      <c r="K38" s="710"/>
      <c r="L38" s="710"/>
      <c r="M38" s="710"/>
      <c r="N38" s="710"/>
      <c r="O38" s="710"/>
      <c r="P38" s="710"/>
      <c r="Q38" s="711"/>
      <c r="R38" s="13"/>
      <c r="S38" s="13"/>
      <c r="T38" s="13"/>
      <c r="U38" s="13"/>
      <c r="V38" s="13"/>
      <c r="W38" s="13"/>
      <c r="X38" s="45"/>
      <c r="Y38" s="18"/>
    </row>
    <row r="39" spans="1:25" s="3" customFormat="1" ht="18" customHeight="1" x14ac:dyDescent="0.35">
      <c r="A39" s="8"/>
      <c r="B39" s="9"/>
      <c r="C39" s="14"/>
      <c r="D39" s="7"/>
      <c r="E39" s="7"/>
      <c r="F39" s="7"/>
      <c r="G39" s="7"/>
      <c r="H39" s="7"/>
      <c r="I39" s="5"/>
      <c r="J39" s="5"/>
      <c r="K39" s="6"/>
      <c r="L39" s="7"/>
      <c r="M39" s="7"/>
      <c r="N39" s="7"/>
      <c r="O39" s="7"/>
      <c r="P39" s="7"/>
      <c r="Q39" s="13"/>
      <c r="R39" s="13"/>
      <c r="S39" s="13"/>
      <c r="T39" s="13"/>
      <c r="U39" s="13"/>
      <c r="V39" s="13"/>
      <c r="W39" s="13"/>
      <c r="X39" s="45"/>
      <c r="Y39" s="18"/>
    </row>
    <row r="40" spans="1:25" s="3" customFormat="1" ht="18" customHeight="1" x14ac:dyDescent="0.35">
      <c r="A40" s="8"/>
      <c r="B40" s="9"/>
      <c r="C40" s="15" t="s">
        <v>414</v>
      </c>
      <c r="D40" s="7"/>
      <c r="E40" s="7"/>
      <c r="F40" s="7"/>
      <c r="G40" s="7"/>
      <c r="H40" s="7"/>
      <c r="I40" s="5"/>
      <c r="J40" s="5"/>
      <c r="K40" s="6"/>
      <c r="L40" s="7"/>
      <c r="M40" s="7"/>
      <c r="N40" s="7"/>
      <c r="O40" s="7"/>
      <c r="P40" s="7"/>
      <c r="Q40" s="13"/>
      <c r="R40" s="13"/>
      <c r="S40" s="13"/>
      <c r="T40" s="13"/>
      <c r="U40" s="13"/>
      <c r="V40" s="13"/>
      <c r="W40" s="13"/>
      <c r="X40" s="45"/>
      <c r="Y40" s="18"/>
    </row>
    <row r="41" spans="1:25" s="3" customFormat="1" ht="18" customHeight="1" x14ac:dyDescent="0.35">
      <c r="A41" s="8"/>
      <c r="B41" s="9"/>
      <c r="C41" s="15" t="s">
        <v>415</v>
      </c>
      <c r="D41" s="7"/>
      <c r="E41" s="7"/>
      <c r="F41" s="7"/>
      <c r="G41" s="7"/>
      <c r="H41" s="7"/>
      <c r="I41" s="5"/>
      <c r="J41" s="5"/>
      <c r="K41" s="6"/>
      <c r="L41" s="7"/>
      <c r="M41" s="7"/>
      <c r="N41" s="7"/>
      <c r="O41" s="7"/>
      <c r="P41" s="7"/>
      <c r="Q41" s="13"/>
      <c r="R41" s="13"/>
      <c r="S41" s="13"/>
      <c r="T41" s="13"/>
      <c r="U41" s="13"/>
      <c r="V41" s="13"/>
      <c r="W41" s="13"/>
      <c r="X41" s="45"/>
      <c r="Y41" s="18"/>
    </row>
    <row r="42" spans="1:25" s="3" customFormat="1" ht="33" customHeight="1" thickBot="1" x14ac:dyDescent="0.4">
      <c r="A42" s="8"/>
      <c r="B42" s="9"/>
      <c r="C42" s="56"/>
      <c r="D42" s="7"/>
      <c r="E42" s="7"/>
      <c r="F42" s="7"/>
      <c r="G42" s="7"/>
      <c r="H42" s="7"/>
      <c r="I42" s="5"/>
      <c r="J42" s="5"/>
      <c r="K42" s="6"/>
      <c r="L42" s="7"/>
      <c r="M42" s="7"/>
      <c r="N42" s="7"/>
      <c r="O42" s="7"/>
      <c r="P42" s="7"/>
      <c r="Q42" s="13"/>
      <c r="R42" s="13"/>
      <c r="S42" s="13"/>
      <c r="T42" s="13"/>
      <c r="U42" s="13"/>
      <c r="V42" s="13"/>
      <c r="W42" s="13"/>
      <c r="X42" s="45"/>
      <c r="Y42" s="18"/>
    </row>
    <row r="43" spans="1:25" s="3" customFormat="1" ht="126.65" customHeight="1" x14ac:dyDescent="0.35">
      <c r="A43" s="8"/>
      <c r="B43" s="9"/>
      <c r="C43" s="423" t="s">
        <v>387</v>
      </c>
      <c r="D43" s="630" t="s">
        <v>399</v>
      </c>
      <c r="E43" s="631"/>
      <c r="F43" s="248" t="s">
        <v>416</v>
      </c>
      <c r="G43" s="248" t="s">
        <v>417</v>
      </c>
      <c r="H43" s="248" t="s">
        <v>418</v>
      </c>
      <c r="I43" s="248" t="s">
        <v>419</v>
      </c>
      <c r="J43" s="248" t="s">
        <v>420</v>
      </c>
      <c r="K43" s="632" t="s">
        <v>421</v>
      </c>
      <c r="L43" s="633"/>
      <c r="M43" s="632" t="s">
        <v>422</v>
      </c>
      <c r="N43" s="633"/>
      <c r="O43" s="248" t="s">
        <v>423</v>
      </c>
      <c r="P43" s="248" t="s">
        <v>424</v>
      </c>
      <c r="Q43" s="248" t="s">
        <v>425</v>
      </c>
      <c r="R43" s="248" t="s">
        <v>426</v>
      </c>
      <c r="S43" s="248" t="s">
        <v>427</v>
      </c>
      <c r="T43" s="248" t="s">
        <v>428</v>
      </c>
      <c r="U43" s="668" t="s">
        <v>19</v>
      </c>
      <c r="V43" s="669"/>
      <c r="W43" s="258"/>
      <c r="X43" s="24"/>
      <c r="Y43" s="18"/>
    </row>
    <row r="44" spans="1:25" s="58" customFormat="1" ht="48.65" customHeight="1" x14ac:dyDescent="0.35">
      <c r="A44" s="411"/>
      <c r="B44" s="412"/>
      <c r="C44" s="413" t="s">
        <v>219</v>
      </c>
      <c r="D44" s="626" t="s">
        <v>429</v>
      </c>
      <c r="E44" s="627"/>
      <c r="F44" s="453">
        <v>2012</v>
      </c>
      <c r="G44" s="453">
        <v>2019</v>
      </c>
      <c r="H44" s="410"/>
      <c r="I44" s="453">
        <v>2018</v>
      </c>
      <c r="J44" s="410">
        <v>0</v>
      </c>
      <c r="K44" s="628" t="s">
        <v>430</v>
      </c>
      <c r="L44" s="628"/>
      <c r="M44" s="628" t="s">
        <v>431</v>
      </c>
      <c r="N44" s="628"/>
      <c r="O44" s="453" t="s">
        <v>432</v>
      </c>
      <c r="P44" s="453" t="s">
        <v>433</v>
      </c>
      <c r="Q44" s="453" t="s">
        <v>189</v>
      </c>
      <c r="R44" s="414">
        <v>0</v>
      </c>
      <c r="S44" s="414">
        <v>0</v>
      </c>
      <c r="T44" s="453" t="s">
        <v>434</v>
      </c>
      <c r="U44" s="681" t="s">
        <v>435</v>
      </c>
      <c r="V44" s="682"/>
      <c r="W44" s="258"/>
      <c r="X44" s="24"/>
    </row>
    <row r="45" spans="1:25" s="58" customFormat="1" ht="87" customHeight="1" x14ac:dyDescent="0.35">
      <c r="A45" s="411"/>
      <c r="B45" s="412"/>
      <c r="C45" s="413" t="s">
        <v>436</v>
      </c>
      <c r="D45" s="626" t="s">
        <v>437</v>
      </c>
      <c r="E45" s="627"/>
      <c r="F45" s="453">
        <v>2010</v>
      </c>
      <c r="G45" s="453">
        <v>2018</v>
      </c>
      <c r="H45" s="410"/>
      <c r="I45" s="453"/>
      <c r="J45" s="410"/>
      <c r="K45" s="628" t="s">
        <v>430</v>
      </c>
      <c r="L45" s="628"/>
      <c r="M45" s="628" t="s">
        <v>438</v>
      </c>
      <c r="N45" s="629"/>
      <c r="O45" s="453" t="s">
        <v>432</v>
      </c>
      <c r="P45" s="453" t="s">
        <v>433</v>
      </c>
      <c r="Q45" s="453" t="s">
        <v>189</v>
      </c>
      <c r="R45" s="414">
        <v>8900000</v>
      </c>
      <c r="S45" s="414"/>
      <c r="T45" s="453" t="s">
        <v>434</v>
      </c>
      <c r="U45" s="681" t="s">
        <v>439</v>
      </c>
      <c r="V45" s="682"/>
      <c r="W45" s="258"/>
      <c r="X45" s="24"/>
    </row>
    <row r="46" spans="1:25" s="58" customFormat="1" ht="128.15" customHeight="1" x14ac:dyDescent="0.35">
      <c r="A46" s="411"/>
      <c r="B46" s="412"/>
      <c r="C46" s="413" t="s">
        <v>440</v>
      </c>
      <c r="D46" s="626" t="s">
        <v>441</v>
      </c>
      <c r="E46" s="627"/>
      <c r="F46" s="453">
        <v>2016</v>
      </c>
      <c r="G46" s="416">
        <v>2019</v>
      </c>
      <c r="H46" s="417"/>
      <c r="I46" s="418"/>
      <c r="J46" s="417"/>
      <c r="K46" s="628" t="s">
        <v>430</v>
      </c>
      <c r="L46" s="628" t="s">
        <v>430</v>
      </c>
      <c r="M46" s="628" t="s">
        <v>442</v>
      </c>
      <c r="N46" s="628"/>
      <c r="O46" s="453" t="s">
        <v>443</v>
      </c>
      <c r="P46" s="453" t="s">
        <v>433</v>
      </c>
      <c r="Q46" s="453" t="s">
        <v>189</v>
      </c>
      <c r="R46" s="414"/>
      <c r="S46" s="414"/>
      <c r="T46" s="453"/>
      <c r="U46" s="688" t="s">
        <v>444</v>
      </c>
      <c r="V46" s="689"/>
      <c r="W46" s="258"/>
      <c r="X46" s="24"/>
    </row>
    <row r="47" spans="1:25" s="58" customFormat="1" ht="72.650000000000006" customHeight="1" x14ac:dyDescent="0.35">
      <c r="A47" s="411"/>
      <c r="B47" s="412"/>
      <c r="C47" s="413" t="s">
        <v>445</v>
      </c>
      <c r="D47" s="626" t="s">
        <v>446</v>
      </c>
      <c r="E47" s="627"/>
      <c r="F47" s="453">
        <v>2013</v>
      </c>
      <c r="G47" s="453">
        <v>2017</v>
      </c>
      <c r="H47" s="410">
        <v>973</v>
      </c>
      <c r="I47" s="453">
        <v>2017</v>
      </c>
      <c r="J47" s="410">
        <v>2918</v>
      </c>
      <c r="K47" s="628" t="s">
        <v>430</v>
      </c>
      <c r="L47" s="628" t="s">
        <v>430</v>
      </c>
      <c r="M47" s="628" t="s">
        <v>447</v>
      </c>
      <c r="N47" s="628"/>
      <c r="O47" s="453" t="s">
        <v>448</v>
      </c>
      <c r="P47" s="453" t="s">
        <v>433</v>
      </c>
      <c r="Q47" s="453" t="s">
        <v>189</v>
      </c>
      <c r="R47" s="414">
        <v>1650000</v>
      </c>
      <c r="S47" s="414"/>
      <c r="T47" s="453" t="s">
        <v>434</v>
      </c>
      <c r="U47" s="681" t="s">
        <v>449</v>
      </c>
      <c r="V47" s="682"/>
      <c r="W47" s="258"/>
      <c r="X47" s="24"/>
    </row>
    <row r="48" spans="1:25" s="58" customFormat="1" ht="87" customHeight="1" x14ac:dyDescent="0.35">
      <c r="A48" s="411"/>
      <c r="B48" s="412"/>
      <c r="C48" s="413" t="s">
        <v>436</v>
      </c>
      <c r="D48" s="626" t="s">
        <v>450</v>
      </c>
      <c r="E48" s="627"/>
      <c r="F48" s="453">
        <v>2010</v>
      </c>
      <c r="G48" s="453">
        <v>2020</v>
      </c>
      <c r="H48" s="410"/>
      <c r="I48" s="453"/>
      <c r="J48" s="410"/>
      <c r="K48" s="628" t="s">
        <v>451</v>
      </c>
      <c r="L48" s="628"/>
      <c r="M48" s="628" t="s">
        <v>452</v>
      </c>
      <c r="N48" s="671"/>
      <c r="O48" s="453" t="s">
        <v>432</v>
      </c>
      <c r="P48" s="453" t="s">
        <v>453</v>
      </c>
      <c r="Q48" s="453" t="s">
        <v>189</v>
      </c>
      <c r="R48" s="414">
        <v>25000000</v>
      </c>
      <c r="S48" s="414">
        <v>50000</v>
      </c>
      <c r="T48" s="453" t="s">
        <v>454</v>
      </c>
      <c r="U48" s="628" t="s">
        <v>455</v>
      </c>
      <c r="V48" s="670"/>
      <c r="W48" s="258"/>
      <c r="X48" s="24"/>
    </row>
    <row r="49" spans="1:24" s="58" customFormat="1" ht="87" customHeight="1" x14ac:dyDescent="0.35">
      <c r="A49" s="411"/>
      <c r="B49" s="412"/>
      <c r="C49" s="419" t="s">
        <v>456</v>
      </c>
      <c r="D49" s="635" t="s">
        <v>457</v>
      </c>
      <c r="E49" s="635"/>
      <c r="F49" s="456">
        <v>2015</v>
      </c>
      <c r="G49" s="456">
        <v>2021</v>
      </c>
      <c r="H49" s="420"/>
      <c r="I49" s="456"/>
      <c r="J49" s="420"/>
      <c r="K49" s="648" t="s">
        <v>451</v>
      </c>
      <c r="L49" s="648"/>
      <c r="M49" s="648" t="s">
        <v>458</v>
      </c>
      <c r="N49" s="648"/>
      <c r="O49" s="456" t="s">
        <v>432</v>
      </c>
      <c r="P49" s="456" t="s">
        <v>433</v>
      </c>
      <c r="Q49" s="456" t="s">
        <v>189</v>
      </c>
      <c r="R49" s="421">
        <v>6600000</v>
      </c>
      <c r="S49" s="421"/>
      <c r="T49" s="456" t="s">
        <v>459</v>
      </c>
      <c r="U49" s="648" t="s">
        <v>460</v>
      </c>
      <c r="V49" s="690"/>
      <c r="W49" s="258"/>
      <c r="X49" s="24"/>
    </row>
    <row r="50" spans="1:24" s="58" customFormat="1" ht="30" customHeight="1" x14ac:dyDescent="0.35">
      <c r="A50" s="411"/>
      <c r="B50" s="412"/>
      <c r="C50" s="419" t="s">
        <v>461</v>
      </c>
      <c r="D50" s="672" t="s">
        <v>462</v>
      </c>
      <c r="E50" s="672"/>
      <c r="F50" s="456">
        <v>2020</v>
      </c>
      <c r="G50" s="456">
        <v>2021</v>
      </c>
      <c r="H50" s="420"/>
      <c r="I50" s="456"/>
      <c r="J50" s="420"/>
      <c r="K50" s="648" t="s">
        <v>463</v>
      </c>
      <c r="L50" s="648"/>
      <c r="M50" s="648"/>
      <c r="N50" s="648"/>
      <c r="O50" s="456"/>
      <c r="P50" s="456"/>
      <c r="Q50" s="456"/>
      <c r="R50" s="421"/>
      <c r="S50" s="421"/>
      <c r="T50" s="456"/>
      <c r="U50" s="648"/>
      <c r="V50" s="690"/>
      <c r="W50" s="258"/>
      <c r="X50" s="24"/>
    </row>
    <row r="51" spans="1:24" s="58" customFormat="1" ht="94" customHeight="1" x14ac:dyDescent="0.35">
      <c r="A51" s="411"/>
      <c r="B51" s="412"/>
      <c r="C51" s="413" t="s">
        <v>436</v>
      </c>
      <c r="D51" s="626" t="s">
        <v>464</v>
      </c>
      <c r="E51" s="627"/>
      <c r="F51" s="453">
        <v>2010</v>
      </c>
      <c r="G51" s="453" t="s">
        <v>465</v>
      </c>
      <c r="H51" s="410"/>
      <c r="I51" s="453"/>
      <c r="J51" s="410"/>
      <c r="K51" s="628" t="s">
        <v>451</v>
      </c>
      <c r="L51" s="628"/>
      <c r="M51" s="628" t="s">
        <v>466</v>
      </c>
      <c r="N51" s="628"/>
      <c r="O51" s="453" t="s">
        <v>432</v>
      </c>
      <c r="P51" s="453" t="s">
        <v>433</v>
      </c>
      <c r="Q51" s="453" t="s">
        <v>189</v>
      </c>
      <c r="R51" s="414">
        <v>70000000</v>
      </c>
      <c r="S51" s="414"/>
      <c r="T51" s="453" t="s">
        <v>467</v>
      </c>
      <c r="U51" s="628" t="s">
        <v>468</v>
      </c>
      <c r="V51" s="670"/>
      <c r="W51" s="258"/>
      <c r="X51" s="24"/>
    </row>
    <row r="52" spans="1:24" s="58" customFormat="1" ht="73" customHeight="1" x14ac:dyDescent="0.35">
      <c r="A52" s="411"/>
      <c r="B52" s="412"/>
      <c r="C52" s="413" t="s">
        <v>440</v>
      </c>
      <c r="D52" s="626" t="s">
        <v>469</v>
      </c>
      <c r="E52" s="627"/>
      <c r="F52" s="453"/>
      <c r="G52" s="453"/>
      <c r="H52" s="410"/>
      <c r="I52" s="453"/>
      <c r="J52" s="410"/>
      <c r="K52" s="628" t="s">
        <v>451</v>
      </c>
      <c r="L52" s="628"/>
      <c r="M52" s="628" t="s">
        <v>470</v>
      </c>
      <c r="N52" s="628"/>
      <c r="O52" s="453" t="s">
        <v>432</v>
      </c>
      <c r="P52" s="453" t="s">
        <v>433</v>
      </c>
      <c r="Q52" s="453" t="s">
        <v>189</v>
      </c>
      <c r="R52" s="414">
        <v>5770879</v>
      </c>
      <c r="S52" s="414"/>
      <c r="T52" s="453" t="s">
        <v>91</v>
      </c>
      <c r="U52" s="628" t="s">
        <v>471</v>
      </c>
      <c r="V52" s="670"/>
      <c r="W52" s="258"/>
      <c r="X52" s="24"/>
    </row>
    <row r="53" spans="1:24" s="58" customFormat="1" ht="116.15" customHeight="1" x14ac:dyDescent="0.35">
      <c r="A53" s="411"/>
      <c r="B53" s="412"/>
      <c r="C53" s="419" t="s">
        <v>436</v>
      </c>
      <c r="D53" s="673" t="s">
        <v>472</v>
      </c>
      <c r="E53" s="635"/>
      <c r="F53" s="456">
        <v>2018</v>
      </c>
      <c r="G53" s="456">
        <v>2018</v>
      </c>
      <c r="H53" s="420"/>
      <c r="I53" s="456"/>
      <c r="J53" s="420"/>
      <c r="K53" s="648" t="s">
        <v>451</v>
      </c>
      <c r="L53" s="648"/>
      <c r="M53" s="648" t="s">
        <v>473</v>
      </c>
      <c r="N53" s="648"/>
      <c r="O53" s="456" t="s">
        <v>432</v>
      </c>
      <c r="P53" s="456" t="s">
        <v>433</v>
      </c>
      <c r="Q53" s="456" t="s">
        <v>189</v>
      </c>
      <c r="R53" s="421">
        <v>9866715</v>
      </c>
      <c r="S53" s="421"/>
      <c r="T53" s="456" t="s">
        <v>91</v>
      </c>
      <c r="U53" s="628" t="s">
        <v>474</v>
      </c>
      <c r="V53" s="670"/>
      <c r="W53" s="258"/>
      <c r="X53" s="24"/>
    </row>
    <row r="54" spans="1:24" s="58" customFormat="1" ht="145" customHeight="1" x14ac:dyDescent="0.35">
      <c r="A54" s="411"/>
      <c r="B54" s="412"/>
      <c r="C54" s="413" t="s">
        <v>440</v>
      </c>
      <c r="D54" s="626" t="s">
        <v>475</v>
      </c>
      <c r="E54" s="627"/>
      <c r="F54" s="422">
        <v>2015</v>
      </c>
      <c r="G54" s="453" t="s">
        <v>465</v>
      </c>
      <c r="H54" s="410"/>
      <c r="I54" s="453"/>
      <c r="J54" s="410"/>
      <c r="K54" s="628" t="s">
        <v>451</v>
      </c>
      <c r="L54" s="628"/>
      <c r="M54" s="628" t="s">
        <v>476</v>
      </c>
      <c r="N54" s="628"/>
      <c r="O54" s="453" t="s">
        <v>432</v>
      </c>
      <c r="P54" s="453" t="s">
        <v>453</v>
      </c>
      <c r="Q54" s="453" t="s">
        <v>189</v>
      </c>
      <c r="R54" s="414"/>
      <c r="S54" s="414"/>
      <c r="T54" s="453" t="s">
        <v>434</v>
      </c>
      <c r="U54" s="628" t="s">
        <v>477</v>
      </c>
      <c r="V54" s="670"/>
      <c r="W54" s="258"/>
      <c r="X54" s="24"/>
    </row>
    <row r="55" spans="1:24" s="58" customFormat="1" ht="87" customHeight="1" x14ac:dyDescent="0.35">
      <c r="A55" s="411"/>
      <c r="B55" s="412"/>
      <c r="C55" s="413" t="s">
        <v>440</v>
      </c>
      <c r="D55" s="634" t="s">
        <v>478</v>
      </c>
      <c r="E55" s="627"/>
      <c r="F55" s="453">
        <v>2014</v>
      </c>
      <c r="G55" s="453" t="s">
        <v>465</v>
      </c>
      <c r="H55" s="410"/>
      <c r="I55" s="453"/>
      <c r="J55" s="410"/>
      <c r="K55" s="628" t="s">
        <v>451</v>
      </c>
      <c r="L55" s="628"/>
      <c r="M55" s="628" t="s">
        <v>479</v>
      </c>
      <c r="N55" s="628"/>
      <c r="O55" s="453" t="s">
        <v>448</v>
      </c>
      <c r="P55" s="453" t="s">
        <v>433</v>
      </c>
      <c r="Q55" s="453" t="s">
        <v>189</v>
      </c>
      <c r="R55" s="414">
        <v>1593382</v>
      </c>
      <c r="S55" s="414"/>
      <c r="T55" s="453" t="s">
        <v>480</v>
      </c>
      <c r="U55" s="628" t="s">
        <v>481</v>
      </c>
      <c r="V55" s="670"/>
      <c r="W55" s="258"/>
      <c r="X55" s="24"/>
    </row>
    <row r="56" spans="1:24" s="58" customFormat="1" ht="213" customHeight="1" x14ac:dyDescent="0.35">
      <c r="A56" s="411"/>
      <c r="B56" s="412"/>
      <c r="C56" s="413" t="s">
        <v>436</v>
      </c>
      <c r="D56" s="626" t="s">
        <v>482</v>
      </c>
      <c r="E56" s="626"/>
      <c r="F56" s="453">
        <v>2010</v>
      </c>
      <c r="G56" s="453">
        <v>2023</v>
      </c>
      <c r="H56" s="410"/>
      <c r="I56" s="453"/>
      <c r="J56" s="410"/>
      <c r="K56" s="628" t="s">
        <v>430</v>
      </c>
      <c r="L56" s="628"/>
      <c r="M56" s="628" t="s">
        <v>483</v>
      </c>
      <c r="N56" s="628"/>
      <c r="O56" s="453" t="s">
        <v>432</v>
      </c>
      <c r="P56" s="453" t="s">
        <v>433</v>
      </c>
      <c r="Q56" s="453" t="s">
        <v>189</v>
      </c>
      <c r="R56" s="414">
        <v>6700000</v>
      </c>
      <c r="S56" s="414"/>
      <c r="T56" s="453" t="s">
        <v>454</v>
      </c>
      <c r="U56" s="679" t="s">
        <v>484</v>
      </c>
      <c r="V56" s="680"/>
      <c r="W56" s="258"/>
      <c r="X56" s="24"/>
    </row>
    <row r="57" spans="1:24" s="58" customFormat="1" ht="43.5" customHeight="1" x14ac:dyDescent="0.35">
      <c r="A57" s="411"/>
      <c r="B57" s="412"/>
      <c r="C57" s="419" t="s">
        <v>436</v>
      </c>
      <c r="D57" s="635" t="s">
        <v>485</v>
      </c>
      <c r="E57" s="635"/>
      <c r="F57" s="456">
        <v>2006</v>
      </c>
      <c r="G57" s="456">
        <v>2020</v>
      </c>
      <c r="H57" s="420"/>
      <c r="I57" s="456"/>
      <c r="J57" s="420"/>
      <c r="K57" s="648" t="s">
        <v>451</v>
      </c>
      <c r="L57" s="648"/>
      <c r="M57" s="648" t="s">
        <v>486</v>
      </c>
      <c r="N57" s="648"/>
      <c r="O57" s="456" t="s">
        <v>432</v>
      </c>
      <c r="P57" s="456" t="s">
        <v>433</v>
      </c>
      <c r="Q57" s="456" t="s">
        <v>189</v>
      </c>
      <c r="R57" s="421">
        <v>30000000</v>
      </c>
      <c r="S57" s="421"/>
      <c r="T57" s="456" t="s">
        <v>454</v>
      </c>
      <c r="U57" s="683" t="s">
        <v>487</v>
      </c>
      <c r="V57" s="684"/>
      <c r="W57" s="258"/>
      <c r="X57" s="24"/>
    </row>
    <row r="58" spans="1:24" s="58" customFormat="1" ht="101.5" customHeight="1" x14ac:dyDescent="0.35">
      <c r="A58" s="411"/>
      <c r="B58" s="412"/>
      <c r="C58" s="413" t="s">
        <v>436</v>
      </c>
      <c r="D58" s="626" t="s">
        <v>488</v>
      </c>
      <c r="E58" s="626"/>
      <c r="F58" s="453">
        <v>2017</v>
      </c>
      <c r="G58" s="453">
        <v>2022</v>
      </c>
      <c r="H58" s="410"/>
      <c r="I58" s="453"/>
      <c r="J58" s="410"/>
      <c r="K58" s="628" t="s">
        <v>451</v>
      </c>
      <c r="L58" s="628"/>
      <c r="M58" s="628" t="s">
        <v>489</v>
      </c>
      <c r="N58" s="628"/>
      <c r="O58" s="453" t="s">
        <v>443</v>
      </c>
      <c r="P58" s="453" t="s">
        <v>433</v>
      </c>
      <c r="Q58" s="453"/>
      <c r="R58" s="414">
        <v>3309568</v>
      </c>
      <c r="S58" s="414"/>
      <c r="T58" s="453" t="s">
        <v>490</v>
      </c>
      <c r="U58" s="681" t="s">
        <v>491</v>
      </c>
      <c r="V58" s="682"/>
      <c r="W58" s="258"/>
      <c r="X58" s="24"/>
    </row>
    <row r="59" spans="1:24" s="58" customFormat="1" ht="72.650000000000006" customHeight="1" x14ac:dyDescent="0.35">
      <c r="A59" s="411"/>
      <c r="B59" s="412"/>
      <c r="C59" s="413" t="s">
        <v>492</v>
      </c>
      <c r="D59" s="676" t="s">
        <v>493</v>
      </c>
      <c r="E59" s="676"/>
      <c r="F59" s="453">
        <v>2020</v>
      </c>
      <c r="G59" s="453">
        <v>2025</v>
      </c>
      <c r="H59" s="410"/>
      <c r="I59" s="453"/>
      <c r="J59" s="410"/>
      <c r="K59" s="628" t="s">
        <v>463</v>
      </c>
      <c r="L59" s="628"/>
      <c r="M59" s="628" t="s">
        <v>489</v>
      </c>
      <c r="N59" s="628"/>
      <c r="O59" s="453" t="s">
        <v>443</v>
      </c>
      <c r="P59" s="453" t="s">
        <v>433</v>
      </c>
      <c r="Q59" s="453"/>
      <c r="R59" s="414">
        <v>2000000</v>
      </c>
      <c r="S59" s="414"/>
      <c r="T59" s="453" t="s">
        <v>494</v>
      </c>
      <c r="U59" s="628" t="s">
        <v>495</v>
      </c>
      <c r="V59" s="670"/>
      <c r="W59" s="258"/>
      <c r="X59" s="24"/>
    </row>
    <row r="60" spans="1:24" s="58" customFormat="1" ht="72.650000000000006" customHeight="1" x14ac:dyDescent="0.35">
      <c r="A60" s="411"/>
      <c r="B60" s="412"/>
      <c r="C60" s="413" t="s">
        <v>436</v>
      </c>
      <c r="D60" s="677" t="s">
        <v>496</v>
      </c>
      <c r="E60" s="677"/>
      <c r="F60" s="453">
        <v>2021</v>
      </c>
      <c r="G60" s="453">
        <v>2026</v>
      </c>
      <c r="H60" s="410"/>
      <c r="I60" s="453"/>
      <c r="J60" s="410"/>
      <c r="K60" s="628" t="s">
        <v>497</v>
      </c>
      <c r="L60" s="628"/>
      <c r="M60" s="628" t="s">
        <v>489</v>
      </c>
      <c r="N60" s="628"/>
      <c r="O60" s="453" t="s">
        <v>443</v>
      </c>
      <c r="P60" s="453" t="s">
        <v>433</v>
      </c>
      <c r="Q60" s="453"/>
      <c r="R60" s="414">
        <v>1000000</v>
      </c>
      <c r="S60" s="414"/>
      <c r="T60" s="453" t="s">
        <v>494</v>
      </c>
      <c r="U60" s="628" t="s">
        <v>498</v>
      </c>
      <c r="V60" s="670"/>
      <c r="W60" s="258"/>
      <c r="X60" s="24"/>
    </row>
    <row r="61" spans="1:24" s="58" customFormat="1" ht="88.5" customHeight="1" x14ac:dyDescent="0.35">
      <c r="A61" s="411"/>
      <c r="B61" s="412"/>
      <c r="C61" s="413" t="s">
        <v>456</v>
      </c>
      <c r="D61" s="626" t="s">
        <v>499</v>
      </c>
      <c r="E61" s="627"/>
      <c r="F61" s="453">
        <v>2015</v>
      </c>
      <c r="G61" s="453">
        <v>2021</v>
      </c>
      <c r="H61" s="410"/>
      <c r="I61" s="453"/>
      <c r="J61" s="410"/>
      <c r="K61" s="628" t="s">
        <v>500</v>
      </c>
      <c r="L61" s="628"/>
      <c r="M61" s="628" t="s">
        <v>501</v>
      </c>
      <c r="N61" s="628"/>
      <c r="O61" s="453" t="s">
        <v>432</v>
      </c>
      <c r="P61" s="453" t="s">
        <v>433</v>
      </c>
      <c r="Q61" s="453" t="s">
        <v>189</v>
      </c>
      <c r="R61" s="414">
        <v>0</v>
      </c>
      <c r="S61" s="414"/>
      <c r="T61" s="453" t="s">
        <v>434</v>
      </c>
      <c r="U61" s="628" t="s">
        <v>502</v>
      </c>
      <c r="V61" s="670"/>
      <c r="W61" s="258"/>
      <c r="X61" s="24"/>
    </row>
    <row r="62" spans="1:24" s="58" customFormat="1" ht="101.5" customHeight="1" x14ac:dyDescent="0.35">
      <c r="A62" s="411"/>
      <c r="B62" s="412"/>
      <c r="C62" s="413" t="s">
        <v>436</v>
      </c>
      <c r="D62" s="674" t="s">
        <v>503</v>
      </c>
      <c r="E62" s="626"/>
      <c r="F62" s="453">
        <v>2019</v>
      </c>
      <c r="G62" s="453">
        <v>2022</v>
      </c>
      <c r="H62" s="410"/>
      <c r="I62" s="453"/>
      <c r="J62" s="410"/>
      <c r="K62" s="628" t="s">
        <v>500</v>
      </c>
      <c r="L62" s="628"/>
      <c r="M62" s="628" t="s">
        <v>504</v>
      </c>
      <c r="N62" s="628"/>
      <c r="O62" s="453" t="s">
        <v>443</v>
      </c>
      <c r="P62" s="453" t="s">
        <v>433</v>
      </c>
      <c r="Q62" s="453"/>
      <c r="R62" s="414">
        <v>80000</v>
      </c>
      <c r="S62" s="414"/>
      <c r="T62" s="453" t="s">
        <v>91</v>
      </c>
      <c r="U62" s="628" t="s">
        <v>505</v>
      </c>
      <c r="V62" s="670"/>
      <c r="W62" s="258"/>
      <c r="X62" s="24"/>
    </row>
    <row r="63" spans="1:24" s="58" customFormat="1" ht="54" customHeight="1" x14ac:dyDescent="0.35">
      <c r="A63" s="411"/>
      <c r="B63" s="412"/>
      <c r="C63" s="413" t="s">
        <v>436</v>
      </c>
      <c r="D63" s="674" t="s">
        <v>506</v>
      </c>
      <c r="E63" s="626"/>
      <c r="F63" s="453">
        <v>2015</v>
      </c>
      <c r="G63" s="453">
        <v>2021</v>
      </c>
      <c r="H63" s="410"/>
      <c r="I63" s="453"/>
      <c r="J63" s="410"/>
      <c r="K63" s="628" t="s">
        <v>500</v>
      </c>
      <c r="L63" s="628"/>
      <c r="M63" s="628" t="s">
        <v>507</v>
      </c>
      <c r="N63" s="628"/>
      <c r="O63" s="453" t="s">
        <v>443</v>
      </c>
      <c r="P63" s="453" t="s">
        <v>433</v>
      </c>
      <c r="Q63" s="453"/>
      <c r="R63" s="414">
        <v>250000</v>
      </c>
      <c r="S63" s="414"/>
      <c r="T63" s="453" t="s">
        <v>91</v>
      </c>
      <c r="U63" s="628" t="s">
        <v>508</v>
      </c>
      <c r="V63" s="670"/>
      <c r="W63" s="258"/>
      <c r="X63" s="24"/>
    </row>
    <row r="64" spans="1:24" s="58" customFormat="1" ht="87" customHeight="1" x14ac:dyDescent="0.35">
      <c r="A64" s="411"/>
      <c r="B64" s="412"/>
      <c r="C64" s="413" t="s">
        <v>436</v>
      </c>
      <c r="D64" s="675" t="s">
        <v>509</v>
      </c>
      <c r="E64" s="675"/>
      <c r="F64" s="453">
        <v>2016</v>
      </c>
      <c r="G64" s="453">
        <v>2017</v>
      </c>
      <c r="H64" s="410"/>
      <c r="I64" s="453"/>
      <c r="J64" s="410"/>
      <c r="K64" s="628" t="s">
        <v>451</v>
      </c>
      <c r="L64" s="628"/>
      <c r="M64" s="628" t="s">
        <v>510</v>
      </c>
      <c r="N64" s="628"/>
      <c r="O64" s="453" t="s">
        <v>432</v>
      </c>
      <c r="P64" s="453" t="s">
        <v>453</v>
      </c>
      <c r="Q64" s="453"/>
      <c r="R64" s="414">
        <v>26000</v>
      </c>
      <c r="S64" s="414"/>
      <c r="T64" s="453" t="s">
        <v>91</v>
      </c>
      <c r="U64" s="628" t="s">
        <v>511</v>
      </c>
      <c r="V64" s="670"/>
      <c r="W64" s="258"/>
      <c r="X64" s="24"/>
    </row>
    <row r="65" spans="1:25" s="58" customFormat="1" ht="246" customHeight="1" x14ac:dyDescent="0.35">
      <c r="A65" s="411"/>
      <c r="B65" s="412"/>
      <c r="C65" s="413" t="s">
        <v>436</v>
      </c>
      <c r="D65" s="678" t="s">
        <v>512</v>
      </c>
      <c r="E65" s="678" t="s">
        <v>513</v>
      </c>
      <c r="F65" s="453">
        <v>2016</v>
      </c>
      <c r="G65" s="453">
        <v>2019</v>
      </c>
      <c r="H65" s="410"/>
      <c r="I65" s="453"/>
      <c r="J65" s="410"/>
      <c r="K65" s="628" t="s">
        <v>451</v>
      </c>
      <c r="L65" s="628"/>
      <c r="M65" s="628" t="s">
        <v>514</v>
      </c>
      <c r="N65" s="628"/>
      <c r="O65" s="453" t="s">
        <v>432</v>
      </c>
      <c r="P65" s="453" t="s">
        <v>453</v>
      </c>
      <c r="Q65" s="453"/>
      <c r="R65" s="414">
        <v>264500</v>
      </c>
      <c r="S65" s="414"/>
      <c r="T65" s="453" t="s">
        <v>91</v>
      </c>
      <c r="U65" s="628" t="s">
        <v>515</v>
      </c>
      <c r="V65" s="670"/>
      <c r="W65" s="258"/>
      <c r="X65" s="24"/>
    </row>
    <row r="66" spans="1:25" s="58" customFormat="1" ht="130.5" customHeight="1" x14ac:dyDescent="0.35">
      <c r="A66" s="411"/>
      <c r="B66" s="412"/>
      <c r="C66" s="413" t="s">
        <v>440</v>
      </c>
      <c r="D66" s="675" t="s">
        <v>516</v>
      </c>
      <c r="E66" s="675"/>
      <c r="F66" s="453">
        <v>2016</v>
      </c>
      <c r="G66" s="453">
        <v>2019</v>
      </c>
      <c r="H66" s="410"/>
      <c r="I66" s="453"/>
      <c r="J66" s="410"/>
      <c r="K66" s="628" t="s">
        <v>451</v>
      </c>
      <c r="L66" s="628"/>
      <c r="M66" s="628" t="s">
        <v>517</v>
      </c>
      <c r="N66" s="628"/>
      <c r="O66" s="453" t="s">
        <v>448</v>
      </c>
      <c r="P66" s="453" t="s">
        <v>453</v>
      </c>
      <c r="Q66" s="453"/>
      <c r="R66" s="414">
        <v>177457</v>
      </c>
      <c r="S66" s="414">
        <v>80</v>
      </c>
      <c r="T66" s="453" t="s">
        <v>91</v>
      </c>
      <c r="U66" s="628" t="s">
        <v>518</v>
      </c>
      <c r="V66" s="670"/>
      <c r="W66" s="258"/>
      <c r="X66" s="24"/>
    </row>
    <row r="67" spans="1:25" s="58" customFormat="1" ht="89.15" customHeight="1" x14ac:dyDescent="0.35">
      <c r="A67" s="411"/>
      <c r="B67" s="412"/>
      <c r="C67" s="413" t="s">
        <v>440</v>
      </c>
      <c r="D67" s="687" t="s">
        <v>519</v>
      </c>
      <c r="E67" s="687"/>
      <c r="F67" s="440">
        <v>2017</v>
      </c>
      <c r="G67" s="440">
        <v>2021</v>
      </c>
      <c r="H67" s="410"/>
      <c r="I67" s="453"/>
      <c r="J67" s="410"/>
      <c r="K67" s="628" t="s">
        <v>451</v>
      </c>
      <c r="L67" s="628"/>
      <c r="M67" s="628" t="s">
        <v>520</v>
      </c>
      <c r="N67" s="628"/>
      <c r="O67" s="453" t="s">
        <v>432</v>
      </c>
      <c r="P67" s="453" t="s">
        <v>433</v>
      </c>
      <c r="Q67" s="453"/>
      <c r="R67" s="414">
        <v>4198000</v>
      </c>
      <c r="S67" s="414"/>
      <c r="T67" s="453" t="s">
        <v>434</v>
      </c>
      <c r="U67" s="628" t="s">
        <v>521</v>
      </c>
      <c r="V67" s="670"/>
      <c r="W67" s="258"/>
      <c r="X67" s="24"/>
    </row>
    <row r="68" spans="1:25" s="58" customFormat="1" ht="72.650000000000006" customHeight="1" x14ac:dyDescent="0.35">
      <c r="A68" s="411"/>
      <c r="B68" s="412"/>
      <c r="C68" s="413" t="s">
        <v>440</v>
      </c>
      <c r="D68" s="674" t="s">
        <v>522</v>
      </c>
      <c r="E68" s="627"/>
      <c r="F68" s="453" t="s">
        <v>465</v>
      </c>
      <c r="G68" s="453" t="s">
        <v>465</v>
      </c>
      <c r="H68" s="410"/>
      <c r="I68" s="453"/>
      <c r="J68" s="410"/>
      <c r="K68" s="628" t="s">
        <v>451</v>
      </c>
      <c r="L68" s="628"/>
      <c r="M68" s="628" t="s">
        <v>479</v>
      </c>
      <c r="N68" s="628"/>
      <c r="O68" s="453" t="s">
        <v>432</v>
      </c>
      <c r="P68" s="453" t="s">
        <v>433</v>
      </c>
      <c r="Q68" s="453" t="s">
        <v>189</v>
      </c>
      <c r="R68" s="414">
        <v>12100000</v>
      </c>
      <c r="S68" s="414"/>
      <c r="T68" s="453" t="s">
        <v>434</v>
      </c>
      <c r="U68" s="628" t="s">
        <v>523</v>
      </c>
      <c r="V68" s="670"/>
      <c r="W68" s="258"/>
      <c r="X68" s="24"/>
    </row>
    <row r="69" spans="1:25" s="58" customFormat="1" ht="73" customHeight="1" x14ac:dyDescent="0.35">
      <c r="A69" s="411"/>
      <c r="B69" s="412"/>
      <c r="C69" s="413" t="s">
        <v>440</v>
      </c>
      <c r="D69" s="626" t="s">
        <v>524</v>
      </c>
      <c r="E69" s="627"/>
      <c r="F69" s="453" t="s">
        <v>465</v>
      </c>
      <c r="G69" s="453" t="s">
        <v>465</v>
      </c>
      <c r="H69" s="410"/>
      <c r="I69" s="453"/>
      <c r="J69" s="410"/>
      <c r="K69" s="628" t="s">
        <v>451</v>
      </c>
      <c r="L69" s="628"/>
      <c r="M69" s="628" t="s">
        <v>479</v>
      </c>
      <c r="N69" s="628"/>
      <c r="O69" s="453" t="s">
        <v>432</v>
      </c>
      <c r="P69" s="453" t="s">
        <v>433</v>
      </c>
      <c r="Q69" s="453" t="s">
        <v>189</v>
      </c>
      <c r="R69" s="414">
        <v>760000</v>
      </c>
      <c r="S69" s="414"/>
      <c r="T69" s="453" t="s">
        <v>434</v>
      </c>
      <c r="U69" s="628" t="s">
        <v>525</v>
      </c>
      <c r="V69" s="670"/>
      <c r="W69" s="258"/>
      <c r="X69" s="24"/>
    </row>
    <row r="70" spans="1:25" s="3" customFormat="1" ht="18" customHeight="1" x14ac:dyDescent="0.35">
      <c r="A70" s="8"/>
      <c r="B70" s="9"/>
      <c r="C70" s="6"/>
      <c r="D70" s="13"/>
      <c r="E70" s="13"/>
      <c r="F70" s="13"/>
      <c r="G70" s="13"/>
      <c r="H70" s="13"/>
      <c r="I70" s="13"/>
      <c r="J70" s="13"/>
      <c r="K70" s="13"/>
      <c r="L70" s="13"/>
      <c r="M70" s="13"/>
      <c r="N70" s="13"/>
      <c r="O70" s="13"/>
      <c r="P70" s="13"/>
      <c r="Q70" s="13"/>
      <c r="R70" s="13"/>
      <c r="S70" s="13"/>
      <c r="T70" s="13"/>
      <c r="U70" s="13"/>
      <c r="V70" s="13"/>
      <c r="W70" s="13"/>
      <c r="X70" s="24"/>
      <c r="Y70" s="18"/>
    </row>
    <row r="71" spans="1:25" s="11" customFormat="1" ht="18" customHeight="1" x14ac:dyDescent="0.35">
      <c r="B71" s="9"/>
      <c r="C71" s="55" t="s">
        <v>526</v>
      </c>
      <c r="D71" s="13"/>
      <c r="E71" s="13"/>
      <c r="F71" s="13"/>
      <c r="G71" s="13"/>
      <c r="H71" s="13"/>
      <c r="I71" s="13"/>
      <c r="J71" s="13"/>
      <c r="K71" s="13"/>
      <c r="L71" s="13"/>
      <c r="M71" s="13"/>
      <c r="N71" s="13"/>
      <c r="O71" s="13"/>
      <c r="P71" s="13"/>
      <c r="Q71" s="13"/>
      <c r="R71" s="13"/>
      <c r="S71" s="13"/>
      <c r="T71" s="13"/>
      <c r="U71" s="13"/>
      <c r="V71" s="13"/>
      <c r="W71" s="13"/>
      <c r="X71" s="24"/>
    </row>
    <row r="72" spans="1:25" s="11" customFormat="1" ht="18" customHeight="1" thickBot="1" x14ac:dyDescent="0.4">
      <c r="B72" s="9"/>
      <c r="C72" s="6"/>
      <c r="D72" s="13"/>
      <c r="E72" s="13"/>
      <c r="F72" s="13"/>
      <c r="G72" s="13"/>
      <c r="H72" s="13"/>
      <c r="I72" s="13"/>
      <c r="J72" s="13"/>
      <c r="K72" s="13"/>
      <c r="L72" s="13"/>
      <c r="M72" s="13"/>
      <c r="N72" s="13"/>
      <c r="O72" s="13"/>
      <c r="P72" s="13"/>
      <c r="Q72" s="13"/>
      <c r="R72" s="13"/>
      <c r="S72" s="13"/>
      <c r="T72" s="13"/>
      <c r="U72" s="13"/>
      <c r="V72" s="13"/>
      <c r="W72" s="13"/>
      <c r="X72" s="24"/>
    </row>
    <row r="73" spans="1:25" s="11" customFormat="1" ht="18" customHeight="1" x14ac:dyDescent="0.35">
      <c r="B73" s="9"/>
      <c r="C73" s="655" t="s">
        <v>527</v>
      </c>
      <c r="D73" s="656"/>
      <c r="E73" s="656"/>
      <c r="F73" s="656"/>
      <c r="G73" s="656"/>
      <c r="H73" s="656"/>
      <c r="I73" s="656"/>
      <c r="J73" s="656"/>
      <c r="K73" s="656"/>
      <c r="L73" s="656"/>
      <c r="M73" s="656"/>
      <c r="N73" s="656"/>
      <c r="O73" s="656"/>
      <c r="P73" s="656"/>
      <c r="Q73" s="656"/>
      <c r="R73" s="656"/>
      <c r="S73" s="656"/>
      <c r="T73" s="656"/>
      <c r="U73" s="656"/>
      <c r="V73" s="657"/>
      <c r="W73" s="13"/>
      <c r="X73" s="24"/>
    </row>
    <row r="74" spans="1:25" s="11" customFormat="1" ht="18" customHeight="1" x14ac:dyDescent="0.35">
      <c r="B74" s="9"/>
      <c r="C74" s="658"/>
      <c r="D74" s="659"/>
      <c r="E74" s="659"/>
      <c r="F74" s="659"/>
      <c r="G74" s="659"/>
      <c r="H74" s="659"/>
      <c r="I74" s="659"/>
      <c r="J74" s="659"/>
      <c r="K74" s="659"/>
      <c r="L74" s="659"/>
      <c r="M74" s="659"/>
      <c r="N74" s="659"/>
      <c r="O74" s="659"/>
      <c r="P74" s="659"/>
      <c r="Q74" s="659"/>
      <c r="R74" s="659"/>
      <c r="S74" s="659"/>
      <c r="T74" s="659"/>
      <c r="U74" s="659"/>
      <c r="V74" s="660"/>
      <c r="W74" s="13"/>
      <c r="X74" s="24"/>
    </row>
    <row r="75" spans="1:25" ht="19" thickBot="1" x14ac:dyDescent="0.4">
      <c r="A75" s="1"/>
      <c r="B75" s="25"/>
      <c r="C75" s="661"/>
      <c r="D75" s="662"/>
      <c r="E75" s="662"/>
      <c r="F75" s="662"/>
      <c r="G75" s="662"/>
      <c r="H75" s="662"/>
      <c r="I75" s="662"/>
      <c r="J75" s="662"/>
      <c r="K75" s="662"/>
      <c r="L75" s="662"/>
      <c r="M75" s="662"/>
      <c r="N75" s="662"/>
      <c r="O75" s="662"/>
      <c r="P75" s="662"/>
      <c r="Q75" s="662"/>
      <c r="R75" s="662"/>
      <c r="S75" s="662"/>
      <c r="T75" s="662"/>
      <c r="U75" s="662"/>
      <c r="V75" s="663"/>
      <c r="W75" s="13"/>
      <c r="X75" s="24"/>
    </row>
    <row r="76" spans="1:25" ht="18.5" x14ac:dyDescent="0.35">
      <c r="A76" s="1"/>
      <c r="B76" s="25"/>
      <c r="C76" s="44"/>
      <c r="D76" s="13"/>
      <c r="E76" s="13"/>
      <c r="F76" s="13"/>
      <c r="G76" s="13"/>
      <c r="H76" s="13"/>
      <c r="I76" s="13"/>
      <c r="J76" s="13"/>
      <c r="K76" s="13"/>
      <c r="L76" s="13"/>
      <c r="M76" s="13"/>
      <c r="N76" s="13"/>
      <c r="O76" s="13"/>
      <c r="P76" s="13"/>
      <c r="Q76" s="13"/>
      <c r="R76" s="13"/>
      <c r="S76" s="13"/>
      <c r="T76" s="13"/>
      <c r="U76" s="13"/>
      <c r="V76" s="13"/>
      <c r="W76" s="13"/>
      <c r="X76" s="24"/>
    </row>
    <row r="77" spans="1:25" ht="18.5" x14ac:dyDescent="0.35">
      <c r="A77" s="1"/>
      <c r="B77" s="26"/>
      <c r="C77" s="15" t="s">
        <v>528</v>
      </c>
      <c r="D77" s="13"/>
      <c r="E77" s="13"/>
      <c r="F77" s="13"/>
      <c r="G77" s="13"/>
      <c r="H77" s="13"/>
      <c r="I77" s="13"/>
      <c r="J77" s="13"/>
      <c r="K77" s="13"/>
      <c r="L77" s="13"/>
      <c r="M77" s="13"/>
      <c r="N77" s="13"/>
      <c r="O77" s="13"/>
      <c r="P77" s="13"/>
      <c r="Q77" s="13"/>
      <c r="R77" s="13"/>
      <c r="S77" s="13"/>
      <c r="T77" s="13"/>
      <c r="U77" s="13"/>
      <c r="V77" s="13"/>
      <c r="W77" s="13"/>
      <c r="X77" s="24"/>
    </row>
    <row r="78" spans="1:25" ht="18.5" x14ac:dyDescent="0.35">
      <c r="A78" s="1"/>
      <c r="B78" s="26"/>
      <c r="C78" s="15" t="s">
        <v>529</v>
      </c>
      <c r="D78" s="13"/>
      <c r="E78" s="13"/>
      <c r="F78" s="13"/>
      <c r="G78" s="13"/>
      <c r="H78" s="13"/>
      <c r="I78" s="13"/>
      <c r="J78" s="13"/>
      <c r="K78" s="13"/>
      <c r="L78" s="13"/>
      <c r="M78" s="13"/>
      <c r="N78" s="13"/>
      <c r="O78" s="13"/>
      <c r="P78" s="13"/>
      <c r="Q78" s="13"/>
      <c r="R78" s="13"/>
      <c r="S78" s="13"/>
      <c r="T78" s="13"/>
      <c r="U78" s="13"/>
      <c r="V78" s="13"/>
      <c r="W78" s="13"/>
      <c r="X78" s="24"/>
    </row>
    <row r="79" spans="1:25" ht="19" thickBot="1" x14ac:dyDescent="0.4">
      <c r="A79" s="1"/>
      <c r="B79" s="26"/>
      <c r="C79" s="15"/>
      <c r="D79" s="13"/>
      <c r="E79" s="13"/>
      <c r="F79" s="13"/>
      <c r="G79" s="13"/>
      <c r="H79" s="13"/>
      <c r="I79" s="13"/>
      <c r="J79" s="13"/>
      <c r="K79" s="13"/>
      <c r="L79" s="13"/>
      <c r="M79" s="13"/>
      <c r="N79" s="13"/>
      <c r="O79" s="13"/>
      <c r="P79" s="13"/>
      <c r="Q79" s="13"/>
      <c r="R79" s="13"/>
      <c r="S79" s="13"/>
      <c r="T79" s="13"/>
      <c r="U79" s="13"/>
      <c r="V79" s="13"/>
      <c r="W79" s="13"/>
      <c r="X79" s="24"/>
    </row>
    <row r="80" spans="1:25" ht="79" customHeight="1" thickBot="1" x14ac:dyDescent="0.4">
      <c r="A80" s="1"/>
      <c r="B80" s="25"/>
      <c r="C80" s="652" t="s">
        <v>530</v>
      </c>
      <c r="D80" s="653"/>
      <c r="E80" s="652" t="s">
        <v>531</v>
      </c>
      <c r="F80" s="654"/>
      <c r="G80" s="654"/>
      <c r="H80" s="653"/>
      <c r="I80" s="454" t="s">
        <v>532</v>
      </c>
      <c r="J80" s="248" t="s">
        <v>533</v>
      </c>
      <c r="K80" s="248" t="s">
        <v>534</v>
      </c>
      <c r="L80" s="248" t="s">
        <v>535</v>
      </c>
      <c r="M80" s="248" t="s">
        <v>536</v>
      </c>
      <c r="N80" s="248" t="s">
        <v>537</v>
      </c>
      <c r="O80" s="32" t="s">
        <v>19</v>
      </c>
      <c r="P80" s="13"/>
      <c r="Q80" s="13"/>
      <c r="R80" s="13"/>
      <c r="S80" s="13"/>
      <c r="T80" s="13"/>
      <c r="U80" s="13"/>
      <c r="V80" s="13"/>
      <c r="W80" s="13"/>
      <c r="X80" s="24"/>
    </row>
    <row r="81" spans="2:25" customFormat="1" ht="43.5" x14ac:dyDescent="0.35">
      <c r="B81" s="25"/>
      <c r="C81" s="664" t="s">
        <v>538</v>
      </c>
      <c r="D81" s="665"/>
      <c r="E81" s="666" t="s">
        <v>539</v>
      </c>
      <c r="F81" s="667"/>
      <c r="G81" s="667"/>
      <c r="H81" s="667"/>
      <c r="I81" s="456" t="s">
        <v>540</v>
      </c>
      <c r="J81" s="456" t="s">
        <v>541</v>
      </c>
      <c r="K81" s="456" t="s">
        <v>189</v>
      </c>
      <c r="L81" s="456" t="s">
        <v>542</v>
      </c>
      <c r="M81" s="456" t="s">
        <v>189</v>
      </c>
      <c r="N81" s="456" t="s">
        <v>543</v>
      </c>
      <c r="O81" s="458" t="s">
        <v>544</v>
      </c>
      <c r="P81" s="42"/>
      <c r="Q81" s="424"/>
      <c r="R81" s="42"/>
      <c r="S81" s="42"/>
      <c r="T81" s="42"/>
      <c r="U81" s="13"/>
      <c r="V81" s="13"/>
      <c r="W81" s="13"/>
      <c r="X81" s="24"/>
      <c r="Y81" s="58"/>
    </row>
    <row r="82" spans="2:25" customFormat="1" ht="58" x14ac:dyDescent="0.35">
      <c r="B82" s="25"/>
      <c r="C82" s="664" t="s">
        <v>538</v>
      </c>
      <c r="D82" s="665"/>
      <c r="E82" s="715" t="s">
        <v>545</v>
      </c>
      <c r="F82" s="716"/>
      <c r="G82" s="716"/>
      <c r="H82" s="716"/>
      <c r="I82" s="456" t="s">
        <v>546</v>
      </c>
      <c r="J82" s="456" t="s">
        <v>547</v>
      </c>
      <c r="K82" s="456" t="s">
        <v>548</v>
      </c>
      <c r="L82" s="456" t="s">
        <v>549</v>
      </c>
      <c r="M82" s="425" t="s">
        <v>189</v>
      </c>
      <c r="N82" s="456" t="s">
        <v>550</v>
      </c>
      <c r="O82" s="458"/>
      <c r="P82" s="42"/>
      <c r="Q82" s="424"/>
      <c r="R82" s="42"/>
      <c r="S82" s="42"/>
      <c r="T82" s="42"/>
      <c r="U82" s="13"/>
      <c r="V82" s="13"/>
      <c r="W82" s="13"/>
      <c r="X82" s="24"/>
      <c r="Y82" s="58"/>
    </row>
    <row r="83" spans="2:25" customFormat="1" ht="89.5" customHeight="1" x14ac:dyDescent="0.35">
      <c r="B83" s="25"/>
      <c r="C83" s="664" t="s">
        <v>538</v>
      </c>
      <c r="D83" s="665"/>
      <c r="E83" s="685" t="s">
        <v>551</v>
      </c>
      <c r="F83" s="686"/>
      <c r="G83" s="686"/>
      <c r="H83" s="686"/>
      <c r="I83" s="426" t="s">
        <v>540</v>
      </c>
      <c r="J83" s="426" t="s">
        <v>552</v>
      </c>
      <c r="K83" s="426"/>
      <c r="L83" s="426" t="s">
        <v>553</v>
      </c>
      <c r="M83" s="426"/>
      <c r="N83" s="426" t="s">
        <v>554</v>
      </c>
      <c r="O83" s="427" t="s">
        <v>555</v>
      </c>
      <c r="P83" s="42"/>
      <c r="Q83" s="424"/>
      <c r="R83" s="42"/>
      <c r="S83" s="42"/>
      <c r="T83" s="42"/>
      <c r="U83" s="13"/>
      <c r="V83" s="13"/>
      <c r="W83" s="13"/>
      <c r="X83" s="24"/>
    </row>
    <row r="84" spans="2:25" customFormat="1" ht="91" customHeight="1" thickBot="1" x14ac:dyDescent="0.4">
      <c r="B84" s="25"/>
      <c r="C84" s="664" t="s">
        <v>556</v>
      </c>
      <c r="D84" s="665"/>
      <c r="E84" s="717" t="s">
        <v>557</v>
      </c>
      <c r="F84" s="718"/>
      <c r="G84" s="718"/>
      <c r="H84" s="719"/>
      <c r="I84" s="428" t="s">
        <v>546</v>
      </c>
      <c r="J84" s="428" t="s">
        <v>558</v>
      </c>
      <c r="K84" s="428"/>
      <c r="L84" s="428" t="s">
        <v>559</v>
      </c>
      <c r="M84" s="428"/>
      <c r="N84" s="428" t="s">
        <v>560</v>
      </c>
      <c r="O84" s="429" t="s">
        <v>561</v>
      </c>
      <c r="P84" s="42"/>
      <c r="Q84" s="424"/>
      <c r="R84" s="42"/>
      <c r="S84" s="42"/>
      <c r="T84" s="42"/>
      <c r="U84" s="13"/>
      <c r="V84" s="13"/>
      <c r="W84" s="13"/>
      <c r="X84" s="24"/>
    </row>
    <row r="85" spans="2:25" customFormat="1" ht="43" customHeight="1" x14ac:dyDescent="0.35">
      <c r="B85" s="25"/>
      <c r="C85" s="664" t="s">
        <v>562</v>
      </c>
      <c r="D85" s="665"/>
      <c r="E85" s="685" t="s">
        <v>563</v>
      </c>
      <c r="F85" s="686"/>
      <c r="G85" s="686"/>
      <c r="H85" s="686"/>
      <c r="I85" s="456" t="s">
        <v>546</v>
      </c>
      <c r="J85" s="456" t="s">
        <v>564</v>
      </c>
      <c r="K85" s="456" t="s">
        <v>189</v>
      </c>
      <c r="L85" s="456" t="s">
        <v>565</v>
      </c>
      <c r="M85" s="456" t="s">
        <v>189</v>
      </c>
      <c r="N85" s="456" t="s">
        <v>566</v>
      </c>
      <c r="O85" s="458" t="s">
        <v>567</v>
      </c>
      <c r="P85" s="42"/>
      <c r="Q85" s="424"/>
      <c r="R85" s="42"/>
      <c r="S85" s="42"/>
      <c r="T85" s="42"/>
      <c r="U85" s="13"/>
      <c r="V85" s="13"/>
      <c r="W85" s="13"/>
      <c r="X85" s="24"/>
      <c r="Y85" s="58"/>
    </row>
    <row r="86" spans="2:25" customFormat="1" ht="58" x14ac:dyDescent="0.35">
      <c r="B86" s="25"/>
      <c r="C86" s="664" t="s">
        <v>538</v>
      </c>
      <c r="D86" s="665"/>
      <c r="E86" s="685" t="s">
        <v>568</v>
      </c>
      <c r="F86" s="686"/>
      <c r="G86" s="686"/>
      <c r="H86" s="686"/>
      <c r="I86" s="456" t="s">
        <v>540</v>
      </c>
      <c r="J86" s="456" t="s">
        <v>569</v>
      </c>
      <c r="K86" s="456" t="s">
        <v>189</v>
      </c>
      <c r="L86" s="456" t="s">
        <v>570</v>
      </c>
      <c r="M86" s="456"/>
      <c r="N86" s="456" t="s">
        <v>543</v>
      </c>
      <c r="O86" s="458" t="s">
        <v>571</v>
      </c>
      <c r="P86" s="42"/>
      <c r="Q86" s="424"/>
      <c r="R86" s="42"/>
      <c r="S86" s="42"/>
      <c r="T86" s="42"/>
      <c r="U86" s="13"/>
      <c r="V86" s="13"/>
      <c r="W86" s="13"/>
      <c r="X86" s="24"/>
      <c r="Y86" s="58"/>
    </row>
    <row r="87" spans="2:25" customFormat="1" ht="92.15" customHeight="1" x14ac:dyDescent="0.35">
      <c r="B87" s="25"/>
      <c r="C87" s="664" t="s">
        <v>572</v>
      </c>
      <c r="D87" s="665"/>
      <c r="E87" s="685" t="s">
        <v>573</v>
      </c>
      <c r="F87" s="686"/>
      <c r="G87" s="686"/>
      <c r="H87" s="686"/>
      <c r="I87" s="415" t="s">
        <v>540</v>
      </c>
      <c r="J87" s="453" t="s">
        <v>6</v>
      </c>
      <c r="K87" s="415" t="s">
        <v>189</v>
      </c>
      <c r="L87" s="415" t="s">
        <v>189</v>
      </c>
      <c r="M87" s="415" t="s">
        <v>189</v>
      </c>
      <c r="N87" s="415" t="s">
        <v>574</v>
      </c>
      <c r="O87" s="457" t="s">
        <v>189</v>
      </c>
      <c r="P87" s="42"/>
      <c r="Q87" s="424"/>
      <c r="R87" s="42"/>
      <c r="S87" s="42"/>
      <c r="T87" s="42"/>
      <c r="U87" s="13"/>
      <c r="V87" s="13"/>
      <c r="W87" s="13"/>
      <c r="X87" s="24"/>
      <c r="Y87" s="58"/>
    </row>
    <row r="88" spans="2:25" customFormat="1" ht="29" x14ac:dyDescent="0.35">
      <c r="B88" s="25"/>
      <c r="C88" s="664" t="s">
        <v>538</v>
      </c>
      <c r="D88" s="665"/>
      <c r="E88" s="685" t="s">
        <v>575</v>
      </c>
      <c r="F88" s="686"/>
      <c r="G88" s="686"/>
      <c r="H88" s="686"/>
      <c r="I88" s="456" t="s">
        <v>546</v>
      </c>
      <c r="J88" s="456" t="s">
        <v>564</v>
      </c>
      <c r="K88" s="456" t="s">
        <v>189</v>
      </c>
      <c r="L88" s="456" t="s">
        <v>576</v>
      </c>
      <c r="M88" s="456" t="s">
        <v>189</v>
      </c>
      <c r="N88" s="456" t="s">
        <v>577</v>
      </c>
      <c r="O88" s="458" t="s">
        <v>189</v>
      </c>
      <c r="P88" s="42"/>
      <c r="Q88" s="424"/>
      <c r="R88" s="42"/>
      <c r="S88" s="42"/>
      <c r="T88" s="42"/>
      <c r="U88" s="13"/>
      <c r="V88" s="13"/>
      <c r="W88" s="13"/>
      <c r="X88" s="24"/>
      <c r="Y88" s="58"/>
    </row>
    <row r="89" spans="2:25" customFormat="1" ht="43.5" x14ac:dyDescent="0.35">
      <c r="B89" s="25"/>
      <c r="C89" s="664" t="s">
        <v>538</v>
      </c>
      <c r="D89" s="665"/>
      <c r="E89" s="685" t="s">
        <v>578</v>
      </c>
      <c r="F89" s="686"/>
      <c r="G89" s="686"/>
      <c r="H89" s="686"/>
      <c r="I89" s="456" t="s">
        <v>546</v>
      </c>
      <c r="J89" s="456" t="s">
        <v>579</v>
      </c>
      <c r="K89" s="456" t="s">
        <v>189</v>
      </c>
      <c r="L89" s="456" t="s">
        <v>580</v>
      </c>
      <c r="M89" s="456" t="s">
        <v>189</v>
      </c>
      <c r="N89" s="456" t="s">
        <v>581</v>
      </c>
      <c r="O89" s="430" t="s">
        <v>582</v>
      </c>
      <c r="P89" s="42"/>
      <c r="Q89" s="424"/>
      <c r="R89" s="42"/>
      <c r="S89" s="42"/>
      <c r="T89" s="42"/>
      <c r="U89" s="13"/>
      <c r="V89" s="13"/>
      <c r="W89" s="13"/>
      <c r="X89" s="24"/>
    </row>
    <row r="90" spans="2:25" customFormat="1" ht="57.65" customHeight="1" x14ac:dyDescent="0.35">
      <c r="B90" s="25"/>
      <c r="C90" s="664" t="s">
        <v>538</v>
      </c>
      <c r="D90" s="665"/>
      <c r="E90" s="685" t="s">
        <v>583</v>
      </c>
      <c r="F90" s="686"/>
      <c r="G90" s="686"/>
      <c r="H90" s="686"/>
      <c r="I90" s="456" t="s">
        <v>546</v>
      </c>
      <c r="J90" s="456" t="s">
        <v>579</v>
      </c>
      <c r="K90" s="456" t="s">
        <v>189</v>
      </c>
      <c r="L90" s="456" t="s">
        <v>584</v>
      </c>
      <c r="M90" s="456" t="s">
        <v>189</v>
      </c>
      <c r="N90" s="456" t="s">
        <v>581</v>
      </c>
      <c r="O90" s="458" t="s">
        <v>585</v>
      </c>
      <c r="P90" s="42"/>
      <c r="Q90" s="424"/>
      <c r="R90" s="42"/>
      <c r="S90" s="42"/>
      <c r="T90" s="42"/>
      <c r="U90" s="13"/>
      <c r="V90" s="13"/>
      <c r="W90" s="13"/>
      <c r="X90" s="24"/>
    </row>
    <row r="91" spans="2:25" customFormat="1" ht="72.5" x14ac:dyDescent="0.35">
      <c r="B91" s="25"/>
      <c r="C91" s="664" t="s">
        <v>572</v>
      </c>
      <c r="D91" s="665"/>
      <c r="E91" s="685" t="s">
        <v>586</v>
      </c>
      <c r="F91" s="686"/>
      <c r="G91" s="686"/>
      <c r="H91" s="686"/>
      <c r="I91" s="453" t="s">
        <v>540</v>
      </c>
      <c r="J91" s="453" t="s">
        <v>6</v>
      </c>
      <c r="K91" s="453" t="s">
        <v>587</v>
      </c>
      <c r="L91" s="453" t="s">
        <v>588</v>
      </c>
      <c r="M91" s="453" t="s">
        <v>589</v>
      </c>
      <c r="N91" s="453" t="s">
        <v>590</v>
      </c>
      <c r="O91" s="457" t="s">
        <v>591</v>
      </c>
      <c r="P91" s="42"/>
      <c r="Q91" s="424"/>
      <c r="R91" s="42"/>
      <c r="S91" s="42"/>
      <c r="T91" s="42"/>
      <c r="U91" s="13"/>
      <c r="V91" s="13"/>
      <c r="W91" s="13"/>
      <c r="X91" s="24"/>
      <c r="Y91" s="58"/>
    </row>
    <row r="92" spans="2:25" customFormat="1" ht="29" x14ac:dyDescent="0.35">
      <c r="B92" s="25"/>
      <c r="C92" s="664" t="s">
        <v>572</v>
      </c>
      <c r="D92" s="665"/>
      <c r="E92" s="685" t="s">
        <v>592</v>
      </c>
      <c r="F92" s="686"/>
      <c r="G92" s="686"/>
      <c r="H92" s="686"/>
      <c r="I92" s="453" t="s">
        <v>593</v>
      </c>
      <c r="J92" s="453" t="s">
        <v>594</v>
      </c>
      <c r="K92" s="453" t="s">
        <v>595</v>
      </c>
      <c r="L92" s="453" t="s">
        <v>596</v>
      </c>
      <c r="M92" s="453" t="s">
        <v>189</v>
      </c>
      <c r="N92" s="453" t="s">
        <v>597</v>
      </c>
      <c r="O92" s="457" t="s">
        <v>598</v>
      </c>
      <c r="P92" s="42"/>
      <c r="Q92" s="424"/>
      <c r="R92" s="42"/>
      <c r="S92" s="42"/>
      <c r="T92" s="42"/>
      <c r="U92" s="13"/>
      <c r="V92" s="13"/>
      <c r="W92" s="13"/>
      <c r="X92" s="24"/>
      <c r="Y92" s="58"/>
    </row>
    <row r="93" spans="2:25" customFormat="1" ht="116" x14ac:dyDescent="0.35">
      <c r="B93" s="25"/>
      <c r="C93" s="664" t="s">
        <v>572</v>
      </c>
      <c r="D93" s="665"/>
      <c r="E93" s="685" t="s">
        <v>599</v>
      </c>
      <c r="F93" s="686"/>
      <c r="G93" s="686"/>
      <c r="H93" s="686"/>
      <c r="I93" s="456" t="s">
        <v>546</v>
      </c>
      <c r="J93" s="456" t="s">
        <v>600</v>
      </c>
      <c r="K93" s="456" t="s">
        <v>595</v>
      </c>
      <c r="L93" s="456" t="s">
        <v>601</v>
      </c>
      <c r="M93" s="456" t="s">
        <v>189</v>
      </c>
      <c r="N93" s="456" t="s">
        <v>581</v>
      </c>
      <c r="O93" s="458" t="s">
        <v>602</v>
      </c>
      <c r="P93" s="42"/>
      <c r="Q93" s="424"/>
      <c r="R93" s="42"/>
      <c r="S93" s="42"/>
      <c r="T93" s="42"/>
      <c r="U93" s="13"/>
      <c r="V93" s="13"/>
      <c r="W93" s="13"/>
      <c r="X93" s="24"/>
      <c r="Y93" s="58"/>
    </row>
    <row r="94" spans="2:25" customFormat="1" ht="60" customHeight="1" x14ac:dyDescent="0.35">
      <c r="B94" s="25"/>
      <c r="C94" s="664" t="s">
        <v>572</v>
      </c>
      <c r="D94" s="665"/>
      <c r="E94" s="685" t="s">
        <v>603</v>
      </c>
      <c r="F94" s="686"/>
      <c r="G94" s="686"/>
      <c r="H94" s="686"/>
      <c r="I94" s="453" t="s">
        <v>546</v>
      </c>
      <c r="J94" s="433" t="s">
        <v>594</v>
      </c>
      <c r="K94" s="453" t="s">
        <v>595</v>
      </c>
      <c r="L94" s="453" t="s">
        <v>604</v>
      </c>
      <c r="M94" s="453" t="s">
        <v>189</v>
      </c>
      <c r="N94" s="453" t="s">
        <v>581</v>
      </c>
      <c r="O94" s="457" t="s">
        <v>598</v>
      </c>
      <c r="P94" s="42"/>
      <c r="Q94" s="424"/>
      <c r="R94" s="42"/>
      <c r="S94" s="42"/>
      <c r="T94" s="42"/>
      <c r="U94" s="13"/>
      <c r="V94" s="13"/>
      <c r="W94" s="13"/>
      <c r="X94" s="24"/>
      <c r="Y94" s="58"/>
    </row>
    <row r="95" spans="2:25" customFormat="1" ht="29" x14ac:dyDescent="0.35">
      <c r="B95" s="25"/>
      <c r="C95" s="664" t="s">
        <v>538</v>
      </c>
      <c r="D95" s="665"/>
      <c r="E95" s="685" t="s">
        <v>605</v>
      </c>
      <c r="F95" s="686"/>
      <c r="G95" s="686"/>
      <c r="H95" s="686"/>
      <c r="I95" s="456" t="s">
        <v>540</v>
      </c>
      <c r="J95" s="456" t="s">
        <v>6</v>
      </c>
      <c r="K95" s="456" t="s">
        <v>595</v>
      </c>
      <c r="L95" s="456" t="s">
        <v>595</v>
      </c>
      <c r="M95" s="456" t="s">
        <v>595</v>
      </c>
      <c r="N95" s="456" t="s">
        <v>606</v>
      </c>
      <c r="O95" s="458" t="s">
        <v>607</v>
      </c>
      <c r="P95" s="42"/>
      <c r="Q95" s="424"/>
      <c r="R95" s="42"/>
      <c r="S95" s="42"/>
      <c r="T95" s="42"/>
      <c r="U95" s="13"/>
      <c r="V95" s="13"/>
      <c r="W95" s="13"/>
      <c r="X95" s="24"/>
      <c r="Y95" s="58"/>
    </row>
    <row r="96" spans="2:25" customFormat="1" ht="89.15" customHeight="1" x14ac:dyDescent="0.35">
      <c r="B96" s="25"/>
      <c r="C96" s="664" t="s">
        <v>538</v>
      </c>
      <c r="D96" s="665"/>
      <c r="E96" s="685" t="s">
        <v>608</v>
      </c>
      <c r="F96" s="686"/>
      <c r="G96" s="686"/>
      <c r="H96" s="686"/>
      <c r="I96" s="426" t="s">
        <v>540</v>
      </c>
      <c r="J96" s="426" t="s">
        <v>609</v>
      </c>
      <c r="K96" s="426"/>
      <c r="L96" s="426" t="s">
        <v>610</v>
      </c>
      <c r="M96" s="426"/>
      <c r="N96" s="426" t="s">
        <v>543</v>
      </c>
      <c r="O96" s="427" t="s">
        <v>611</v>
      </c>
      <c r="P96" s="42"/>
      <c r="Q96" s="424"/>
      <c r="R96" s="42"/>
      <c r="S96" s="42"/>
      <c r="T96" s="42"/>
      <c r="U96" s="13"/>
      <c r="V96" s="13"/>
      <c r="W96" s="13"/>
      <c r="X96" s="24"/>
    </row>
    <row r="97" spans="2:25" customFormat="1" ht="38.15" customHeight="1" x14ac:dyDescent="0.35">
      <c r="B97" s="25"/>
      <c r="C97" s="664" t="s">
        <v>538</v>
      </c>
      <c r="D97" s="665"/>
      <c r="E97" s="685" t="s">
        <v>612</v>
      </c>
      <c r="F97" s="686"/>
      <c r="G97" s="686"/>
      <c r="H97" s="686"/>
      <c r="I97" s="453" t="s">
        <v>546</v>
      </c>
      <c r="J97" s="453" t="s">
        <v>564</v>
      </c>
      <c r="K97" s="453" t="s">
        <v>595</v>
      </c>
      <c r="L97" s="453" t="s">
        <v>613</v>
      </c>
      <c r="M97" s="453" t="s">
        <v>189</v>
      </c>
      <c r="N97" s="453" t="s">
        <v>614</v>
      </c>
      <c r="O97" s="431" t="s">
        <v>189</v>
      </c>
      <c r="P97" s="42"/>
      <c r="Q97" s="424"/>
      <c r="R97" s="42"/>
      <c r="S97" s="42"/>
      <c r="T97" s="42"/>
      <c r="U97" s="13"/>
      <c r="V97" s="13"/>
      <c r="W97" s="13"/>
      <c r="X97" s="24"/>
      <c r="Y97" s="58"/>
    </row>
    <row r="98" spans="2:25" customFormat="1" ht="87" x14ac:dyDescent="0.35">
      <c r="B98" s="25"/>
      <c r="C98" s="664" t="s">
        <v>538</v>
      </c>
      <c r="D98" s="665"/>
      <c r="E98" s="685" t="s">
        <v>615</v>
      </c>
      <c r="F98" s="686"/>
      <c r="G98" s="686"/>
      <c r="H98" s="686"/>
      <c r="I98" s="453" t="s">
        <v>546</v>
      </c>
      <c r="J98" s="453" t="s">
        <v>616</v>
      </c>
      <c r="K98" s="453" t="s">
        <v>617</v>
      </c>
      <c r="L98" s="453" t="s">
        <v>618</v>
      </c>
      <c r="M98" s="453" t="s">
        <v>189</v>
      </c>
      <c r="N98" s="456" t="s">
        <v>543</v>
      </c>
      <c r="O98" s="457"/>
      <c r="P98" s="42"/>
      <c r="Q98" s="424"/>
      <c r="R98" s="42"/>
      <c r="S98" s="42"/>
      <c r="T98" s="42"/>
      <c r="U98" s="13"/>
      <c r="V98" s="13"/>
      <c r="W98" s="13"/>
      <c r="X98" s="24"/>
      <c r="Y98" s="58"/>
    </row>
    <row r="99" spans="2:25" customFormat="1" ht="29" x14ac:dyDescent="0.35">
      <c r="B99" s="25"/>
      <c r="C99" s="664" t="s">
        <v>538</v>
      </c>
      <c r="D99" s="665"/>
      <c r="E99" s="685" t="s">
        <v>619</v>
      </c>
      <c r="F99" s="686"/>
      <c r="G99" s="686"/>
      <c r="H99" s="686"/>
      <c r="I99" s="453" t="s">
        <v>546</v>
      </c>
      <c r="J99" s="453" t="s">
        <v>6</v>
      </c>
      <c r="K99" s="453" t="s">
        <v>189</v>
      </c>
      <c r="L99" s="453" t="s">
        <v>620</v>
      </c>
      <c r="M99" s="453" t="s">
        <v>189</v>
      </c>
      <c r="N99" s="432" t="s">
        <v>621</v>
      </c>
      <c r="O99" s="457" t="s">
        <v>622</v>
      </c>
      <c r="P99" s="42"/>
      <c r="Q99" s="424"/>
      <c r="R99" s="42"/>
      <c r="S99" s="42"/>
      <c r="T99" s="42"/>
      <c r="U99" s="13"/>
      <c r="V99" s="13"/>
      <c r="W99" s="13"/>
      <c r="X99" s="24"/>
      <c r="Y99" s="58"/>
    </row>
    <row r="100" spans="2:25" ht="18.5" x14ac:dyDescent="0.35">
      <c r="B100" s="29"/>
      <c r="C100" s="264"/>
      <c r="D100" s="264"/>
      <c r="E100" s="264"/>
      <c r="F100" s="264"/>
      <c r="G100" s="264"/>
      <c r="H100" s="264"/>
      <c r="I100" s="264"/>
      <c r="J100" s="264"/>
      <c r="K100" s="264"/>
      <c r="L100" s="264"/>
      <c r="M100" s="264"/>
      <c r="N100" s="264"/>
      <c r="O100" s="264"/>
      <c r="P100" s="28"/>
      <c r="Q100" s="28"/>
      <c r="R100" s="28"/>
      <c r="S100" s="28"/>
      <c r="T100" s="28"/>
      <c r="U100" s="28"/>
      <c r="V100" s="28"/>
      <c r="W100" s="28"/>
      <c r="X100" s="30"/>
    </row>
    <row r="101" spans="2:25" x14ac:dyDescent="0.35">
      <c r="C101" s="265"/>
      <c r="D101" s="265"/>
      <c r="E101" s="265"/>
      <c r="F101" s="265"/>
      <c r="G101" s="265"/>
      <c r="H101" s="265"/>
      <c r="I101" s="265"/>
      <c r="J101" s="265"/>
      <c r="K101" s="266"/>
      <c r="L101" s="266"/>
      <c r="M101" s="266"/>
      <c r="N101" s="266"/>
      <c r="O101" s="266"/>
    </row>
    <row r="102" spans="2:25" ht="15" thickBot="1" x14ac:dyDescent="0.4">
      <c r="C102" s="265"/>
      <c r="D102" s="265"/>
      <c r="E102" s="265"/>
      <c r="F102" s="265"/>
      <c r="G102" s="265"/>
      <c r="H102" s="265"/>
      <c r="I102" s="265"/>
      <c r="J102" s="265"/>
      <c r="K102" s="266"/>
      <c r="L102" s="266"/>
      <c r="M102" s="266"/>
      <c r="N102" s="266"/>
      <c r="O102" s="266"/>
    </row>
    <row r="103" spans="2:25" ht="15" thickBot="1" x14ac:dyDescent="0.4">
      <c r="B103" s="46"/>
      <c r="C103" s="645" t="s">
        <v>623</v>
      </c>
      <c r="D103" s="645"/>
      <c r="E103" s="645"/>
      <c r="F103" s="645"/>
      <c r="G103" s="645"/>
      <c r="H103" s="455"/>
      <c r="I103" s="455"/>
      <c r="J103" s="645"/>
      <c r="K103" s="645"/>
      <c r="L103" s="645"/>
      <c r="M103" s="645"/>
      <c r="N103" s="645"/>
      <c r="O103" s="455"/>
      <c r="P103" s="455"/>
      <c r="Q103" s="645"/>
      <c r="R103" s="645"/>
      <c r="S103" s="645"/>
      <c r="T103" s="645"/>
      <c r="U103" s="455"/>
      <c r="V103" s="455"/>
      <c r="W103" s="455"/>
      <c r="X103" s="54"/>
    </row>
    <row r="104" spans="2:25" x14ac:dyDescent="0.35">
      <c r="B104" s="47"/>
      <c r="C104" s="267"/>
      <c r="D104" s="268"/>
      <c r="E104" s="268"/>
      <c r="F104" s="268"/>
      <c r="G104" s="268"/>
      <c r="H104" s="268"/>
      <c r="I104" s="268"/>
      <c r="J104" s="268"/>
      <c r="K104" s="268"/>
      <c r="L104" s="268"/>
      <c r="M104" s="268"/>
      <c r="N104" s="268"/>
      <c r="O104" s="268"/>
      <c r="P104" s="48"/>
      <c r="Q104" s="48"/>
      <c r="R104" s="48"/>
      <c r="S104" s="48"/>
      <c r="T104" s="48"/>
      <c r="U104" s="48"/>
      <c r="V104" s="48"/>
      <c r="W104" s="48"/>
      <c r="X104" s="49"/>
    </row>
    <row r="105" spans="2:25" ht="29.15" customHeight="1" x14ac:dyDescent="0.35">
      <c r="B105" s="47"/>
      <c r="C105" s="623" t="s">
        <v>624</v>
      </c>
      <c r="D105" s="623"/>
      <c r="E105" s="623"/>
      <c r="F105" s="623"/>
      <c r="G105" s="623"/>
      <c r="H105" s="623"/>
      <c r="I105" s="623"/>
      <c r="J105" s="623"/>
      <c r="K105" s="623"/>
      <c r="L105" s="623"/>
      <c r="M105" s="623"/>
      <c r="N105" s="623"/>
      <c r="O105" s="268"/>
      <c r="P105" s="48"/>
      <c r="Q105" s="48"/>
      <c r="R105" s="48"/>
      <c r="S105" s="48"/>
      <c r="T105" s="48"/>
      <c r="U105" s="48"/>
      <c r="V105" s="48"/>
      <c r="W105" s="48"/>
      <c r="X105" s="49"/>
    </row>
    <row r="106" spans="2:25" ht="23.25" customHeight="1" thickBot="1" x14ac:dyDescent="0.4">
      <c r="B106" s="50"/>
      <c r="C106" s="267"/>
      <c r="D106" s="268"/>
      <c r="E106" s="268"/>
      <c r="F106" s="268"/>
      <c r="G106" s="268"/>
      <c r="H106" s="268"/>
      <c r="I106" s="268"/>
      <c r="J106" s="268"/>
      <c r="K106" s="268"/>
      <c r="L106" s="268"/>
      <c r="M106" s="268"/>
      <c r="N106" s="268"/>
      <c r="O106" s="268"/>
      <c r="P106" s="48"/>
      <c r="Q106" s="48"/>
      <c r="R106" s="48"/>
      <c r="S106" s="48"/>
      <c r="T106" s="48"/>
      <c r="U106" s="48"/>
      <c r="V106" s="48"/>
      <c r="W106" s="48"/>
      <c r="X106" s="49"/>
    </row>
    <row r="107" spans="2:25" ht="51.75" customHeight="1" x14ac:dyDescent="0.35">
      <c r="B107" s="50"/>
      <c r="C107" s="439" t="s">
        <v>530</v>
      </c>
      <c r="D107" s="651" t="s">
        <v>625</v>
      </c>
      <c r="E107" s="651"/>
      <c r="F107" s="651"/>
      <c r="G107" s="651"/>
      <c r="H107" s="651"/>
      <c r="I107" s="651" t="s">
        <v>626</v>
      </c>
      <c r="J107" s="651"/>
      <c r="K107" s="646" t="s">
        <v>627</v>
      </c>
      <c r="L107" s="646"/>
      <c r="M107" s="646" t="s">
        <v>19</v>
      </c>
      <c r="N107" s="647"/>
      <c r="O107" s="268"/>
      <c r="P107" s="48"/>
      <c r="Q107" s="48"/>
      <c r="R107" s="48"/>
      <c r="S107" s="48"/>
      <c r="T107" s="48"/>
      <c r="U107" s="48"/>
      <c r="V107" s="48"/>
      <c r="W107" s="48"/>
      <c r="X107" s="49"/>
    </row>
    <row r="108" spans="2:25" customFormat="1" ht="41.25" customHeight="1" x14ac:dyDescent="0.35">
      <c r="B108" s="434"/>
      <c r="C108" s="437" t="s">
        <v>628</v>
      </c>
      <c r="D108" s="692" t="s">
        <v>629</v>
      </c>
      <c r="E108" s="693"/>
      <c r="F108" s="693"/>
      <c r="G108" s="693"/>
      <c r="H108" s="693"/>
      <c r="I108" s="700" t="s">
        <v>540</v>
      </c>
      <c r="J108" s="700"/>
      <c r="K108" s="701" t="s">
        <v>630</v>
      </c>
      <c r="L108" s="701"/>
      <c r="M108" s="701" t="s">
        <v>189</v>
      </c>
      <c r="N108" s="702"/>
      <c r="O108" s="435"/>
      <c r="P108" s="435"/>
      <c r="Q108" s="435"/>
      <c r="R108" s="435"/>
      <c r="S108" s="436"/>
      <c r="T108" s="48"/>
      <c r="U108" s="48"/>
      <c r="V108" s="48"/>
      <c r="W108" s="48"/>
      <c r="X108" s="49"/>
    </row>
    <row r="109" spans="2:25" customFormat="1" ht="80.150000000000006" customHeight="1" x14ac:dyDescent="0.35">
      <c r="B109" s="434"/>
      <c r="C109" s="437" t="s">
        <v>631</v>
      </c>
      <c r="D109" s="692" t="s">
        <v>632</v>
      </c>
      <c r="E109" s="693"/>
      <c r="F109" s="693"/>
      <c r="G109" s="693"/>
      <c r="H109" s="693"/>
      <c r="I109" s="648" t="s">
        <v>540</v>
      </c>
      <c r="J109" s="648"/>
      <c r="K109" s="635" t="s">
        <v>633</v>
      </c>
      <c r="L109" s="635"/>
      <c r="M109" s="635" t="s">
        <v>634</v>
      </c>
      <c r="N109" s="694"/>
      <c r="O109" s="435"/>
      <c r="P109" s="435"/>
      <c r="Q109" s="435"/>
      <c r="R109" s="435"/>
      <c r="S109" s="436"/>
      <c r="T109" s="48"/>
      <c r="U109" s="48"/>
      <c r="V109" s="48"/>
      <c r="W109" s="48"/>
      <c r="X109" s="49"/>
    </row>
    <row r="110" spans="2:25" customFormat="1" ht="136.5" customHeight="1" x14ac:dyDescent="0.35">
      <c r="B110" s="434"/>
      <c r="C110" s="438" t="s">
        <v>344</v>
      </c>
      <c r="D110" s="692" t="s">
        <v>635</v>
      </c>
      <c r="E110" s="693"/>
      <c r="F110" s="693"/>
      <c r="G110" s="693"/>
      <c r="H110" s="693"/>
      <c r="I110" s="628" t="s">
        <v>540</v>
      </c>
      <c r="J110" s="628"/>
      <c r="K110" s="627" t="s">
        <v>636</v>
      </c>
      <c r="L110" s="627"/>
      <c r="M110" s="627" t="s">
        <v>637</v>
      </c>
      <c r="N110" s="691"/>
      <c r="O110" s="435"/>
      <c r="P110" s="435"/>
      <c r="Q110" s="435"/>
      <c r="R110" s="435"/>
      <c r="S110" s="436"/>
      <c r="T110" s="48"/>
      <c r="U110" s="48"/>
      <c r="V110" s="48"/>
      <c r="W110" s="48"/>
      <c r="X110" s="49"/>
    </row>
    <row r="111" spans="2:25" customFormat="1" ht="219" customHeight="1" x14ac:dyDescent="0.35">
      <c r="B111" s="434"/>
      <c r="C111" s="437" t="s">
        <v>638</v>
      </c>
      <c r="D111" s="692" t="s">
        <v>639</v>
      </c>
      <c r="E111" s="693"/>
      <c r="F111" s="693"/>
      <c r="G111" s="693"/>
      <c r="H111" s="693"/>
      <c r="I111" s="695" t="s">
        <v>540</v>
      </c>
      <c r="J111" s="695"/>
      <c r="K111" s="696" t="s">
        <v>640</v>
      </c>
      <c r="L111" s="697"/>
      <c r="M111" s="698" t="s">
        <v>641</v>
      </c>
      <c r="N111" s="699"/>
      <c r="O111" s="435"/>
      <c r="P111" s="435"/>
      <c r="Q111" s="435"/>
      <c r="R111" s="435"/>
      <c r="S111" s="436"/>
      <c r="T111" s="48"/>
      <c r="U111" s="48"/>
      <c r="V111" s="48"/>
      <c r="W111" s="48"/>
      <c r="X111" s="49"/>
    </row>
    <row r="112" spans="2:25" customFormat="1" ht="108.65" customHeight="1" x14ac:dyDescent="0.35">
      <c r="B112" s="434"/>
      <c r="C112" s="437" t="s">
        <v>638</v>
      </c>
      <c r="D112" s="692" t="s">
        <v>642</v>
      </c>
      <c r="E112" s="693"/>
      <c r="F112" s="693"/>
      <c r="G112" s="693"/>
      <c r="H112" s="693"/>
      <c r="I112" s="648" t="s">
        <v>540</v>
      </c>
      <c r="J112" s="648"/>
      <c r="K112" s="649" t="s">
        <v>643</v>
      </c>
      <c r="L112" s="650"/>
      <c r="M112" s="635" t="s">
        <v>644</v>
      </c>
      <c r="N112" s="694"/>
      <c r="O112" s="435"/>
      <c r="P112" s="435"/>
      <c r="Q112" s="435"/>
      <c r="R112" s="435"/>
      <c r="S112" s="436"/>
      <c r="T112" s="48"/>
      <c r="U112" s="48"/>
      <c r="V112" s="48"/>
      <c r="W112" s="48"/>
      <c r="X112" s="49"/>
    </row>
    <row r="113" spans="2:24" customFormat="1" ht="179.5" customHeight="1" x14ac:dyDescent="0.35">
      <c r="B113" s="434"/>
      <c r="C113" s="438" t="s">
        <v>631</v>
      </c>
      <c r="D113" s="692" t="s">
        <v>645</v>
      </c>
      <c r="E113" s="693"/>
      <c r="F113" s="693"/>
      <c r="G113" s="693"/>
      <c r="H113" s="693"/>
      <c r="I113" s="628" t="s">
        <v>646</v>
      </c>
      <c r="J113" s="628"/>
      <c r="K113" s="627" t="s">
        <v>647</v>
      </c>
      <c r="L113" s="627"/>
      <c r="M113" s="627" t="s">
        <v>648</v>
      </c>
      <c r="N113" s="691"/>
      <c r="O113" s="435"/>
      <c r="P113" s="435"/>
      <c r="Q113" s="435"/>
      <c r="R113" s="435"/>
      <c r="S113" s="436"/>
      <c r="T113" s="48"/>
      <c r="U113" s="48"/>
      <c r="V113" s="48"/>
      <c r="W113" s="48"/>
      <c r="X113" s="49"/>
    </row>
    <row r="114" spans="2:24" x14ac:dyDescent="0.35">
      <c r="B114" s="50"/>
      <c r="C114" s="268"/>
      <c r="D114" s="268"/>
      <c r="E114" s="268"/>
      <c r="F114" s="268"/>
      <c r="G114" s="268"/>
      <c r="H114" s="268"/>
      <c r="I114" s="268"/>
      <c r="J114" s="268"/>
      <c r="K114" s="268"/>
      <c r="L114" s="268"/>
      <c r="M114" s="268"/>
      <c r="N114" s="268"/>
      <c r="O114" s="268"/>
      <c r="P114" s="48"/>
      <c r="Q114" s="48"/>
      <c r="R114" s="48"/>
      <c r="S114" s="48"/>
      <c r="T114" s="48"/>
      <c r="U114" s="48"/>
      <c r="V114" s="48"/>
      <c r="W114" s="48"/>
      <c r="X114" s="49"/>
    </row>
    <row r="115" spans="2:24" x14ac:dyDescent="0.35">
      <c r="B115" s="50"/>
      <c r="C115" s="268"/>
      <c r="D115" s="268"/>
      <c r="E115" s="268"/>
      <c r="F115" s="268"/>
      <c r="G115" s="268"/>
      <c r="H115" s="268"/>
      <c r="I115" s="268"/>
      <c r="J115" s="268"/>
      <c r="K115" s="268"/>
      <c r="L115" s="268"/>
      <c r="M115" s="268"/>
      <c r="N115" s="268"/>
      <c r="O115" s="268"/>
      <c r="P115" s="48"/>
      <c r="Q115" s="48"/>
      <c r="R115" s="48"/>
      <c r="S115" s="48"/>
      <c r="T115" s="48"/>
      <c r="U115" s="48"/>
      <c r="V115" s="48"/>
      <c r="W115" s="48"/>
      <c r="X115" s="49"/>
    </row>
    <row r="116" spans="2:24" ht="32.5" customHeight="1" x14ac:dyDescent="0.35">
      <c r="B116" s="47"/>
      <c r="C116" s="623" t="s">
        <v>649</v>
      </c>
      <c r="D116" s="623"/>
      <c r="E116" s="623"/>
      <c r="F116" s="623"/>
      <c r="G116" s="623"/>
      <c r="H116" s="623"/>
      <c r="I116" s="623"/>
      <c r="J116" s="623"/>
      <c r="K116" s="623"/>
      <c r="L116" s="623"/>
      <c r="M116" s="623"/>
      <c r="N116" s="623"/>
      <c r="O116" s="268"/>
      <c r="P116" s="48"/>
      <c r="Q116" s="48"/>
      <c r="R116" s="48"/>
      <c r="S116" s="48"/>
      <c r="T116" s="48"/>
      <c r="U116" s="48"/>
      <c r="V116" s="48"/>
      <c r="W116" s="48"/>
      <c r="X116" s="49"/>
    </row>
    <row r="117" spans="2:24" ht="15" thickBot="1" x14ac:dyDescent="0.4">
      <c r="B117" s="50"/>
      <c r="C117" s="268"/>
      <c r="D117" s="268"/>
      <c r="E117" s="268"/>
      <c r="F117" s="268"/>
      <c r="G117" s="268"/>
      <c r="H117" s="268"/>
      <c r="I117" s="268"/>
      <c r="J117" s="268"/>
      <c r="K117" s="268"/>
      <c r="L117" s="268"/>
      <c r="M117" s="268"/>
      <c r="N117" s="268"/>
      <c r="O117" s="268"/>
      <c r="P117" s="48"/>
      <c r="Q117" s="48"/>
      <c r="R117" s="48"/>
      <c r="S117" s="48"/>
      <c r="T117" s="48"/>
      <c r="U117" s="48"/>
      <c r="V117" s="48"/>
      <c r="W117" s="48"/>
      <c r="X117" s="49"/>
    </row>
    <row r="118" spans="2:24" x14ac:dyDescent="0.35">
      <c r="B118" s="50"/>
      <c r="C118" s="636"/>
      <c r="D118" s="637"/>
      <c r="E118" s="637"/>
      <c r="F118" s="637"/>
      <c r="G118" s="637"/>
      <c r="H118" s="637"/>
      <c r="I118" s="637"/>
      <c r="J118" s="637"/>
      <c r="K118" s="637"/>
      <c r="L118" s="637"/>
      <c r="M118" s="637"/>
      <c r="N118" s="638"/>
      <c r="O118" s="268"/>
      <c r="P118" s="48"/>
      <c r="Q118" s="48"/>
      <c r="R118" s="48"/>
      <c r="S118" s="48"/>
      <c r="T118" s="48"/>
      <c r="U118" s="48"/>
      <c r="V118" s="48"/>
      <c r="W118" s="48"/>
      <c r="X118" s="49"/>
    </row>
    <row r="119" spans="2:24" x14ac:dyDescent="0.35">
      <c r="B119" s="50"/>
      <c r="C119" s="639"/>
      <c r="D119" s="640"/>
      <c r="E119" s="640"/>
      <c r="F119" s="640"/>
      <c r="G119" s="640"/>
      <c r="H119" s="640"/>
      <c r="I119" s="640"/>
      <c r="J119" s="640"/>
      <c r="K119" s="640"/>
      <c r="L119" s="640"/>
      <c r="M119" s="640"/>
      <c r="N119" s="641"/>
      <c r="O119" s="268"/>
      <c r="P119" s="48"/>
      <c r="Q119" s="48"/>
      <c r="R119" s="48"/>
      <c r="S119" s="48"/>
      <c r="T119" s="48"/>
      <c r="U119" s="48"/>
      <c r="V119" s="48"/>
      <c r="W119" s="48"/>
      <c r="X119" s="49"/>
    </row>
    <row r="120" spans="2:24" x14ac:dyDescent="0.35">
      <c r="B120" s="50"/>
      <c r="C120" s="639"/>
      <c r="D120" s="640"/>
      <c r="E120" s="640"/>
      <c r="F120" s="640"/>
      <c r="G120" s="640"/>
      <c r="H120" s="640"/>
      <c r="I120" s="640"/>
      <c r="J120" s="640"/>
      <c r="K120" s="640"/>
      <c r="L120" s="640"/>
      <c r="M120" s="640"/>
      <c r="N120" s="641"/>
      <c r="O120" s="268"/>
      <c r="P120" s="48"/>
      <c r="Q120" s="48"/>
      <c r="R120" s="48"/>
      <c r="S120" s="48"/>
      <c r="T120" s="48"/>
      <c r="U120" s="48"/>
      <c r="V120" s="48"/>
      <c r="W120" s="48"/>
      <c r="X120" s="49"/>
    </row>
    <row r="121" spans="2:24" x14ac:dyDescent="0.35">
      <c r="B121" s="50"/>
      <c r="C121" s="639"/>
      <c r="D121" s="640"/>
      <c r="E121" s="640"/>
      <c r="F121" s="640"/>
      <c r="G121" s="640"/>
      <c r="H121" s="640"/>
      <c r="I121" s="640"/>
      <c r="J121" s="640"/>
      <c r="K121" s="640"/>
      <c r="L121" s="640"/>
      <c r="M121" s="640"/>
      <c r="N121" s="641"/>
      <c r="O121" s="268"/>
      <c r="P121" s="48"/>
      <c r="Q121" s="48"/>
      <c r="R121" s="48"/>
      <c r="S121" s="48"/>
      <c r="T121" s="48"/>
      <c r="U121" s="48"/>
      <c r="V121" s="48"/>
      <c r="W121" s="48"/>
      <c r="X121" s="49"/>
    </row>
    <row r="122" spans="2:24" x14ac:dyDescent="0.35">
      <c r="B122" s="50"/>
      <c r="C122" s="639"/>
      <c r="D122" s="640"/>
      <c r="E122" s="640"/>
      <c r="F122" s="640"/>
      <c r="G122" s="640"/>
      <c r="H122" s="640"/>
      <c r="I122" s="640"/>
      <c r="J122" s="640"/>
      <c r="K122" s="640"/>
      <c r="L122" s="640"/>
      <c r="M122" s="640"/>
      <c r="N122" s="641"/>
      <c r="O122" s="268"/>
      <c r="P122" s="48"/>
      <c r="Q122" s="48"/>
      <c r="R122" s="48"/>
      <c r="S122" s="48"/>
      <c r="T122" s="48"/>
      <c r="U122" s="48"/>
      <c r="V122" s="48"/>
      <c r="W122" s="48"/>
      <c r="X122" s="49"/>
    </row>
    <row r="123" spans="2:24" ht="15" thickBot="1" x14ac:dyDescent="0.4">
      <c r="B123" s="50"/>
      <c r="C123" s="642"/>
      <c r="D123" s="643"/>
      <c r="E123" s="643"/>
      <c r="F123" s="643"/>
      <c r="G123" s="643"/>
      <c r="H123" s="643"/>
      <c r="I123" s="643"/>
      <c r="J123" s="643"/>
      <c r="K123" s="643"/>
      <c r="L123" s="643"/>
      <c r="M123" s="643"/>
      <c r="N123" s="644"/>
      <c r="O123" s="268"/>
      <c r="P123" s="48"/>
      <c r="Q123" s="48"/>
      <c r="R123" s="48"/>
      <c r="S123" s="48"/>
      <c r="T123" s="48"/>
      <c r="U123" s="48"/>
      <c r="V123" s="48"/>
      <c r="W123" s="48"/>
      <c r="X123" s="49"/>
    </row>
    <row r="124" spans="2:24" x14ac:dyDescent="0.35">
      <c r="B124" s="51"/>
      <c r="C124" s="52"/>
      <c r="D124" s="52"/>
      <c r="E124" s="52"/>
      <c r="F124" s="52"/>
      <c r="G124" s="52"/>
      <c r="H124" s="52"/>
      <c r="I124" s="52"/>
      <c r="J124" s="52"/>
      <c r="K124" s="52"/>
      <c r="L124" s="52"/>
      <c r="M124" s="52"/>
      <c r="N124" s="52"/>
      <c r="O124" s="52"/>
      <c r="P124" s="52"/>
      <c r="Q124" s="52"/>
      <c r="R124" s="52"/>
      <c r="S124" s="52"/>
      <c r="T124" s="52"/>
      <c r="U124" s="52"/>
      <c r="V124" s="52"/>
      <c r="W124" s="52"/>
      <c r="X124" s="53"/>
    </row>
    <row r="125" spans="2:24" x14ac:dyDescent="0.35">
      <c r="B125" s="249" t="s">
        <v>650</v>
      </c>
      <c r="V125" s="4"/>
    </row>
    <row r="126" spans="2:24" x14ac:dyDescent="0.35">
      <c r="V126" s="4"/>
    </row>
    <row r="127" spans="2:24" x14ac:dyDescent="0.35">
      <c r="V127" s="4"/>
    </row>
    <row r="128" spans="2:24" x14ac:dyDescent="0.35">
      <c r="V128" s="4"/>
    </row>
    <row r="129" spans="22:22" x14ac:dyDescent="0.35">
      <c r="V129" s="4"/>
    </row>
    <row r="130" spans="22:22" x14ac:dyDescent="0.35">
      <c r="V130" s="4"/>
    </row>
    <row r="131" spans="22:22" x14ac:dyDescent="0.35">
      <c r="V131" s="4"/>
    </row>
    <row r="132" spans="22:22" x14ac:dyDescent="0.35">
      <c r="V132" s="4"/>
    </row>
    <row r="133" spans="22:22" x14ac:dyDescent="0.35">
      <c r="V133" s="4"/>
    </row>
    <row r="134" spans="22:22" x14ac:dyDescent="0.35">
      <c r="V134" s="4"/>
    </row>
    <row r="135" spans="22:22" x14ac:dyDescent="0.35">
      <c r="V135" s="4"/>
    </row>
    <row r="136" spans="22:22" x14ac:dyDescent="0.35">
      <c r="V136" s="4"/>
    </row>
    <row r="137" spans="22:22" x14ac:dyDescent="0.35">
      <c r="V137" s="4"/>
    </row>
    <row r="138" spans="22:22" x14ac:dyDescent="0.35">
      <c r="V138" s="4"/>
    </row>
    <row r="139" spans="22:22" x14ac:dyDescent="0.35">
      <c r="V139" s="4"/>
    </row>
    <row r="140" spans="22:22" x14ac:dyDescent="0.35">
      <c r="V140"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188">
    <mergeCell ref="M68:N68"/>
    <mergeCell ref="M69:N69"/>
    <mergeCell ref="C34:Q38"/>
    <mergeCell ref="N29:Q29"/>
    <mergeCell ref="N30:Q30"/>
    <mergeCell ref="M112:N112"/>
    <mergeCell ref="E99:H99"/>
    <mergeCell ref="E95:H95"/>
    <mergeCell ref="E96:H96"/>
    <mergeCell ref="E97:H97"/>
    <mergeCell ref="E98:H98"/>
    <mergeCell ref="E82:H82"/>
    <mergeCell ref="E83:H83"/>
    <mergeCell ref="E84:H84"/>
    <mergeCell ref="E85:H85"/>
    <mergeCell ref="E86:H86"/>
    <mergeCell ref="E87:H87"/>
    <mergeCell ref="E88:H88"/>
    <mergeCell ref="E89:H89"/>
    <mergeCell ref="E90:H90"/>
    <mergeCell ref="E91:H91"/>
    <mergeCell ref="E94:H94"/>
    <mergeCell ref="C91:D91"/>
    <mergeCell ref="C92:D92"/>
    <mergeCell ref="D108:H108"/>
    <mergeCell ref="D109:H109"/>
    <mergeCell ref="D110:H110"/>
    <mergeCell ref="D111:H111"/>
    <mergeCell ref="D112:H112"/>
    <mergeCell ref="D113:H113"/>
    <mergeCell ref="M109:N109"/>
    <mergeCell ref="I110:J110"/>
    <mergeCell ref="K110:L110"/>
    <mergeCell ref="M110:N110"/>
    <mergeCell ref="I111:J111"/>
    <mergeCell ref="K111:L111"/>
    <mergeCell ref="M111:N111"/>
    <mergeCell ref="I108:J108"/>
    <mergeCell ref="K108:L108"/>
    <mergeCell ref="M108:N108"/>
    <mergeCell ref="C94:D94"/>
    <mergeCell ref="C95:D95"/>
    <mergeCell ref="C96:D96"/>
    <mergeCell ref="I113:J113"/>
    <mergeCell ref="K113:L113"/>
    <mergeCell ref="C98:D98"/>
    <mergeCell ref="C99:D99"/>
    <mergeCell ref="U44:V44"/>
    <mergeCell ref="U45:V45"/>
    <mergeCell ref="U46:V46"/>
    <mergeCell ref="U47:V47"/>
    <mergeCell ref="U48:V48"/>
    <mergeCell ref="U49:V49"/>
    <mergeCell ref="U50:V50"/>
    <mergeCell ref="U51:V51"/>
    <mergeCell ref="C97:D97"/>
    <mergeCell ref="D68:E68"/>
    <mergeCell ref="K68:L68"/>
    <mergeCell ref="D69:E69"/>
    <mergeCell ref="K69:L69"/>
    <mergeCell ref="C82:D82"/>
    <mergeCell ref="C83:D83"/>
    <mergeCell ref="C84:D84"/>
    <mergeCell ref="M113:N113"/>
    <mergeCell ref="C85:D85"/>
    <mergeCell ref="C86:D86"/>
    <mergeCell ref="C87:D87"/>
    <mergeCell ref="C88:D88"/>
    <mergeCell ref="C89:D89"/>
    <mergeCell ref="C90:D90"/>
    <mergeCell ref="E92:H92"/>
    <mergeCell ref="E93:H93"/>
    <mergeCell ref="D67:E67"/>
    <mergeCell ref="C93:D93"/>
    <mergeCell ref="D65:E65"/>
    <mergeCell ref="K65:L65"/>
    <mergeCell ref="M65:N65"/>
    <mergeCell ref="D66:E66"/>
    <mergeCell ref="K66:L66"/>
    <mergeCell ref="M66:N66"/>
    <mergeCell ref="K67:L67"/>
    <mergeCell ref="M67:N67"/>
    <mergeCell ref="U52:V52"/>
    <mergeCell ref="U53:V53"/>
    <mergeCell ref="U54:V54"/>
    <mergeCell ref="U55:V55"/>
    <mergeCell ref="U56:V56"/>
    <mergeCell ref="U60:V60"/>
    <mergeCell ref="U59:V59"/>
    <mergeCell ref="U61:V61"/>
    <mergeCell ref="U62:V62"/>
    <mergeCell ref="U58:V58"/>
    <mergeCell ref="U57:V57"/>
    <mergeCell ref="K57:L57"/>
    <mergeCell ref="M57:N57"/>
    <mergeCell ref="U65:V65"/>
    <mergeCell ref="D62:E62"/>
    <mergeCell ref="K62:L62"/>
    <mergeCell ref="M62:N62"/>
    <mergeCell ref="D63:E63"/>
    <mergeCell ref="K63:L63"/>
    <mergeCell ref="M63:N63"/>
    <mergeCell ref="D64:E64"/>
    <mergeCell ref="K64:L64"/>
    <mergeCell ref="M64:N64"/>
    <mergeCell ref="K58:L58"/>
    <mergeCell ref="M58:N58"/>
    <mergeCell ref="D59:E59"/>
    <mergeCell ref="K59:L59"/>
    <mergeCell ref="M59:N59"/>
    <mergeCell ref="D60:E60"/>
    <mergeCell ref="K60:L60"/>
    <mergeCell ref="M60:N60"/>
    <mergeCell ref="D61:E61"/>
    <mergeCell ref="K61:L61"/>
    <mergeCell ref="M61:N61"/>
    <mergeCell ref="U69:V69"/>
    <mergeCell ref="U68:V68"/>
    <mergeCell ref="U66:V66"/>
    <mergeCell ref="U67:V67"/>
    <mergeCell ref="D48:E48"/>
    <mergeCell ref="K48:L48"/>
    <mergeCell ref="M48:N48"/>
    <mergeCell ref="D49:E49"/>
    <mergeCell ref="K49:L49"/>
    <mergeCell ref="M49:N49"/>
    <mergeCell ref="D50:E50"/>
    <mergeCell ref="K50:L50"/>
    <mergeCell ref="M50:N50"/>
    <mergeCell ref="D51:E51"/>
    <mergeCell ref="K51:L51"/>
    <mergeCell ref="M51:N51"/>
    <mergeCell ref="D52:E52"/>
    <mergeCell ref="K52:L52"/>
    <mergeCell ref="M52:N52"/>
    <mergeCell ref="D53:E53"/>
    <mergeCell ref="K53:L53"/>
    <mergeCell ref="M53:N53"/>
    <mergeCell ref="D54:E54"/>
    <mergeCell ref="D58:E58"/>
    <mergeCell ref="C118:N123"/>
    <mergeCell ref="J103:N103"/>
    <mergeCell ref="Q103:T103"/>
    <mergeCell ref="C103:G103"/>
    <mergeCell ref="K43:L43"/>
    <mergeCell ref="D47:E47"/>
    <mergeCell ref="K47:L47"/>
    <mergeCell ref="M47:N47"/>
    <mergeCell ref="K107:L107"/>
    <mergeCell ref="M107:N107"/>
    <mergeCell ref="I109:J109"/>
    <mergeCell ref="K109:L109"/>
    <mergeCell ref="I112:J112"/>
    <mergeCell ref="K112:L112"/>
    <mergeCell ref="D107:H107"/>
    <mergeCell ref="I107:J107"/>
    <mergeCell ref="C80:D80"/>
    <mergeCell ref="E80:H80"/>
    <mergeCell ref="C73:V75"/>
    <mergeCell ref="C81:D81"/>
    <mergeCell ref="E81:H81"/>
    <mergeCell ref="U43:V43"/>
    <mergeCell ref="U63:V63"/>
    <mergeCell ref="U64:V64"/>
    <mergeCell ref="C116:N116"/>
    <mergeCell ref="C105:N105"/>
    <mergeCell ref="D29:F29"/>
    <mergeCell ref="D30:F30"/>
    <mergeCell ref="D44:E44"/>
    <mergeCell ref="K44:L44"/>
    <mergeCell ref="M44:N44"/>
    <mergeCell ref="D45:E45"/>
    <mergeCell ref="K45:L45"/>
    <mergeCell ref="M45:N45"/>
    <mergeCell ref="D46:E46"/>
    <mergeCell ref="K46:L46"/>
    <mergeCell ref="M46:N46"/>
    <mergeCell ref="D43:E43"/>
    <mergeCell ref="M43:N43"/>
    <mergeCell ref="K54:L54"/>
    <mergeCell ref="M54:N54"/>
    <mergeCell ref="D55:E55"/>
    <mergeCell ref="K55:L55"/>
    <mergeCell ref="M55:N55"/>
    <mergeCell ref="D56:E56"/>
    <mergeCell ref="K56:L56"/>
    <mergeCell ref="M56:N56"/>
    <mergeCell ref="D57:E57"/>
  </mergeCells>
  <conditionalFormatting sqref="D17:O21 D23:O23">
    <cfRule type="expression" dxfId="0" priority="5">
      <formula>$D$14="N/A"</formula>
    </cfRule>
  </conditionalFormatting>
  <dataValidations count="18">
    <dataValidation allowBlank="1" sqref="P43 WCF61:WCF63 VSJ61:VSJ63 VIN61:VIN63 UYR61:UYR63 UOV61:UOV63 UEZ61:UEZ63 TVD61:TVD63 TLH61:TLH63 TBL61:TBL63 SRP61:SRP63 SHT61:SHT63 RXX61:RXX63 ROB61:ROB63 REF61:REF63 QUJ61:QUJ63 QKN61:QKN63 QAR61:QAR63 PQV61:PQV63 PGZ61:PGZ63 OXD61:OXD63 ONH61:ONH63 ODL61:ODL63 NTP61:NTP63 NJT61:NJT63 MZX61:MZX63 MQB61:MQB63 MGF61:MGF63 LWJ61:LWJ63 LMN61:LMN63 LCR61:LCR63 KSV61:KSV63 KIZ61:KIZ63 JZD61:JZD63 JPH61:JPH63 JFL61:JFL63 IVP61:IVP63 ILT61:ILT63 IBX61:IBX63 HSB61:HSB63 HIF61:HIF63 GYJ61:GYJ63 GON61:GON63 GER61:GER63 FUV61:FUV63 FKZ61:FKZ63 FBD61:FBD63 ERH61:ERH63 EHL61:EHL63 DXP61:DXP63 DNT61:DNT63 DDX61:DDX63 CUB61:CUB63 CKF61:CKF63 CAJ61:CAJ63 BQN61:BQN63 BGR61:BGR63 AWV61:AWV63 AMZ61:AMZ63 ADD61:ADD63 TH61:TH63 JL61:JL63 WVX61:WVX63 WMB61:WMB63 O80:O99 Q43:Q69" xr:uid="{00000000-0002-0000-0200-000000000000}"/>
    <dataValidation sqref="T43:U43 WMF61:WMF63 WCJ61:WCJ63 VSN61:VSN63 VIR61:VIR63 UYV61:UYV63 UOZ61:UOZ63 UFD61:UFD63 TVH61:TVH63 TLL61:TLL63 TBP61:TBP63 SRT61:SRT63 SHX61:SHX63 RYB61:RYB63 ROF61:ROF63 REJ61:REJ63 QUN61:QUN63 QKR61:QKR63 QAV61:QAV63 PQZ61:PQZ63 PHD61:PHD63 OXH61:OXH63 ONL61:ONL63 ODP61:ODP63 NTT61:NTT63 NJX61:NJX63 NAB61:NAB63 MQF61:MQF63 MGJ61:MGJ63 LWN61:LWN63 LMR61:LMR63 LCV61:LCV63 KSZ61:KSZ63 KJD61:KJD63 JZH61:JZH63 JPL61:JPL63 JFP61:JFP63 IVT61:IVT63 ILX61:ILX63 ICB61:ICB63 HSF61:HSF63 HIJ61:HIJ63 GYN61:GYN63 GOR61:GOR63 GEV61:GEV63 FUZ61:FUZ63 FLD61:FLD63 FBH61:FBH63 ERL61:ERL63 EHP61:EHP63 DXT61:DXT63 DNX61:DNX63 DEB61:DEB63 CUF61:CUF63 CKJ61:CKJ63 CAN61:CAN63 BQR61:BQR63 BGV61:BGV63 AWZ61:AWZ63 AND61:AND63 ADH61:ADH63 TL61:TL63 JP61:JP63 WWB61:WWB63 M80:N99" xr:uid="{00000000-0002-0000-0200-000001000000}"/>
    <dataValidation type="list" allowBlank="1" sqref="N25:O28 N39:O42 N1:O2 N14:O15 N6:O7 WVW61:WVW63 O100:O1048576 WMA61:WMA63 WCE61:WCE63 VSI61:VSI63 VIM61:VIM63 UYQ61:UYQ63 UOU61:UOU63 UEY61:UEY63 TVC61:TVC63 TLG61:TLG63 TBK61:TBK63 SRO61:SRO63 SHS61:SHS63 RXW61:RXW63 ROA61:ROA63 REE61:REE63 QUI61:QUI63 QKM61:QKM63 QAQ61:QAQ63 PQU61:PQU63 PGY61:PGY63 OXC61:OXC63 ONG61:ONG63 ODK61:ODK63 NTO61:NTO63 NJS61:NJS63 MZW61:MZW63 MQA61:MQA63 MGE61:MGE63 LWI61:LWI63 LMM61:LMM63 LCQ61:LCQ63 KSU61:KSU63 KIY61:KIY63 JZC61:JZC63 JPG61:JPG63 JFK61:JFK63 IVO61:IVO63 ILS61:ILS63 IBW61:IBW63 HSA61:HSA63 HIE61:HIE63 GYI61:GYI63 GOM61:GOM63 GEQ61:GEQ63 FUU61:FUU63 FKY61:FKY63 FBC61:FBC63 ERG61:ERG63 EHK61:EHK63 DXO61:DXO63 DNS61:DNS63 DDW61:DDW63 CUA61:CUA63 CKE61:CKE63 CAI61:CAI63 BQM61:BQM63 BGQ61:BGQ63 AWU61:AWU63 AMY61:AMY63 ADC61:ADC63 TG61:TG63 JK61:JK63 N124:N1048576 N114:N115 N117 N100:N104 N106" xr:uid="{00000000-0002-0000-0200-000005000000}">
      <formula1>Behaviour</formula1>
    </dataValidation>
    <dataValidation type="list" sqref="M39:M42 M14:M15 M25:M28 WVR61:WVR63 M6:M7 M1:M2 M117 WLV61:WLV63 WBZ61:WBZ63 VSD61:VSD63 VIH61:VIH63 UYL61:UYL63 UOP61:UOP63 UET61:UET63 TUX61:TUX63 TLB61:TLB63 TBF61:TBF63 SRJ61:SRJ63 SHN61:SHN63 RXR61:RXR63 RNV61:RNV63 RDZ61:RDZ63 QUD61:QUD63 QKH61:QKH63 QAL61:QAL63 PQP61:PQP63 PGT61:PGT63 OWX61:OWX63 ONB61:ONB63 ODF61:ODF63 NTJ61:NTJ63 NJN61:NJN63 MZR61:MZR63 MPV61:MPV63 MFZ61:MFZ63 LWD61:LWD63 LMH61:LMH63 LCL61:LCL63 KSP61:KSP63 KIT61:KIT63 JYX61:JYX63 JPB61:JPB63 JFF61:JFF63 IVJ61:IVJ63 ILN61:ILN63 IBR61:IBR63 HRV61:HRV63 HHZ61:HHZ63 GYD61:GYD63 GOH61:GOH63 GEL61:GEL63 FUP61:FUP63 FKT61:FKT63 FAX61:FAX63 ERB61:ERB63 EHF61:EHF63 DXJ61:DXJ63 DNN61:DNN63 DDR61:DDR63 CTV61:CTV63 CJZ61:CJZ63 CAD61:CAD63 BQH61:BQH63 BGL61:BGL63 AWP61:AWP63 AMT61:AMT63 ACX61:ACX63 TB61:TB63 JF61:JF63 M124:M1048576 M114:M115 M100:M104 M106" xr:uid="{00000000-0002-0000-0200-000006000000}">
      <formula1>ProjectStatus</formula1>
    </dataValidation>
    <dataValidation type="list" sqref="R6:U7 R1:U2 R101:U102 R141:U1048576 R103:T140" xr:uid="{00000000-0002-0000-0200-000007000000}">
      <formula1>"FundingStatus"</formula1>
    </dataValidation>
    <dataValidation type="list" sqref="Q6:Q7 Q1:Q2 Q101:Q1048576" xr:uid="{00000000-0002-0000-0200-000008000000}">
      <formula1>FundingSource</formula1>
    </dataValidation>
    <dataValidation type="decimal" operator="greaterThan" allowBlank="1" showInputMessage="1" showErrorMessage="1" sqref="H30 JC61:JC63 WLS61:WLS63 WBW61:WBW63 VSA61:VSA63 VIE61:VIE63 UYI61:UYI63 UOM61:UOM63 UEQ61:UEQ63 TUU61:TUU63 TKY61:TKY63 TBC61:TBC63 SRG61:SRG63 SHK61:SHK63 RXO61:RXO63 RNS61:RNS63 RDW61:RDW63 QUA61:QUA63 QKE61:QKE63 QAI61:QAI63 PQM61:PQM63 PGQ61:PGQ63 OWU61:OWU63 OMY61:OMY63 ODC61:ODC63 NTG61:NTG63 NJK61:NJK63 MZO61:MZO63 MPS61:MPS63 MFW61:MFW63 LWA61:LWA63 LME61:LME63 LCI61:LCI63 KSM61:KSM63 KIQ61:KIQ63 JYU61:JYU63 JOY61:JOY63 JFC61:JFC63 IVG61:IVG63 ILK61:ILK63 IBO61:IBO63 HRS61:HRS63 HHW61:HHW63 GYA61:GYA63 GOE61:GOE63 GEI61:GEI63 FUM61:FUM63 FKQ61:FKQ63 FAU61:FAU63 EQY61:EQY63 EHC61:EHC63 DXG61:DXG63 DNK61:DNK63 DDO61:DDO63 CTS61:CTS63 CJW61:CJW63 CAA61:CAA63 BQE61:BQE63 BGI61:BGI63 AWM61:AWM63 AMQ61:AMQ63 ACU61:ACU63 SY61:SY63 WVO61:WVO63 H44:H69" xr:uid="{00000000-0002-0000-0200-000009000000}">
      <formula1>0</formula1>
    </dataValidation>
    <dataValidation type="decimal" operator="greaterThanOrEqual" allowBlank="1" showInputMessage="1" showErrorMessage="1" sqref="L30 JE61:JE63 WMC61:WMD63 WCG61:WCH63 VSK61:VSL63 VIO61:VIP63 UYS61:UYT63 UOW61:UOX63 UFA61:UFB63 TVE61:TVF63 TLI61:TLJ63 TBM61:TBN63 SRQ61:SRR63 SHU61:SHV63 RXY61:RXZ63 ROC61:ROD63 REG61:REH63 QUK61:QUL63 QKO61:QKP63 QAS61:QAT63 PQW61:PQX63 PHA61:PHB63 OXE61:OXF63 ONI61:ONJ63 ODM61:ODN63 NTQ61:NTR63 NJU61:NJV63 MZY61:MZZ63 MQC61:MQD63 MGG61:MGH63 LWK61:LWL63 LMO61:LMP63 LCS61:LCT63 KSW61:KSX63 KJA61:KJB63 JZE61:JZF63 JPI61:JPJ63 JFM61:JFN63 IVQ61:IVR63 ILU61:ILV63 IBY61:IBZ63 HSC61:HSD63 HIG61:HIH63 GYK61:GYL63 GOO61:GOP63 GES61:GET63 FUW61:FUX63 FLA61:FLB63 FBE61:FBF63 ERI61:ERJ63 EHM61:EHN63 DXQ61:DXR63 DNU61:DNV63 DDY61:DDZ63 CUC61:CUD63 CKG61:CKH63 CAK61:CAL63 BQO61:BQP63 BGS61:BGT63 AWW61:AWX63 ANA61:ANB63 ADE61:ADF63 TI61:TJ63 JM61:JN63 WVQ61:WVQ63 WLU61:WLU63 WBY61:WBY63 VSC61:VSC63 VIG61:VIG63 UYK61:UYK63 UOO61:UOO63 UES61:UES63 TUW61:TUW63 TLA61:TLA63 TBE61:TBE63 SRI61:SRI63 SHM61:SHM63 RXQ61:RXQ63 RNU61:RNU63 RDY61:RDY63 QUC61:QUC63 QKG61:QKG63 QAK61:QAK63 PQO61:PQO63 PGS61:PGS63 OWW61:OWW63 ONA61:ONA63 ODE61:ODE63 NTI61:NTI63 NJM61:NJM63 MZQ61:MZQ63 MPU61:MPU63 MFY61:MFY63 LWC61:LWC63 LMG61:LMG63 LCK61:LCK63 KSO61:KSO63 KIS61:KIS63 JYW61:JYW63 JPA61:JPA63 JFE61:JFE63 IVI61:IVI63 ILM61:ILM63 IBQ61:IBQ63 HRU61:HRU63 HHY61:HHY63 GYC61:GYC63 GOG61:GOG63 GEK61:GEK63 FUO61:FUO63 FKS61:FKS63 FAW61:FAW63 ERA61:ERA63 EHE61:EHE63 DXI61:DXI63 DNM61:DNM63 DDQ61:DDQ63 CTU61:CTU63 CJY61:CJY63 CAC61:CAC63 BQG61:BQG63 BGK61:BGK63 AWO61:AWO63 AMS61:AMS63 ACW61:ACW63 TA61:TA63 WVY61:WVZ63 R44:S69 J44:J69" xr:uid="{00000000-0002-0000-0200-00000A000000}">
      <formula1>0</formula1>
    </dataValidation>
    <dataValidation type="list" allowBlank="1" showInputMessage="1" showErrorMessage="1" sqref="P17:P24 D14:D15 C22 C24 I30" xr:uid="{00000000-0002-0000-0200-00000C000000}">
      <formula1>#REF!</formula1>
    </dataValidation>
    <dataValidation operator="greaterThan" allowBlank="1" showInputMessage="1" showErrorMessage="1" sqref="J30" xr:uid="{654FECBA-9316-464F-A568-5ACAD6B0B4EF}"/>
    <dataValidation type="list" allowBlank="1" showInputMessage="1" showErrorMessage="1" sqref="IW61:IW63 WVI61:WVI63 WLM61:WLM63 WBQ61:WBQ63 VRU61:VRU63 VHY61:VHY63 UYC61:UYC63 UOG61:UOG63 UEK61:UEK63 TUO61:TUO63 TKS61:TKS63 TAW61:TAW63 SRA61:SRA63 SHE61:SHE63 RXI61:RXI63 RNM61:RNM63 RDQ61:RDQ63 QTU61:QTU63 QJY61:QJY63 QAC61:QAC63 PQG61:PQG63 PGK61:PGK63 OWO61:OWO63 OMS61:OMS63 OCW61:OCW63 NTA61:NTA63 NJE61:NJE63 MZI61:MZI63 MPM61:MPM63 MFQ61:MFQ63 LVU61:LVU63 LLY61:LLY63 LCC61:LCC63 KSG61:KSG63 KIK61:KIK63 JYO61:JYO63 JOS61:JOS63 JEW61:JEW63 IVA61:IVA63 ILE61:ILE63 IBI61:IBI63 HRM61:HRM63 HHQ61:HHQ63 GXU61:GXU63 GNY61:GNY63 GEC61:GEC63 FUG61:FUG63 FKK61:FKK63 FAO61:FAO63 EQS61:EQS63 EGW61:EGW63 DXA61:DXA63 DNE61:DNE63 DDI61:DDI63 CTM61:CTM63 CJQ61:CJQ63 BZU61:BZU63 BPY61:BPY63 BGC61:BGC63 AWG61:AWG63 AMK61:AMK63 ACO61:ACO63 SS61:SS63" xr:uid="{4FDCD197-FD32-4312-94A6-4040CA829C0E}">
      <formula1>RPP_Sector</formula1>
    </dataValidation>
    <dataValidation type="list" allowBlank="1" showInputMessage="1" showErrorMessage="1" sqref="JD61:JD63 WLT61:WLT63 WBX61:WBX63 VSB61:VSB63 VIF61:VIF63 UYJ61:UYJ63 UON61:UON63 UER61:UER63 TUV61:TUV63 TKZ61:TKZ63 TBD61:TBD63 SRH61:SRH63 SHL61:SHL63 RXP61:RXP63 RNT61:RNT63 RDX61:RDX63 QUB61:QUB63 QKF61:QKF63 QAJ61:QAJ63 PQN61:PQN63 PGR61:PGR63 OWV61:OWV63 OMZ61:OMZ63 ODD61:ODD63 NTH61:NTH63 NJL61:NJL63 MZP61:MZP63 MPT61:MPT63 MFX61:MFX63 LWB61:LWB63 LMF61:LMF63 LCJ61:LCJ63 KSN61:KSN63 KIR61:KIR63 JYV61:JYV63 JOZ61:JOZ63 JFD61:JFD63 IVH61:IVH63 ILL61:ILL63 IBP61:IBP63 HRT61:HRT63 HHX61:HHX63 GYB61:GYB63 GOF61:GOF63 GEJ61:GEJ63 FUN61:FUN63 FKR61:FKR63 FAV61:FAV63 EQZ61:EQZ63 EHD61:EHD63 DXH61:DXH63 DNL61:DNL63 DDP61:DDP63 CTT61:CTT63 CJX61:CJX63 CAB61:CAB63 BQF61:BQF63 BGJ61:BGJ63 AWN61:AWN63 AMR61:AMR63 ACV61:ACV63 SZ61:SZ63 WVP61:WVP63" xr:uid="{670BC5E6-720C-45A3-B6AA-3D886636AB4E}">
      <formula1>Latest_Year_Measured</formula1>
    </dataValidation>
    <dataValidation type="list" allowBlank="1" showInputMessage="1" showErrorMessage="1" sqref="JA61:JB63 WLQ61:WLR63 WBU61:WBV63 VRY61:VRZ63 VIC61:VID63 UYG61:UYH63 UOK61:UOL63 UEO61:UEP63 TUS61:TUT63 TKW61:TKX63 TBA61:TBB63 SRE61:SRF63 SHI61:SHJ63 RXM61:RXN63 RNQ61:RNR63 RDU61:RDV63 QTY61:QTZ63 QKC61:QKD63 QAG61:QAH63 PQK61:PQL63 PGO61:PGP63 OWS61:OWT63 OMW61:OMX63 ODA61:ODB63 NTE61:NTF63 NJI61:NJJ63 MZM61:MZN63 MPQ61:MPR63 MFU61:MFV63 LVY61:LVZ63 LMC61:LMD63 LCG61:LCH63 KSK61:KSL63 KIO61:KIP63 JYS61:JYT63 JOW61:JOX63 JFA61:JFB63 IVE61:IVF63 ILI61:ILJ63 IBM61:IBN63 HRQ61:HRR63 HHU61:HHV63 GXY61:GXZ63 GOC61:GOD63 GEG61:GEH63 FUK61:FUL63 FKO61:FKP63 FAS61:FAT63 EQW61:EQX63 EHA61:EHB63 DXE61:DXF63 DNI61:DNJ63 DDM61:DDN63 CTQ61:CTR63 CJU61:CJV63 BZY61:BZZ63 BQC61:BQD63 BGG61:BGH63 AWK61:AWL63 AMO61:AMP63 ACS61:ACT63 SW61:SX63 WVM61:WVN63" xr:uid="{9EF5F20D-8DF4-421E-BEC1-5E9D9CB9DC36}">
      <formula1>startyear</formula1>
    </dataValidation>
    <dataValidation type="list" allowBlank="1" showInputMessage="1" showErrorMessage="1" sqref="JJ61:JJ63 WLZ61:WLZ63 WCD61:WCD63 VSH61:VSH63 VIL61:VIL63 UYP61:UYP63 UOT61:UOT63 UEX61:UEX63 TVB61:TVB63 TLF61:TLF63 TBJ61:TBJ63 SRN61:SRN63 SHR61:SHR63 RXV61:RXV63 RNZ61:RNZ63 RED61:RED63 QUH61:QUH63 QKL61:QKL63 QAP61:QAP63 PQT61:PQT63 PGX61:PGX63 OXB61:OXB63 ONF61:ONF63 ODJ61:ODJ63 NTN61:NTN63 NJR61:NJR63 MZV61:MZV63 MPZ61:MPZ63 MGD61:MGD63 LWH61:LWH63 LML61:LML63 LCP61:LCP63 KST61:KST63 KIX61:KIX63 JZB61:JZB63 JPF61:JPF63 JFJ61:JFJ63 IVN61:IVN63 ILR61:ILR63 IBV61:IBV63 HRZ61:HRZ63 HID61:HID63 GYH61:GYH63 GOL61:GOL63 GEP61:GEP63 FUT61:FUT63 FKX61:FKX63 FBB61:FBB63 ERF61:ERF63 EHJ61:EHJ63 DXN61:DXN63 DNR61:DNR63 DDV61:DDV63 CTZ61:CTZ63 CKD61:CKD63 CAH61:CAH63 BQL61:BQL63 BGP61:BGP63 AWT61:AWT63 AMX61:AMX63 ADB61:ADB63 TF61:TF63 WVV61:WVV63" xr:uid="{947E816E-E580-4E33-A84D-913BD60593DC}">
      <formula1>Delivery_Role</formula1>
    </dataValidation>
    <dataValidation type="list" allowBlank="1" showInputMessage="1" showErrorMessage="1" sqref="JO61:JO63 WME61:WME63 WCI61:WCI63 VSM61:VSM63 VIQ61:VIQ63 UYU61:UYU63 UOY61:UOY63 UFC61:UFC63 TVG61:TVG63 TLK61:TLK63 TBO61:TBO63 SRS61:SRS63 SHW61:SHW63 RYA61:RYA63 ROE61:ROE63 REI61:REI63 QUM61:QUM63 QKQ61:QKQ63 QAU61:QAU63 PQY61:PQY63 PHC61:PHC63 OXG61:OXG63 ONK61:ONK63 ODO61:ODO63 NTS61:NTS63 NJW61:NJW63 NAA61:NAA63 MQE61:MQE63 MGI61:MGI63 LWM61:LWM63 LMQ61:LMQ63 LCU61:LCU63 KSY61:KSY63 KJC61:KJC63 JZG61:JZG63 JPK61:JPK63 JFO61:JFO63 IVS61:IVS63 ILW61:ILW63 ICA61:ICA63 HSE61:HSE63 HII61:HII63 GYM61:GYM63 GOQ61:GOQ63 GEU61:GEU63 FUY61:FUY63 FLC61:FLC63 FBG61:FBG63 ERK61:ERK63 EHO61:EHO63 DXS61:DXS63 DNW61:DNW63 DEA61:DEA63 CUE61:CUE63 CKI61:CKI63 CAM61:CAM63 BQQ61:BQQ63 BGU61:BGU63 AWY61:AWY63 ANC61:ANC63 ADG61:ADG63 TK61:TK63 WWA61:WWA63" xr:uid="{98F6CF1F-A3D3-4720-A415-7340A11EBF16}">
      <formula1>FundingSource</formula1>
    </dataValidation>
    <dataValidation type="list" allowBlank="1" showInputMessage="1" showErrorMessage="1" sqref="WVJ61 WLN61 WBR61 VRV61 VHZ61 UYD61 UOH61 UEL61 TUP61 TKT61 TAX61 SRB61 SHF61 RXJ61 RNN61 RDR61 QTV61 QJZ61 QAD61 PQH61 PGL61 OWP61 OMT61 OCX61 NTB61 NJF61 MZJ61 MPN61 MFR61 LVV61 LLZ61 LCD61 KSH61 KIL61 JYP61 JOT61 JEX61 IVB61 ILF61 IBJ61 HRN61 HHR61 GXV61 GNZ61 GED61 FUH61 FKL61 FAP61 EQT61 EGX61 DXB61 DNF61 DDJ61 CTN61 CJR61 BZV61 BPZ61 BGD61 AWH61 AML61 ACP61 ST61 IX61" xr:uid="{0612BD6F-CF0B-47E1-A01C-1263661D0C84}">
      <formula1>INDIRECT(IW61)</formula1>
    </dataValidation>
    <dataValidation type="list" allowBlank="1" showInputMessage="1" showErrorMessage="1" sqref="C81:C99" xr:uid="{CC09FCC1-8797-4506-935A-27F4FC8D4C9F}">
      <formula1>Key_Action_Title</formula1>
    </dataValidation>
    <dataValidation type="list" allowBlank="1" sqref="P44:P69" xr:uid="{E76EC444-A1EA-4B2A-A78D-D6E7BACC952F}">
      <formula1>"yes,no"</formula1>
    </dataValidation>
  </dataValidations>
  <pageMargins left="0.70866141732283472" right="0.70866141732283472" top="0.74803149606299213" bottom="0.74803149606299213" header="0.31496062992125984" footer="0.31496062992125984"/>
  <pageSetup paperSize="8" scale="39" fitToHeight="4" orientation="landscape" r:id="rId2"/>
  <rowBreaks count="3" manualBreakCount="3">
    <brk id="39" max="23" man="1"/>
    <brk id="70" max="23" man="1"/>
    <brk id="101" max="2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A15C7DE-5C82-4A5D-A2D7-B0AA822F321F}">
          <x14:formula1>
            <xm:f>'https://scotent.sharepoint.com/sites/BCSE/Climate Change/CLIMATE CHANGE DUTIES REPORTING/2019-20 report &amp; evidence/00 Annual Report/[TEMPLATE PBCCD Report 19-20 Wider Influencing.xlsx]DNU'!#REF!</xm:f>
          </x14:formula1>
          <xm:sqref>I81:I99 K44:L48 L49 L61:L62 L51:L58 L64:L66 L68:L69 F68:G69 F44:G66 I44:I69 O44:O69 K49:K69 T44:T69</xm:sqref>
        </x14:dataValidation>
        <x14:dataValidation type="list" allowBlank="1" showInputMessage="1" xr:uid="{CC5F3FE1-6C4B-4188-A1F3-454C722644B2}">
          <x14:formula1>
            <xm:f>'https://scotent.sharepoint.com/sites/BCSE/Climate Change/CLIMATE CHANGE DUTIES REPORTING/2019-20 report &amp; evidence/00 Annual Report/[TEMPLATE PBCCD Report 19-20 Wider Influencing.xlsx]DNU'!#REF!</xm:f>
          </x14:formula1>
          <xm:sqref>I108:J113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300"/>
  <sheetViews>
    <sheetView topLeftCell="AZ1" zoomScale="80" zoomScaleNormal="80" workbookViewId="0">
      <selection activeCell="BS9" sqref="BS9"/>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70" x14ac:dyDescent="0.35">
      <c r="AC1" s="19">
        <v>2020</v>
      </c>
    </row>
    <row r="2" spans="1:70" x14ac:dyDescent="0.35">
      <c r="A2" s="19"/>
      <c r="B2" s="19" t="s">
        <v>651</v>
      </c>
      <c r="C2" s="19" t="s">
        <v>115</v>
      </c>
      <c r="D2" s="19"/>
      <c r="E2" s="19"/>
      <c r="F2" s="19"/>
      <c r="G2" s="19"/>
      <c r="H2" s="19"/>
      <c r="I2" s="19"/>
      <c r="J2" s="19"/>
      <c r="K2" s="19"/>
      <c r="L2" s="19"/>
      <c r="M2" s="19"/>
      <c r="N2" s="19"/>
      <c r="O2" s="19"/>
      <c r="P2" s="19"/>
      <c r="Q2" s="19"/>
      <c r="R2" s="19"/>
      <c r="S2" s="19" t="s">
        <v>652</v>
      </c>
      <c r="T2" s="19"/>
      <c r="U2" s="19" t="s">
        <v>653</v>
      </c>
      <c r="V2" s="19" t="s">
        <v>654</v>
      </c>
      <c r="W2" s="19" t="s">
        <v>655</v>
      </c>
      <c r="X2" s="19"/>
      <c r="Y2" s="19" t="s">
        <v>656</v>
      </c>
      <c r="Z2" s="19"/>
      <c r="AA2" s="19" t="s">
        <v>657</v>
      </c>
      <c r="AB2" s="19"/>
      <c r="AC2" s="269" t="s">
        <v>658</v>
      </c>
      <c r="AD2" s="269" t="s">
        <v>17</v>
      </c>
      <c r="AE2" s="269" t="s">
        <v>151</v>
      </c>
      <c r="AF2" s="269" t="s">
        <v>17</v>
      </c>
      <c r="AG2" s="19" t="s">
        <v>659</v>
      </c>
      <c r="AH2" s="19" t="s">
        <v>660</v>
      </c>
      <c r="AI2" s="19" t="s">
        <v>661</v>
      </c>
      <c r="AJ2" s="19" t="s">
        <v>662</v>
      </c>
      <c r="AK2" s="19"/>
      <c r="AL2" s="19" t="s">
        <v>663</v>
      </c>
      <c r="AM2" s="19"/>
      <c r="AN2" s="19" t="s">
        <v>664</v>
      </c>
      <c r="AO2" s="19" t="s">
        <v>243</v>
      </c>
      <c r="AP2" s="19" t="s">
        <v>665</v>
      </c>
      <c r="AQ2" s="19" t="s">
        <v>149</v>
      </c>
      <c r="AR2" s="19" t="s">
        <v>666</v>
      </c>
      <c r="AS2" s="19" t="s">
        <v>667</v>
      </c>
      <c r="AT2" s="19" t="s">
        <v>668</v>
      </c>
      <c r="AU2" s="19" t="s">
        <v>669</v>
      </c>
      <c r="AV2" s="19" t="s">
        <v>670</v>
      </c>
      <c r="AW2" s="19" t="s">
        <v>671</v>
      </c>
      <c r="AX2" s="19" t="s">
        <v>672</v>
      </c>
      <c r="AY2" s="19" t="s">
        <v>673</v>
      </c>
      <c r="AZ2" s="19" t="s">
        <v>674</v>
      </c>
      <c r="BA2" s="19" t="s">
        <v>675</v>
      </c>
      <c r="BB2" s="19" t="s">
        <v>676</v>
      </c>
      <c r="BC2" s="19" t="s">
        <v>677</v>
      </c>
      <c r="BD2" s="19" t="s">
        <v>678</v>
      </c>
      <c r="BH2" t="s">
        <v>679</v>
      </c>
      <c r="BI2" t="s">
        <v>421</v>
      </c>
      <c r="BJ2" t="s">
        <v>680</v>
      </c>
      <c r="BK2" t="s">
        <v>115</v>
      </c>
    </row>
    <row r="3" spans="1:70" ht="16.5" x14ac:dyDescent="0.35">
      <c r="B3" t="s">
        <v>208</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123</v>
      </c>
      <c r="U3" t="s">
        <v>208</v>
      </c>
      <c r="V3" t="s">
        <v>206</v>
      </c>
      <c r="W3" t="s">
        <v>681</v>
      </c>
      <c r="Y3" t="s">
        <v>207</v>
      </c>
      <c r="AA3" t="s">
        <v>682</v>
      </c>
      <c r="AC3" s="157" t="s">
        <v>167</v>
      </c>
      <c r="AD3" s="136" t="s">
        <v>683</v>
      </c>
      <c r="AE3" s="270">
        <v>0.23313999999999999</v>
      </c>
      <c r="AF3" s="261" t="s">
        <v>684</v>
      </c>
      <c r="AG3" t="s">
        <v>685</v>
      </c>
      <c r="AH3" t="s">
        <v>683</v>
      </c>
      <c r="AI3" t="s">
        <v>686</v>
      </c>
      <c r="AJ3" t="s">
        <v>687</v>
      </c>
      <c r="AL3" t="s">
        <v>688</v>
      </c>
      <c r="AN3" t="s">
        <v>689</v>
      </c>
      <c r="AO3" t="s">
        <v>243</v>
      </c>
      <c r="AP3" t="s">
        <v>689</v>
      </c>
      <c r="AQ3" t="s">
        <v>117</v>
      </c>
      <c r="AR3" t="s">
        <v>690</v>
      </c>
      <c r="AS3" t="s">
        <v>691</v>
      </c>
      <c r="AT3" t="s">
        <v>692</v>
      </c>
      <c r="AU3" t="s">
        <v>693</v>
      </c>
      <c r="AV3" t="s">
        <v>694</v>
      </c>
      <c r="AW3" t="s">
        <v>695</v>
      </c>
      <c r="AX3" t="s">
        <v>696</v>
      </c>
      <c r="AY3" t="s">
        <v>697</v>
      </c>
      <c r="AZ3" t="s">
        <v>698</v>
      </c>
      <c r="BA3" t="s">
        <v>699</v>
      </c>
      <c r="BB3" t="s">
        <v>700</v>
      </c>
      <c r="BC3" t="s">
        <v>701</v>
      </c>
      <c r="BD3" t="s">
        <v>702</v>
      </c>
      <c r="BH3" t="s">
        <v>219</v>
      </c>
      <c r="BI3" t="s">
        <v>497</v>
      </c>
      <c r="BJ3" t="s">
        <v>703</v>
      </c>
      <c r="BK3">
        <v>2010</v>
      </c>
      <c r="BL3" t="s">
        <v>689</v>
      </c>
      <c r="BM3" t="s">
        <v>704</v>
      </c>
      <c r="BP3" t="s">
        <v>705</v>
      </c>
      <c r="BQ3" t="s">
        <v>540</v>
      </c>
      <c r="BR3" t="s">
        <v>706</v>
      </c>
    </row>
    <row r="4" spans="1:70"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707</v>
      </c>
      <c r="U4" t="s">
        <v>708</v>
      </c>
      <c r="V4" t="s">
        <v>709</v>
      </c>
      <c r="W4" t="s">
        <v>205</v>
      </c>
      <c r="Y4" t="s">
        <v>710</v>
      </c>
      <c r="AA4" t="s">
        <v>711</v>
      </c>
      <c r="AC4" s="157" t="s">
        <v>168</v>
      </c>
      <c r="AD4" s="136" t="s">
        <v>683</v>
      </c>
      <c r="AE4" s="271">
        <v>2.0049999999999998E-2</v>
      </c>
      <c r="AF4" s="261" t="s">
        <v>684</v>
      </c>
      <c r="AG4" t="s">
        <v>221</v>
      </c>
      <c r="AH4" t="s">
        <v>712</v>
      </c>
      <c r="AI4" t="s">
        <v>713</v>
      </c>
      <c r="AJ4" t="s">
        <v>714</v>
      </c>
      <c r="AL4" t="s">
        <v>715</v>
      </c>
      <c r="AN4" t="s">
        <v>716</v>
      </c>
      <c r="AO4" t="s">
        <v>717</v>
      </c>
      <c r="AP4" t="s">
        <v>453</v>
      </c>
      <c r="AQ4" t="s">
        <v>118</v>
      </c>
      <c r="AR4" t="s">
        <v>253</v>
      </c>
      <c r="AS4" t="s">
        <v>718</v>
      </c>
      <c r="AT4" t="s">
        <v>719</v>
      </c>
      <c r="AU4" t="s">
        <v>720</v>
      </c>
      <c r="AV4" t="s">
        <v>721</v>
      </c>
      <c r="AW4" t="s">
        <v>722</v>
      </c>
      <c r="AX4" t="s">
        <v>723</v>
      </c>
      <c r="AY4" t="s">
        <v>724</v>
      </c>
      <c r="AZ4" t="s">
        <v>725</v>
      </c>
      <c r="BA4" t="s">
        <v>726</v>
      </c>
      <c r="BB4" t="s">
        <v>727</v>
      </c>
      <c r="BC4" t="s">
        <v>728</v>
      </c>
      <c r="BD4" t="s">
        <v>729</v>
      </c>
      <c r="BH4" t="s">
        <v>730</v>
      </c>
      <c r="BI4" t="s">
        <v>463</v>
      </c>
      <c r="BJ4" t="s">
        <v>731</v>
      </c>
      <c r="BK4">
        <v>2011</v>
      </c>
      <c r="BL4" t="s">
        <v>453</v>
      </c>
      <c r="BM4" t="s">
        <v>732</v>
      </c>
      <c r="BP4" t="s">
        <v>538</v>
      </c>
      <c r="BQ4" t="s">
        <v>546</v>
      </c>
      <c r="BR4" t="s">
        <v>733</v>
      </c>
    </row>
    <row r="5" spans="1:70"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734</v>
      </c>
      <c r="U5" t="s">
        <v>735</v>
      </c>
      <c r="V5" t="s">
        <v>736</v>
      </c>
      <c r="W5" t="s">
        <v>737</v>
      </c>
      <c r="Y5" t="s">
        <v>738</v>
      </c>
      <c r="AA5" t="s">
        <v>739</v>
      </c>
      <c r="AC5" s="157" t="s">
        <v>165</v>
      </c>
      <c r="AD5" s="136" t="s">
        <v>683</v>
      </c>
      <c r="AE5" s="272">
        <v>0.18387000000000001</v>
      </c>
      <c r="AF5" s="157" t="s">
        <v>684</v>
      </c>
      <c r="AG5" t="s">
        <v>740</v>
      </c>
      <c r="AH5" t="s">
        <v>741</v>
      </c>
      <c r="AI5" t="s">
        <v>742</v>
      </c>
      <c r="AJ5" t="s">
        <v>743</v>
      </c>
      <c r="AL5" t="s">
        <v>744</v>
      </c>
      <c r="AN5" t="s">
        <v>745</v>
      </c>
      <c r="AP5" t="s">
        <v>746</v>
      </c>
      <c r="AQ5" t="s">
        <v>119</v>
      </c>
      <c r="AS5" t="s">
        <v>747</v>
      </c>
      <c r="AT5" t="s">
        <v>748</v>
      </c>
      <c r="AU5" t="s">
        <v>749</v>
      </c>
      <c r="AV5" t="s">
        <v>750</v>
      </c>
      <c r="AW5" t="s">
        <v>751</v>
      </c>
      <c r="AX5" t="s">
        <v>752</v>
      </c>
      <c r="AY5" t="s">
        <v>753</v>
      </c>
      <c r="AZ5" t="s">
        <v>754</v>
      </c>
      <c r="BA5" t="s">
        <v>755</v>
      </c>
      <c r="BB5" t="s">
        <v>756</v>
      </c>
      <c r="BC5" t="s">
        <v>757</v>
      </c>
      <c r="BD5" t="s">
        <v>758</v>
      </c>
      <c r="BH5" t="s">
        <v>759</v>
      </c>
      <c r="BI5" t="s">
        <v>500</v>
      </c>
      <c r="BJ5" t="s">
        <v>760</v>
      </c>
      <c r="BK5">
        <v>2012</v>
      </c>
      <c r="BM5" t="s">
        <v>761</v>
      </c>
      <c r="BP5" t="s">
        <v>762</v>
      </c>
      <c r="BQ5" t="s">
        <v>593</v>
      </c>
      <c r="BR5" t="s">
        <v>763</v>
      </c>
    </row>
    <row r="6" spans="1:70"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765</v>
      </c>
      <c r="Y6" t="s">
        <v>766</v>
      </c>
      <c r="AA6" t="s">
        <v>767</v>
      </c>
      <c r="AC6" s="259" t="s">
        <v>768</v>
      </c>
      <c r="AD6" s="136" t="s">
        <v>769</v>
      </c>
      <c r="AE6" s="272">
        <v>2.7577600000000002</v>
      </c>
      <c r="AF6" s="157" t="s">
        <v>770</v>
      </c>
      <c r="AG6" t="s">
        <v>771</v>
      </c>
      <c r="AH6" t="s">
        <v>772</v>
      </c>
      <c r="AI6" t="s">
        <v>773</v>
      </c>
      <c r="AJ6" t="s">
        <v>774</v>
      </c>
      <c r="AL6" t="s">
        <v>775</v>
      </c>
      <c r="AN6" t="s">
        <v>776</v>
      </c>
      <c r="AS6" t="s">
        <v>777</v>
      </c>
      <c r="AT6" t="s">
        <v>778</v>
      </c>
      <c r="AU6" t="s">
        <v>779</v>
      </c>
      <c r="AV6" t="s">
        <v>780</v>
      </c>
      <c r="AW6" t="s">
        <v>781</v>
      </c>
      <c r="AX6" t="s">
        <v>782</v>
      </c>
      <c r="AY6" t="s">
        <v>783</v>
      </c>
      <c r="AZ6" t="s">
        <v>784</v>
      </c>
      <c r="BA6" t="s">
        <v>785</v>
      </c>
      <c r="BB6" t="s">
        <v>786</v>
      </c>
      <c r="BC6" t="s">
        <v>787</v>
      </c>
      <c r="BD6" t="s">
        <v>788</v>
      </c>
      <c r="BH6" t="s">
        <v>789</v>
      </c>
      <c r="BI6" t="s">
        <v>430</v>
      </c>
      <c r="BJ6" t="s">
        <v>443</v>
      </c>
      <c r="BK6">
        <v>2013</v>
      </c>
      <c r="BM6" t="s">
        <v>494</v>
      </c>
      <c r="BR6" t="s">
        <v>790</v>
      </c>
    </row>
    <row r="7" spans="1:70"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791</v>
      </c>
      <c r="Y7" t="s">
        <v>759</v>
      </c>
      <c r="AC7" s="259" t="s">
        <v>792</v>
      </c>
      <c r="AD7" s="136" t="s">
        <v>683</v>
      </c>
      <c r="AE7" s="272">
        <v>0.25672</v>
      </c>
      <c r="AF7" s="157" t="s">
        <v>684</v>
      </c>
      <c r="AG7" t="s">
        <v>793</v>
      </c>
      <c r="AH7" t="s">
        <v>794</v>
      </c>
      <c r="AI7" t="s">
        <v>795</v>
      </c>
      <c r="AJ7" t="s">
        <v>796</v>
      </c>
      <c r="AL7" t="s">
        <v>797</v>
      </c>
      <c r="AS7" t="s">
        <v>798</v>
      </c>
      <c r="AT7" t="s">
        <v>799</v>
      </c>
      <c r="AU7" t="s">
        <v>800</v>
      </c>
      <c r="AV7" t="s">
        <v>801</v>
      </c>
      <c r="AW7" t="s">
        <v>802</v>
      </c>
      <c r="AX7" t="s">
        <v>803</v>
      </c>
      <c r="AY7" t="s">
        <v>804</v>
      </c>
      <c r="AZ7" t="s">
        <v>805</v>
      </c>
      <c r="BA7" t="s">
        <v>806</v>
      </c>
      <c r="BB7" t="s">
        <v>807</v>
      </c>
      <c r="BC7" t="s">
        <v>728</v>
      </c>
      <c r="BD7" t="s">
        <v>808</v>
      </c>
      <c r="BH7" t="s">
        <v>223</v>
      </c>
      <c r="BJ7" t="s">
        <v>809</v>
      </c>
      <c r="BK7">
        <v>2014</v>
      </c>
      <c r="BM7" t="s">
        <v>91</v>
      </c>
    </row>
    <row r="8" spans="1:70"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810</v>
      </c>
      <c r="Y8" t="s">
        <v>223</v>
      </c>
      <c r="AC8" s="259" t="s">
        <v>811</v>
      </c>
      <c r="AD8" s="136" t="s">
        <v>794</v>
      </c>
      <c r="AE8" s="273">
        <v>3221.37</v>
      </c>
      <c r="AF8" s="157" t="s">
        <v>773</v>
      </c>
      <c r="AG8" t="s">
        <v>812</v>
      </c>
      <c r="AH8" t="s">
        <v>769</v>
      </c>
      <c r="AI8" t="s">
        <v>813</v>
      </c>
      <c r="AJ8" t="s">
        <v>10</v>
      </c>
      <c r="AS8" t="s">
        <v>814</v>
      </c>
      <c r="AT8" t="s">
        <v>815</v>
      </c>
      <c r="AU8" t="s">
        <v>816</v>
      </c>
      <c r="AV8" t="s">
        <v>817</v>
      </c>
      <c r="AW8" t="s">
        <v>818</v>
      </c>
      <c r="AX8" t="s">
        <v>819</v>
      </c>
      <c r="AY8" t="s">
        <v>820</v>
      </c>
      <c r="AZ8" t="s">
        <v>821</v>
      </c>
      <c r="BA8" t="s">
        <v>822</v>
      </c>
      <c r="BB8" t="s">
        <v>823</v>
      </c>
      <c r="BC8" t="s">
        <v>757</v>
      </c>
      <c r="BD8" t="s">
        <v>31</v>
      </c>
      <c r="BH8" t="s">
        <v>824</v>
      </c>
      <c r="BJ8" t="s">
        <v>825</v>
      </c>
      <c r="BK8">
        <v>2015</v>
      </c>
    </row>
    <row r="9" spans="1:70"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826</v>
      </c>
      <c r="Y9" t="s">
        <v>89</v>
      </c>
      <c r="AC9" s="259" t="s">
        <v>827</v>
      </c>
      <c r="AD9" s="136" t="s">
        <v>683</v>
      </c>
      <c r="AE9" s="272">
        <v>0.26774999999999999</v>
      </c>
      <c r="AF9" s="157" t="s">
        <v>684</v>
      </c>
      <c r="AG9" t="s">
        <v>631</v>
      </c>
      <c r="AH9" t="s">
        <v>828</v>
      </c>
      <c r="AI9" t="s">
        <v>829</v>
      </c>
      <c r="AS9" t="s">
        <v>830</v>
      </c>
      <c r="AT9" t="s">
        <v>831</v>
      </c>
      <c r="AU9" t="s">
        <v>832</v>
      </c>
      <c r="AV9" t="s">
        <v>833</v>
      </c>
      <c r="AW9" t="s">
        <v>834</v>
      </c>
      <c r="AX9" t="s">
        <v>835</v>
      </c>
      <c r="AY9" t="s">
        <v>836</v>
      </c>
      <c r="AZ9" t="s">
        <v>837</v>
      </c>
      <c r="BA9" t="s">
        <v>838</v>
      </c>
      <c r="BB9" t="s">
        <v>839</v>
      </c>
      <c r="BC9" t="s">
        <v>787</v>
      </c>
      <c r="BD9" t="s">
        <v>840</v>
      </c>
      <c r="BH9" t="s">
        <v>841</v>
      </c>
      <c r="BK9">
        <v>2016</v>
      </c>
    </row>
    <row r="10" spans="1:70"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842</v>
      </c>
      <c r="Y10" t="s">
        <v>843</v>
      </c>
      <c r="AC10" s="274" t="s">
        <v>844</v>
      </c>
      <c r="AD10" s="275" t="s">
        <v>794</v>
      </c>
      <c r="AE10" s="273">
        <v>3249.99</v>
      </c>
      <c r="AF10" s="157" t="s">
        <v>773</v>
      </c>
      <c r="AG10" t="s">
        <v>845</v>
      </c>
      <c r="AH10" t="s">
        <v>846</v>
      </c>
      <c r="AI10" t="s">
        <v>847</v>
      </c>
      <c r="AS10" t="s">
        <v>848</v>
      </c>
      <c r="AT10" t="s">
        <v>849</v>
      </c>
      <c r="AU10" t="s">
        <v>850</v>
      </c>
      <c r="AV10" t="s">
        <v>851</v>
      </c>
      <c r="AW10" t="s">
        <v>852</v>
      </c>
      <c r="AX10" t="s">
        <v>853</v>
      </c>
      <c r="AZ10" t="s">
        <v>854</v>
      </c>
      <c r="BA10" t="s">
        <v>855</v>
      </c>
      <c r="BB10" t="s">
        <v>856</v>
      </c>
      <c r="BC10" t="s">
        <v>857</v>
      </c>
      <c r="BD10" t="s">
        <v>858</v>
      </c>
      <c r="BK10">
        <v>2017</v>
      </c>
    </row>
    <row r="11" spans="1:70" x14ac:dyDescent="0.35">
      <c r="C11">
        <v>2013</v>
      </c>
      <c r="D11">
        <f t="shared" ref="D11:J11" si="7">E10</f>
        <v>2014</v>
      </c>
      <c r="E11">
        <f t="shared" si="7"/>
        <v>2015</v>
      </c>
      <c r="F11">
        <f t="shared" si="7"/>
        <v>2016</v>
      </c>
      <c r="G11">
        <f t="shared" si="7"/>
        <v>2017</v>
      </c>
      <c r="H11">
        <f t="shared" si="7"/>
        <v>2018</v>
      </c>
      <c r="I11">
        <f t="shared" si="7"/>
        <v>2019</v>
      </c>
      <c r="J11">
        <f t="shared" si="7"/>
        <v>2020</v>
      </c>
      <c r="V11" t="s">
        <v>859</v>
      </c>
      <c r="Y11" t="s">
        <v>764</v>
      </c>
      <c r="AC11" s="274" t="s">
        <v>860</v>
      </c>
      <c r="AD11" s="275" t="s">
        <v>769</v>
      </c>
      <c r="AE11" s="272">
        <v>2.7753999999999999</v>
      </c>
      <c r="AF11" s="157" t="s">
        <v>770</v>
      </c>
      <c r="AG11" t="s">
        <v>861</v>
      </c>
      <c r="AH11" t="s">
        <v>154</v>
      </c>
      <c r="AI11" t="s">
        <v>862</v>
      </c>
      <c r="AS11" t="s">
        <v>863</v>
      </c>
      <c r="AT11" t="s">
        <v>864</v>
      </c>
      <c r="AU11" t="s">
        <v>865</v>
      </c>
      <c r="AV11" t="s">
        <v>866</v>
      </c>
      <c r="AW11" t="s">
        <v>867</v>
      </c>
      <c r="AX11" t="s">
        <v>868</v>
      </c>
      <c r="AZ11" t="s">
        <v>869</v>
      </c>
      <c r="BA11" t="s">
        <v>870</v>
      </c>
      <c r="BB11" t="s">
        <v>871</v>
      </c>
      <c r="BC11" t="s">
        <v>872</v>
      </c>
      <c r="BD11" t="s">
        <v>873</v>
      </c>
      <c r="BK11">
        <v>2018</v>
      </c>
    </row>
    <row r="12" spans="1:70" x14ac:dyDescent="0.35">
      <c r="C12">
        <v>2014</v>
      </c>
      <c r="D12">
        <f t="shared" ref="D12:I12" si="8">E11</f>
        <v>2015</v>
      </c>
      <c r="E12">
        <f t="shared" si="8"/>
        <v>2016</v>
      </c>
      <c r="F12">
        <f t="shared" si="8"/>
        <v>2017</v>
      </c>
      <c r="G12">
        <f t="shared" si="8"/>
        <v>2018</v>
      </c>
      <c r="H12">
        <f t="shared" si="8"/>
        <v>2019</v>
      </c>
      <c r="I12">
        <f t="shared" si="8"/>
        <v>2020</v>
      </c>
      <c r="V12" t="s">
        <v>874</v>
      </c>
      <c r="AC12" s="274" t="s">
        <v>875</v>
      </c>
      <c r="AD12" s="275" t="s">
        <v>683</v>
      </c>
      <c r="AE12" s="272">
        <v>0.25835999999999998</v>
      </c>
      <c r="AF12" s="157" t="s">
        <v>684</v>
      </c>
      <c r="AG12" t="s">
        <v>876</v>
      </c>
      <c r="AH12" t="s">
        <v>877</v>
      </c>
      <c r="AS12" t="s">
        <v>878</v>
      </c>
      <c r="AT12" t="s">
        <v>879</v>
      </c>
      <c r="AU12" t="s">
        <v>880</v>
      </c>
      <c r="AV12" t="s">
        <v>881</v>
      </c>
      <c r="AW12" t="s">
        <v>882</v>
      </c>
      <c r="AX12" t="s">
        <v>883</v>
      </c>
      <c r="AZ12" t="s">
        <v>884</v>
      </c>
      <c r="BA12" t="s">
        <v>885</v>
      </c>
      <c r="BB12" t="s">
        <v>886</v>
      </c>
      <c r="BC12" t="s">
        <v>787</v>
      </c>
      <c r="BD12" t="s">
        <v>887</v>
      </c>
      <c r="BK12">
        <v>2019</v>
      </c>
    </row>
    <row r="13" spans="1:70" x14ac:dyDescent="0.35">
      <c r="C13">
        <v>2015</v>
      </c>
      <c r="D13">
        <f>E12</f>
        <v>2016</v>
      </c>
      <c r="E13">
        <f>F12</f>
        <v>2017</v>
      </c>
      <c r="F13">
        <f>G12</f>
        <v>2018</v>
      </c>
      <c r="G13">
        <f>H12</f>
        <v>2019</v>
      </c>
      <c r="H13">
        <f>I12</f>
        <v>2020</v>
      </c>
      <c r="V13" t="s">
        <v>888</v>
      </c>
      <c r="AC13" s="274" t="s">
        <v>889</v>
      </c>
      <c r="AD13" s="275" t="s">
        <v>794</v>
      </c>
      <c r="AE13" s="273">
        <v>3159.5</v>
      </c>
      <c r="AF13" s="157" t="s">
        <v>773</v>
      </c>
      <c r="AG13" t="s">
        <v>890</v>
      </c>
      <c r="AH13" t="s">
        <v>891</v>
      </c>
      <c r="AS13" t="s">
        <v>892</v>
      </c>
      <c r="AT13" t="s">
        <v>893</v>
      </c>
      <c r="AU13" t="s">
        <v>894</v>
      </c>
      <c r="AV13" t="s">
        <v>895</v>
      </c>
      <c r="AW13" t="s">
        <v>896</v>
      </c>
      <c r="AX13" t="s">
        <v>897</v>
      </c>
      <c r="AZ13" t="s">
        <v>898</v>
      </c>
      <c r="BA13" t="s">
        <v>899</v>
      </c>
      <c r="BD13" t="s">
        <v>900</v>
      </c>
      <c r="BK13">
        <v>2020</v>
      </c>
    </row>
    <row r="14" spans="1:70" x14ac:dyDescent="0.35">
      <c r="C14">
        <v>2016</v>
      </c>
      <c r="D14">
        <f>E13</f>
        <v>2017</v>
      </c>
      <c r="E14">
        <f>F13</f>
        <v>2018</v>
      </c>
      <c r="F14">
        <f>G13</f>
        <v>2019</v>
      </c>
      <c r="G14">
        <f>H13</f>
        <v>2020</v>
      </c>
      <c r="V14" t="s">
        <v>20</v>
      </c>
      <c r="AC14" s="274" t="s">
        <v>901</v>
      </c>
      <c r="AD14" s="275" t="s">
        <v>769</v>
      </c>
      <c r="AE14" s="272">
        <v>3.1220400000000001</v>
      </c>
      <c r="AF14" s="157" t="s">
        <v>770</v>
      </c>
      <c r="AG14" t="s">
        <v>766</v>
      </c>
      <c r="AH14" t="s">
        <v>208</v>
      </c>
      <c r="AS14" t="s">
        <v>902</v>
      </c>
      <c r="AT14" t="s">
        <v>903</v>
      </c>
      <c r="AU14" t="s">
        <v>904</v>
      </c>
      <c r="AV14" t="s">
        <v>905</v>
      </c>
      <c r="AW14" t="s">
        <v>906</v>
      </c>
      <c r="AX14" t="s">
        <v>907</v>
      </c>
      <c r="AZ14" t="s">
        <v>908</v>
      </c>
      <c r="BA14" t="s">
        <v>909</v>
      </c>
      <c r="BD14" t="s">
        <v>910</v>
      </c>
      <c r="BK14">
        <v>2021</v>
      </c>
    </row>
    <row r="15" spans="1:70" x14ac:dyDescent="0.35">
      <c r="C15">
        <v>2017</v>
      </c>
      <c r="D15">
        <f>E14</f>
        <v>2018</v>
      </c>
      <c r="E15">
        <f>F14</f>
        <v>2019</v>
      </c>
      <c r="F15">
        <f>G14</f>
        <v>2020</v>
      </c>
      <c r="AC15" s="274" t="s">
        <v>911</v>
      </c>
      <c r="AD15" s="275" t="s">
        <v>683</v>
      </c>
      <c r="AE15" s="272">
        <v>0.26261000000000001</v>
      </c>
      <c r="AF15" s="157" t="s">
        <v>684</v>
      </c>
      <c r="AG15" t="s">
        <v>912</v>
      </c>
      <c r="AH15" t="s">
        <v>708</v>
      </c>
      <c r="AS15" t="s">
        <v>913</v>
      </c>
      <c r="AT15" t="s">
        <v>914</v>
      </c>
      <c r="AU15" t="s">
        <v>915</v>
      </c>
      <c r="AV15" t="s">
        <v>916</v>
      </c>
      <c r="AW15" t="s">
        <v>917</v>
      </c>
      <c r="AX15" t="s">
        <v>918</v>
      </c>
      <c r="AZ15" t="s">
        <v>919</v>
      </c>
      <c r="BA15" t="s">
        <v>920</v>
      </c>
      <c r="BD15" t="s">
        <v>921</v>
      </c>
      <c r="BK15">
        <v>2022</v>
      </c>
    </row>
    <row r="16" spans="1:70" x14ac:dyDescent="0.35">
      <c r="C16">
        <v>2018</v>
      </c>
      <c r="D16">
        <f>E15</f>
        <v>2019</v>
      </c>
      <c r="E16">
        <f>F15</f>
        <v>2020</v>
      </c>
      <c r="AC16" s="259" t="s">
        <v>922</v>
      </c>
      <c r="AD16" s="136" t="s">
        <v>769</v>
      </c>
      <c r="AE16" s="272">
        <v>2.5403899999999999</v>
      </c>
      <c r="AF16" s="157" t="s">
        <v>770</v>
      </c>
      <c r="AG16" t="s">
        <v>923</v>
      </c>
      <c r="AH16" t="s">
        <v>924</v>
      </c>
      <c r="AS16" t="s">
        <v>925</v>
      </c>
      <c r="AT16" t="s">
        <v>926</v>
      </c>
      <c r="AU16" t="s">
        <v>927</v>
      </c>
      <c r="AV16" t="s">
        <v>928</v>
      </c>
      <c r="AW16" t="s">
        <v>929</v>
      </c>
      <c r="AX16" t="s">
        <v>316</v>
      </c>
      <c r="AZ16" t="s">
        <v>930</v>
      </c>
      <c r="BA16" t="s">
        <v>931</v>
      </c>
      <c r="BD16" t="s">
        <v>932</v>
      </c>
      <c r="BK16">
        <v>2023</v>
      </c>
    </row>
    <row r="17" spans="3:63" x14ac:dyDescent="0.35">
      <c r="C17">
        <v>2019</v>
      </c>
      <c r="D17">
        <f>E16</f>
        <v>2020</v>
      </c>
      <c r="AC17" s="259" t="s">
        <v>933</v>
      </c>
      <c r="AD17" s="136" t="s">
        <v>683</v>
      </c>
      <c r="AE17" s="272">
        <v>0.24665999999999999</v>
      </c>
      <c r="AF17" s="157" t="s">
        <v>684</v>
      </c>
      <c r="AG17" t="s">
        <v>91</v>
      </c>
      <c r="AH17" t="s">
        <v>20</v>
      </c>
      <c r="AT17" t="s">
        <v>934</v>
      </c>
      <c r="AU17" t="s">
        <v>935</v>
      </c>
      <c r="AV17" t="s">
        <v>936</v>
      </c>
      <c r="AW17" t="s">
        <v>937</v>
      </c>
      <c r="AX17" t="s">
        <v>938</v>
      </c>
      <c r="AZ17" t="s">
        <v>939</v>
      </c>
      <c r="BA17" t="s">
        <v>940</v>
      </c>
      <c r="BD17" t="s">
        <v>941</v>
      </c>
      <c r="BK17">
        <v>2024</v>
      </c>
    </row>
    <row r="18" spans="3:63" x14ac:dyDescent="0.35">
      <c r="C18">
        <v>2020</v>
      </c>
      <c r="AC18" s="259" t="s">
        <v>942</v>
      </c>
      <c r="AD18" s="136" t="s">
        <v>683</v>
      </c>
      <c r="AE18" s="272">
        <v>0.32040000000000002</v>
      </c>
      <c r="AF18" s="157" t="s">
        <v>684</v>
      </c>
      <c r="AT18" t="s">
        <v>943</v>
      </c>
      <c r="AU18" t="s">
        <v>944</v>
      </c>
      <c r="AV18" t="s">
        <v>945</v>
      </c>
      <c r="AW18" t="s">
        <v>946</v>
      </c>
      <c r="AX18" t="s">
        <v>947</v>
      </c>
      <c r="AZ18" t="s">
        <v>948</v>
      </c>
      <c r="BD18" t="s">
        <v>949</v>
      </c>
      <c r="BK18" t="s">
        <v>465</v>
      </c>
    </row>
    <row r="19" spans="3:63" x14ac:dyDescent="0.35">
      <c r="C19" t="s">
        <v>950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951</v>
      </c>
      <c r="AC19" s="259" t="s">
        <v>952</v>
      </c>
      <c r="AD19" s="136" t="s">
        <v>794</v>
      </c>
      <c r="AE19" s="273">
        <v>2380.0100000000002</v>
      </c>
      <c r="AF19" s="157" t="s">
        <v>773</v>
      </c>
      <c r="AT19" t="s">
        <v>953</v>
      </c>
      <c r="AU19" t="s">
        <v>954</v>
      </c>
      <c r="AV19" t="s">
        <v>955</v>
      </c>
      <c r="AW19" t="s">
        <v>956</v>
      </c>
      <c r="BD19" t="s">
        <v>957</v>
      </c>
    </row>
    <row r="20" spans="3:63" x14ac:dyDescent="0.35">
      <c r="C20" t="s">
        <v>958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951</v>
      </c>
      <c r="AC20" s="276" t="s">
        <v>959</v>
      </c>
      <c r="AD20" s="136" t="s">
        <v>769</v>
      </c>
      <c r="AE20" s="272">
        <v>2.2908200000000001</v>
      </c>
      <c r="AF20" s="157" t="s">
        <v>770</v>
      </c>
      <c r="AT20" t="s">
        <v>960</v>
      </c>
      <c r="AV20" t="s">
        <v>961</v>
      </c>
      <c r="AW20" t="s">
        <v>962</v>
      </c>
      <c r="BD20" t="s">
        <v>963</v>
      </c>
    </row>
    <row r="21" spans="3:63" x14ac:dyDescent="0.35">
      <c r="C21" t="s">
        <v>964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76" t="s">
        <v>965</v>
      </c>
      <c r="AD21" s="136" t="s">
        <v>683</v>
      </c>
      <c r="AE21" s="272">
        <v>0.24514</v>
      </c>
      <c r="AF21" s="157" t="s">
        <v>684</v>
      </c>
      <c r="AT21" t="s">
        <v>966</v>
      </c>
      <c r="AV21" t="s">
        <v>967</v>
      </c>
      <c r="AW21" t="s">
        <v>968</v>
      </c>
      <c r="BD21" t="s">
        <v>969</v>
      </c>
    </row>
    <row r="22" spans="3:63" x14ac:dyDescent="0.35">
      <c r="C22" t="s">
        <v>970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76" t="s">
        <v>971</v>
      </c>
      <c r="AD22" s="136" t="s">
        <v>769</v>
      </c>
      <c r="AE22" s="272">
        <v>2.5430999999999999</v>
      </c>
      <c r="AF22" s="157" t="s">
        <v>770</v>
      </c>
      <c r="AT22" t="s">
        <v>972</v>
      </c>
      <c r="AW22" t="s">
        <v>973</v>
      </c>
      <c r="BD22" t="s">
        <v>974</v>
      </c>
    </row>
    <row r="23" spans="3:63" x14ac:dyDescent="0.35">
      <c r="C23" t="s">
        <v>975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76" t="s">
        <v>976</v>
      </c>
      <c r="AD23" s="136" t="s">
        <v>683</v>
      </c>
      <c r="AE23" s="272">
        <v>0.24782000000000001</v>
      </c>
      <c r="AF23" s="157" t="s">
        <v>684</v>
      </c>
      <c r="AT23" t="s">
        <v>977</v>
      </c>
      <c r="AW23" t="s">
        <v>978</v>
      </c>
      <c r="BD23" t="s">
        <v>979</v>
      </c>
    </row>
    <row r="24" spans="3:63" x14ac:dyDescent="0.35">
      <c r="C24" t="s">
        <v>980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57" t="s">
        <v>169</v>
      </c>
      <c r="AD24" s="136" t="s">
        <v>981</v>
      </c>
      <c r="AE24" s="277">
        <v>0.34399999999999997</v>
      </c>
      <c r="AF24" s="157" t="s">
        <v>982</v>
      </c>
      <c r="AT24" t="s">
        <v>983</v>
      </c>
      <c r="AW24" t="s">
        <v>984</v>
      </c>
    </row>
    <row r="25" spans="3:63" x14ac:dyDescent="0.35">
      <c r="C25" t="s">
        <v>985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57" t="s">
        <v>170</v>
      </c>
      <c r="AD25" s="136" t="s">
        <v>981</v>
      </c>
      <c r="AE25" s="278">
        <v>0.70799999999999996</v>
      </c>
      <c r="AF25" s="261" t="s">
        <v>982</v>
      </c>
      <c r="AT25" t="s">
        <v>986</v>
      </c>
    </row>
    <row r="26" spans="3:63" x14ac:dyDescent="0.35">
      <c r="C26" t="s">
        <v>987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57" t="s">
        <v>988</v>
      </c>
      <c r="AD26" s="136" t="s">
        <v>769</v>
      </c>
      <c r="AE26" s="272">
        <v>2.54603</v>
      </c>
      <c r="AF26" s="157" t="s">
        <v>770</v>
      </c>
    </row>
    <row r="27" spans="3:63" x14ac:dyDescent="0.35">
      <c r="C27" t="s">
        <v>989</v>
      </c>
      <c r="D27" t="str">
        <f t="shared" ref="D27:I27" si="16">E26</f>
        <v>2014/15</v>
      </c>
      <c r="E27" t="str">
        <f t="shared" si="16"/>
        <v>2015/16</v>
      </c>
      <c r="F27" t="str">
        <f t="shared" si="16"/>
        <v>2016/17</v>
      </c>
      <c r="G27" t="str">
        <f t="shared" si="16"/>
        <v>2017/18</v>
      </c>
      <c r="H27" t="str">
        <f t="shared" si="16"/>
        <v>2018/19</v>
      </c>
      <c r="I27" t="str">
        <f t="shared" si="16"/>
        <v>2019/20</v>
      </c>
      <c r="AC27" s="157" t="s">
        <v>990</v>
      </c>
      <c r="AD27" s="136" t="s">
        <v>769</v>
      </c>
      <c r="AE27" s="272">
        <v>2.6878700000000002</v>
      </c>
      <c r="AF27" s="157" t="s">
        <v>770</v>
      </c>
    </row>
    <row r="28" spans="3:63" x14ac:dyDescent="0.35">
      <c r="C28" t="s">
        <v>991</v>
      </c>
      <c r="D28" t="str">
        <f>E27</f>
        <v>2015/16</v>
      </c>
      <c r="E28" t="str">
        <f>F27</f>
        <v>2016/17</v>
      </c>
      <c r="F28" t="str">
        <f>G27</f>
        <v>2017/18</v>
      </c>
      <c r="G28" t="str">
        <f>H27</f>
        <v>2018/19</v>
      </c>
      <c r="H28" t="str">
        <f>I27</f>
        <v>2019/20</v>
      </c>
      <c r="AC28" s="157" t="s">
        <v>992</v>
      </c>
      <c r="AD28" s="136" t="s">
        <v>769</v>
      </c>
      <c r="AE28" s="272">
        <v>2.1680199999999998</v>
      </c>
      <c r="AF28" s="157" t="s">
        <v>770</v>
      </c>
    </row>
    <row r="29" spans="3:63" x14ac:dyDescent="0.35">
      <c r="C29" t="s">
        <v>122</v>
      </c>
      <c r="D29" t="str">
        <f>E28</f>
        <v>2016/17</v>
      </c>
      <c r="E29" t="str">
        <f>F28</f>
        <v>2017/18</v>
      </c>
      <c r="F29" t="str">
        <f>G28</f>
        <v>2018/19</v>
      </c>
      <c r="G29" t="str">
        <f>H28</f>
        <v>2019/20</v>
      </c>
      <c r="AC29" s="156" t="s">
        <v>993</v>
      </c>
      <c r="AD29" s="136" t="s">
        <v>772</v>
      </c>
      <c r="AE29" s="279">
        <v>1430</v>
      </c>
      <c r="AF29" s="157" t="s">
        <v>994</v>
      </c>
    </row>
    <row r="30" spans="3:63" ht="16.5" x14ac:dyDescent="0.45">
      <c r="C30" t="s">
        <v>995</v>
      </c>
      <c r="D30" t="str">
        <f>E29</f>
        <v>2017/18</v>
      </c>
      <c r="E30" t="str">
        <f>F29</f>
        <v>2018/19</v>
      </c>
      <c r="F30" t="str">
        <f>G29</f>
        <v>2019/20</v>
      </c>
      <c r="AC30" s="156" t="s">
        <v>996</v>
      </c>
      <c r="AD30" s="136" t="s">
        <v>772</v>
      </c>
      <c r="AE30" s="280">
        <v>2088</v>
      </c>
      <c r="AF30" s="262" t="s">
        <v>997</v>
      </c>
    </row>
    <row r="31" spans="3:63" ht="16.5" x14ac:dyDescent="0.45">
      <c r="C31" t="s">
        <v>998</v>
      </c>
      <c r="D31" t="str">
        <f>E30</f>
        <v>2018/19</v>
      </c>
      <c r="E31" t="str">
        <f>F30</f>
        <v>2019/20</v>
      </c>
      <c r="AC31" s="156" t="s">
        <v>999</v>
      </c>
      <c r="AD31" s="136" t="s">
        <v>772</v>
      </c>
      <c r="AE31" s="279">
        <v>1774</v>
      </c>
      <c r="AF31" s="262" t="s">
        <v>997</v>
      </c>
    </row>
    <row r="32" spans="3:63" x14ac:dyDescent="0.35">
      <c r="C32" t="s">
        <v>1000</v>
      </c>
      <c r="D32" t="str">
        <f>E31</f>
        <v>2019/20</v>
      </c>
      <c r="AC32" s="281" t="s">
        <v>1001</v>
      </c>
      <c r="AD32" s="136" t="s">
        <v>772</v>
      </c>
      <c r="AE32" s="279">
        <v>3922</v>
      </c>
      <c r="AF32" s="157" t="s">
        <v>994</v>
      </c>
    </row>
    <row r="33" spans="3:32" x14ac:dyDescent="0.35">
      <c r="C33" t="s">
        <v>75</v>
      </c>
      <c r="AC33" s="259" t="s">
        <v>1002</v>
      </c>
      <c r="AD33" s="136" t="s">
        <v>683</v>
      </c>
      <c r="AE33" s="282">
        <v>1.545E-2</v>
      </c>
      <c r="AF33" s="157" t="s">
        <v>684</v>
      </c>
    </row>
    <row r="34" spans="3:32" x14ac:dyDescent="0.35">
      <c r="AC34" s="259" t="s">
        <v>1003</v>
      </c>
      <c r="AD34" s="136" t="s">
        <v>794</v>
      </c>
      <c r="AE34" s="282">
        <v>58.352719999999998</v>
      </c>
      <c r="AF34" s="157" t="s">
        <v>1004</v>
      </c>
    </row>
    <row r="35" spans="3:32" x14ac:dyDescent="0.35">
      <c r="AC35" s="259" t="s">
        <v>1005</v>
      </c>
      <c r="AD35" s="136" t="s">
        <v>794</v>
      </c>
      <c r="AE35" s="282">
        <v>72.297309999999996</v>
      </c>
      <c r="AF35" s="157" t="s">
        <v>1004</v>
      </c>
    </row>
    <row r="36" spans="3:32" x14ac:dyDescent="0.35">
      <c r="AC36" s="259" t="s">
        <v>1006</v>
      </c>
      <c r="AD36" s="136" t="s">
        <v>683</v>
      </c>
      <c r="AE36" s="282">
        <v>1.545E-2</v>
      </c>
      <c r="AF36" s="157" t="s">
        <v>684</v>
      </c>
    </row>
    <row r="37" spans="3:32" x14ac:dyDescent="0.35">
      <c r="AC37" s="259" t="s">
        <v>1007</v>
      </c>
      <c r="AD37" s="136" t="s">
        <v>683</v>
      </c>
      <c r="AE37" s="282">
        <v>2.1000000000000001E-4</v>
      </c>
      <c r="AF37" s="157" t="s">
        <v>684</v>
      </c>
    </row>
    <row r="38" spans="3:32" x14ac:dyDescent="0.35">
      <c r="AC38" s="259" t="s">
        <v>1008</v>
      </c>
      <c r="AD38" s="136" t="s">
        <v>794</v>
      </c>
      <c r="AE38" s="282">
        <v>1.1911499999999999</v>
      </c>
      <c r="AF38" s="157" t="s">
        <v>1004</v>
      </c>
    </row>
    <row r="39" spans="3:32" x14ac:dyDescent="0.35">
      <c r="AC39" s="259" t="s">
        <v>1009</v>
      </c>
      <c r="AD39" s="136" t="s">
        <v>794</v>
      </c>
      <c r="AE39" s="282">
        <v>0.68691000000000002</v>
      </c>
      <c r="AF39" s="157" t="s">
        <v>1004</v>
      </c>
    </row>
    <row r="40" spans="3:32" x14ac:dyDescent="0.35">
      <c r="AC40" s="259" t="s">
        <v>1010</v>
      </c>
      <c r="AD40" s="136" t="s">
        <v>683</v>
      </c>
      <c r="AE40" s="282">
        <v>2.0000000000000001E-4</v>
      </c>
      <c r="AF40" s="157" t="s">
        <v>684</v>
      </c>
    </row>
    <row r="41" spans="3:32" x14ac:dyDescent="0.35">
      <c r="AC41" s="259" t="s">
        <v>1011</v>
      </c>
      <c r="AD41" s="136" t="s">
        <v>683</v>
      </c>
      <c r="AE41" s="272">
        <v>0.21448</v>
      </c>
      <c r="AF41" s="157" t="s">
        <v>684</v>
      </c>
    </row>
    <row r="42" spans="3:32" x14ac:dyDescent="0.35">
      <c r="AC42" s="259" t="s">
        <v>1012</v>
      </c>
      <c r="AD42" s="136" t="s">
        <v>769</v>
      </c>
      <c r="AE42" s="272">
        <v>1.5553699999999999</v>
      </c>
      <c r="AF42" s="261" t="s">
        <v>770</v>
      </c>
    </row>
    <row r="43" spans="3:32" x14ac:dyDescent="0.35">
      <c r="AC43" s="157" t="s">
        <v>1013</v>
      </c>
      <c r="AD43" s="136" t="s">
        <v>683</v>
      </c>
      <c r="AE43" s="283">
        <v>0.17261000000000001</v>
      </c>
      <c r="AF43" s="261" t="s">
        <v>684</v>
      </c>
    </row>
    <row r="44" spans="3:32" x14ac:dyDescent="0.35">
      <c r="AC44" s="157" t="s">
        <v>1014</v>
      </c>
      <c r="AD44" s="136" t="s">
        <v>683</v>
      </c>
      <c r="AE44" s="284">
        <v>0</v>
      </c>
      <c r="AF44" s="157" t="s">
        <v>684</v>
      </c>
    </row>
    <row r="45" spans="3:32" x14ac:dyDescent="0.35">
      <c r="AC45" s="157" t="s">
        <v>1015</v>
      </c>
      <c r="AD45" s="136" t="s">
        <v>683</v>
      </c>
      <c r="AE45" s="284">
        <v>0</v>
      </c>
      <c r="AF45" s="157" t="s">
        <v>686</v>
      </c>
    </row>
    <row r="46" spans="3:32" x14ac:dyDescent="0.35">
      <c r="AC46" s="157" t="s">
        <v>175</v>
      </c>
      <c r="AD46" s="136" t="s">
        <v>794</v>
      </c>
      <c r="AE46" s="285">
        <v>21.317</v>
      </c>
      <c r="AF46" s="157" t="s">
        <v>1004</v>
      </c>
    </row>
    <row r="47" spans="3:32" x14ac:dyDescent="0.35">
      <c r="AC47" s="157" t="s">
        <v>1016</v>
      </c>
      <c r="AD47" s="136" t="s">
        <v>794</v>
      </c>
      <c r="AE47" s="286">
        <v>437.37200000000001</v>
      </c>
      <c r="AF47" s="157" t="s">
        <v>773</v>
      </c>
    </row>
    <row r="48" spans="3:32" x14ac:dyDescent="0.35">
      <c r="AC48" s="157" t="s">
        <v>177</v>
      </c>
      <c r="AD48" s="136" t="s">
        <v>794</v>
      </c>
      <c r="AE48" s="286">
        <v>458.17599999999999</v>
      </c>
      <c r="AF48" s="157" t="s">
        <v>773</v>
      </c>
    </row>
    <row r="49" spans="29:32" x14ac:dyDescent="0.35">
      <c r="AC49" s="157" t="s">
        <v>1017</v>
      </c>
      <c r="AD49" s="136" t="s">
        <v>794</v>
      </c>
      <c r="AE49" s="285">
        <v>10.204000000000001</v>
      </c>
      <c r="AF49" s="157" t="s">
        <v>773</v>
      </c>
    </row>
    <row r="50" spans="29:32" x14ac:dyDescent="0.35">
      <c r="AC50" s="157" t="s">
        <v>1018</v>
      </c>
      <c r="AD50" s="136" t="s">
        <v>794</v>
      </c>
      <c r="AE50" s="285">
        <v>21.317</v>
      </c>
      <c r="AF50" s="157" t="s">
        <v>773</v>
      </c>
    </row>
    <row r="51" spans="29:32" x14ac:dyDescent="0.35">
      <c r="AC51" s="157" t="s">
        <v>174</v>
      </c>
      <c r="AD51" s="136" t="s">
        <v>794</v>
      </c>
      <c r="AE51" s="286">
        <v>10.204000000000001</v>
      </c>
      <c r="AF51" s="157" t="s">
        <v>773</v>
      </c>
    </row>
    <row r="52" spans="29:32" x14ac:dyDescent="0.35">
      <c r="AC52" s="157" t="s">
        <v>1019</v>
      </c>
      <c r="AD52" s="136" t="s">
        <v>794</v>
      </c>
      <c r="AE52" s="285">
        <v>10.204000000000001</v>
      </c>
      <c r="AF52" s="157" t="s">
        <v>773</v>
      </c>
    </row>
    <row r="53" spans="29:32" x14ac:dyDescent="0.35">
      <c r="AC53" s="157" t="s">
        <v>173</v>
      </c>
      <c r="AD53" s="136" t="s">
        <v>794</v>
      </c>
      <c r="AE53" s="285">
        <v>21.317</v>
      </c>
      <c r="AF53" s="157" t="s">
        <v>773</v>
      </c>
    </row>
    <row r="54" spans="29:32" x14ac:dyDescent="0.35">
      <c r="AC54" s="157" t="s">
        <v>176</v>
      </c>
      <c r="AD54" s="136" t="s">
        <v>794</v>
      </c>
      <c r="AE54" s="285">
        <v>21.317</v>
      </c>
      <c r="AF54" s="157" t="s">
        <v>773</v>
      </c>
    </row>
    <row r="55" spans="29:32" x14ac:dyDescent="0.35">
      <c r="AC55" s="157" t="s">
        <v>1020</v>
      </c>
      <c r="AD55" s="136" t="s">
        <v>794</v>
      </c>
      <c r="AE55" s="286">
        <v>21.317</v>
      </c>
      <c r="AF55" s="157" t="s">
        <v>773</v>
      </c>
    </row>
    <row r="56" spans="29:32" x14ac:dyDescent="0.35">
      <c r="AC56" s="157" t="s">
        <v>1021</v>
      </c>
      <c r="AD56" s="136" t="s">
        <v>794</v>
      </c>
      <c r="AE56" s="285">
        <v>21.317</v>
      </c>
      <c r="AF56" s="157" t="s">
        <v>773</v>
      </c>
    </row>
    <row r="57" spans="29:32" x14ac:dyDescent="0.35">
      <c r="AC57" s="157" t="s">
        <v>1022</v>
      </c>
      <c r="AD57" s="136" t="s">
        <v>794</v>
      </c>
      <c r="AE57" s="285">
        <v>21.317</v>
      </c>
      <c r="AF57" s="157" t="s">
        <v>773</v>
      </c>
    </row>
    <row r="58" spans="29:32" x14ac:dyDescent="0.35">
      <c r="AC58" s="157" t="s">
        <v>171</v>
      </c>
      <c r="AD58" s="136" t="s">
        <v>794</v>
      </c>
      <c r="AE58" s="285">
        <v>21.317</v>
      </c>
      <c r="AF58" s="157" t="s">
        <v>773</v>
      </c>
    </row>
    <row r="59" spans="29:32" x14ac:dyDescent="0.35">
      <c r="AC59" s="157" t="s">
        <v>1023</v>
      </c>
      <c r="AD59" s="136" t="s">
        <v>794</v>
      </c>
      <c r="AE59" s="285">
        <v>1.0089999999999999</v>
      </c>
      <c r="AF59" s="157" t="s">
        <v>773</v>
      </c>
    </row>
    <row r="60" spans="29:32" x14ac:dyDescent="0.35">
      <c r="AC60" s="157" t="s">
        <v>172</v>
      </c>
      <c r="AD60" s="136" t="s">
        <v>794</v>
      </c>
      <c r="AE60" s="287">
        <v>21.317</v>
      </c>
      <c r="AF60" s="157" t="s">
        <v>1004</v>
      </c>
    </row>
    <row r="61" spans="29:32" x14ac:dyDescent="0.35">
      <c r="AC61" s="157" t="s">
        <v>1024</v>
      </c>
      <c r="AD61" s="136" t="s">
        <v>794</v>
      </c>
      <c r="AE61" s="288">
        <v>853.57</v>
      </c>
      <c r="AF61" s="157" t="s">
        <v>1004</v>
      </c>
    </row>
    <row r="62" spans="29:32" x14ac:dyDescent="0.35">
      <c r="AC62" s="157" t="s">
        <v>1025</v>
      </c>
      <c r="AD62" s="136" t="s">
        <v>794</v>
      </c>
      <c r="AE62" s="286">
        <v>21.317</v>
      </c>
      <c r="AF62" s="157" t="s">
        <v>1004</v>
      </c>
    </row>
    <row r="63" spans="29:32" x14ac:dyDescent="0.35">
      <c r="AC63" s="157" t="s">
        <v>1026</v>
      </c>
      <c r="AD63" s="136" t="s">
        <v>794</v>
      </c>
      <c r="AE63" s="286">
        <v>21.317</v>
      </c>
      <c r="AF63" s="157" t="s">
        <v>1004</v>
      </c>
    </row>
    <row r="64" spans="29:32" x14ac:dyDescent="0.35">
      <c r="AC64" s="157" t="s">
        <v>1027</v>
      </c>
      <c r="AD64" s="136" t="s">
        <v>794</v>
      </c>
      <c r="AE64" s="286">
        <v>444.976</v>
      </c>
      <c r="AF64" s="157" t="s">
        <v>1004</v>
      </c>
    </row>
    <row r="65" spans="29:32" x14ac:dyDescent="0.35">
      <c r="AC65" s="157" t="s">
        <v>1028</v>
      </c>
      <c r="AD65" s="136" t="s">
        <v>794</v>
      </c>
      <c r="AE65" s="289"/>
      <c r="AF65" s="157" t="s">
        <v>1029</v>
      </c>
    </row>
    <row r="66" spans="29:32" x14ac:dyDescent="0.35">
      <c r="AC66" s="157" t="s">
        <v>1030</v>
      </c>
      <c r="AD66" s="136" t="s">
        <v>794</v>
      </c>
      <c r="AE66" s="289"/>
      <c r="AF66" s="157" t="s">
        <v>1031</v>
      </c>
    </row>
    <row r="67" spans="29:32" x14ac:dyDescent="0.35">
      <c r="AC67" s="157" t="s">
        <v>1032</v>
      </c>
      <c r="AD67" s="136" t="s">
        <v>794</v>
      </c>
      <c r="AE67" s="289"/>
      <c r="AF67" s="157" t="s">
        <v>1031</v>
      </c>
    </row>
    <row r="68" spans="29:32" x14ac:dyDescent="0.35">
      <c r="AC68" s="157" t="s">
        <v>1033</v>
      </c>
      <c r="AD68" s="136" t="s">
        <v>794</v>
      </c>
      <c r="AE68" s="289"/>
      <c r="AF68" s="157" t="s">
        <v>1029</v>
      </c>
    </row>
    <row r="69" spans="29:32" x14ac:dyDescent="0.35">
      <c r="AC69" s="157" t="s">
        <v>157</v>
      </c>
      <c r="AD69" s="136" t="s">
        <v>877</v>
      </c>
      <c r="AE69" s="277">
        <v>0.24429999999999999</v>
      </c>
      <c r="AF69" s="157" t="s">
        <v>1034</v>
      </c>
    </row>
    <row r="70" spans="29:32" x14ac:dyDescent="0.35">
      <c r="AC70" s="157" t="s">
        <v>159</v>
      </c>
      <c r="AD70" s="136" t="s">
        <v>877</v>
      </c>
      <c r="AE70" s="277">
        <v>0.15529999999999999</v>
      </c>
      <c r="AF70" s="157" t="s">
        <v>1034</v>
      </c>
    </row>
    <row r="71" spans="29:32" x14ac:dyDescent="0.35">
      <c r="AC71" s="157" t="s">
        <v>1035</v>
      </c>
      <c r="AD71" s="136" t="s">
        <v>877</v>
      </c>
      <c r="AE71" s="277">
        <v>0.15298</v>
      </c>
      <c r="AF71" s="157" t="s">
        <v>1034</v>
      </c>
    </row>
    <row r="72" spans="29:32" x14ac:dyDescent="0.35">
      <c r="AC72" s="157" t="s">
        <v>1036</v>
      </c>
      <c r="AD72" s="136" t="s">
        <v>877</v>
      </c>
      <c r="AE72" s="277">
        <v>0.22947000000000001</v>
      </c>
      <c r="AF72" s="157" t="s">
        <v>1034</v>
      </c>
    </row>
    <row r="73" spans="29:32" x14ac:dyDescent="0.35">
      <c r="AC73" s="157" t="s">
        <v>161</v>
      </c>
      <c r="AD73" s="136" t="s">
        <v>877</v>
      </c>
      <c r="AE73" s="277">
        <v>0.19084999999999999</v>
      </c>
      <c r="AF73" s="157" t="s">
        <v>1034</v>
      </c>
    </row>
    <row r="74" spans="29:32" x14ac:dyDescent="0.35">
      <c r="AC74" s="157" t="s">
        <v>1037</v>
      </c>
      <c r="AD74" s="136" t="s">
        <v>877</v>
      </c>
      <c r="AE74" s="277">
        <v>0.14615</v>
      </c>
      <c r="AF74" s="157" t="s">
        <v>1034</v>
      </c>
    </row>
    <row r="75" spans="29:32" x14ac:dyDescent="0.35">
      <c r="AC75" s="157" t="s">
        <v>1038</v>
      </c>
      <c r="AD75" s="136" t="s">
        <v>877</v>
      </c>
      <c r="AE75" s="277">
        <v>0.23385</v>
      </c>
      <c r="AF75" s="157" t="s">
        <v>1034</v>
      </c>
    </row>
    <row r="76" spans="29:32" x14ac:dyDescent="0.35">
      <c r="AC76" s="157" t="s">
        <v>1039</v>
      </c>
      <c r="AD76" s="136" t="s">
        <v>877</v>
      </c>
      <c r="AE76" s="277">
        <v>0.42385</v>
      </c>
      <c r="AF76" s="157" t="s">
        <v>1034</v>
      </c>
    </row>
    <row r="77" spans="29:32" x14ac:dyDescent="0.35">
      <c r="AC77" s="156" t="s">
        <v>1040</v>
      </c>
      <c r="AD77" s="172" t="s">
        <v>877</v>
      </c>
      <c r="AE77" s="277">
        <v>0.58462000000000003</v>
      </c>
      <c r="AF77" s="156" t="s">
        <v>1034</v>
      </c>
    </row>
    <row r="78" spans="29:32" x14ac:dyDescent="0.35">
      <c r="AC78" s="157" t="s">
        <v>1041</v>
      </c>
      <c r="AD78" s="136" t="s">
        <v>877</v>
      </c>
      <c r="AE78" s="277">
        <v>0.18181</v>
      </c>
      <c r="AF78" s="157" t="s">
        <v>1034</v>
      </c>
    </row>
    <row r="79" spans="29:32" x14ac:dyDescent="0.35">
      <c r="AC79" s="157" t="s">
        <v>1042</v>
      </c>
      <c r="AD79" s="136" t="s">
        <v>877</v>
      </c>
      <c r="AE79" s="277">
        <v>0.13924500000000001</v>
      </c>
      <c r="AF79" s="157" t="s">
        <v>1034</v>
      </c>
    </row>
    <row r="80" spans="29:32" x14ac:dyDescent="0.35">
      <c r="AC80" s="157" t="s">
        <v>1043</v>
      </c>
      <c r="AD80" s="136" t="s">
        <v>877</v>
      </c>
      <c r="AE80" s="277">
        <v>0.22278000000000001</v>
      </c>
      <c r="AF80" s="157" t="s">
        <v>1034</v>
      </c>
    </row>
    <row r="81" spans="29:32" x14ac:dyDescent="0.35">
      <c r="AC81" s="157" t="s">
        <v>1044</v>
      </c>
      <c r="AD81" s="136" t="s">
        <v>877</v>
      </c>
      <c r="AE81" s="277">
        <v>0.40378999999999998</v>
      </c>
      <c r="AF81" s="157" t="s">
        <v>1034</v>
      </c>
    </row>
    <row r="82" spans="29:32" x14ac:dyDescent="0.35">
      <c r="AC82" s="260" t="s">
        <v>1045</v>
      </c>
      <c r="AD82" s="136" t="s">
        <v>877</v>
      </c>
      <c r="AE82" s="277">
        <v>0.55694999999999995</v>
      </c>
      <c r="AF82" s="157" t="s">
        <v>1034</v>
      </c>
    </row>
    <row r="83" spans="29:32" x14ac:dyDescent="0.35">
      <c r="AC83" s="290" t="s">
        <v>163</v>
      </c>
      <c r="AD83" s="291" t="s">
        <v>877</v>
      </c>
      <c r="AE83" s="292">
        <v>3.6940000000000001E-2</v>
      </c>
      <c r="AF83" s="290" t="s">
        <v>1034</v>
      </c>
    </row>
    <row r="84" spans="29:32" x14ac:dyDescent="0.35">
      <c r="AC84" s="156" t="s">
        <v>1046</v>
      </c>
      <c r="AD84" s="136" t="s">
        <v>877</v>
      </c>
      <c r="AE84" s="292">
        <v>4.9699999999999996E-3</v>
      </c>
      <c r="AF84" s="157" t="s">
        <v>1034</v>
      </c>
    </row>
    <row r="85" spans="29:32" x14ac:dyDescent="0.35">
      <c r="AC85" s="156" t="s">
        <v>1047</v>
      </c>
      <c r="AD85" s="136" t="s">
        <v>877</v>
      </c>
      <c r="AE85" s="292">
        <v>2.9909999999999999E-2</v>
      </c>
      <c r="AF85" s="157" t="s">
        <v>1034</v>
      </c>
    </row>
    <row r="86" spans="29:32" x14ac:dyDescent="0.35">
      <c r="AC86" s="156" t="s">
        <v>1048</v>
      </c>
      <c r="AD86" s="136" t="s">
        <v>877</v>
      </c>
      <c r="AE86" s="292">
        <v>2.75E-2</v>
      </c>
      <c r="AF86" s="157" t="s">
        <v>1034</v>
      </c>
    </row>
    <row r="87" spans="29:32" x14ac:dyDescent="0.35">
      <c r="AC87" s="259" t="s">
        <v>153</v>
      </c>
      <c r="AD87" s="136" t="s">
        <v>846</v>
      </c>
      <c r="AE87" s="271">
        <v>0.1714</v>
      </c>
      <c r="AF87" s="157" t="s">
        <v>1049</v>
      </c>
    </row>
    <row r="88" spans="29:32" x14ac:dyDescent="0.35">
      <c r="AC88" s="259" t="s">
        <v>153</v>
      </c>
      <c r="AD88" s="136" t="s">
        <v>154</v>
      </c>
      <c r="AE88" s="271">
        <v>0.27583999999999997</v>
      </c>
      <c r="AF88" s="157" t="s">
        <v>155</v>
      </c>
    </row>
    <row r="89" spans="29:32" x14ac:dyDescent="0.35">
      <c r="AC89" s="259" t="s">
        <v>1050</v>
      </c>
      <c r="AD89" s="136" t="s">
        <v>846</v>
      </c>
      <c r="AE89" s="292">
        <v>0.16844000000000001</v>
      </c>
      <c r="AF89" s="157" t="s">
        <v>1049</v>
      </c>
    </row>
    <row r="90" spans="29:32" x14ac:dyDescent="0.35">
      <c r="AC90" s="259" t="s">
        <v>1051</v>
      </c>
      <c r="AD90" s="136" t="s">
        <v>154</v>
      </c>
      <c r="AE90" s="292">
        <v>0.27107999999999999</v>
      </c>
      <c r="AF90" s="157" t="s">
        <v>155</v>
      </c>
    </row>
    <row r="91" spans="29:32" x14ac:dyDescent="0.35">
      <c r="AC91" s="259" t="s">
        <v>1052</v>
      </c>
      <c r="AD91" s="136" t="s">
        <v>846</v>
      </c>
      <c r="AE91" s="292">
        <v>0.13721</v>
      </c>
      <c r="AF91" s="157" t="s">
        <v>1049</v>
      </c>
    </row>
    <row r="92" spans="29:32" x14ac:dyDescent="0.35">
      <c r="AC92" s="259" t="s">
        <v>1053</v>
      </c>
      <c r="AD92" s="136" t="s">
        <v>154</v>
      </c>
      <c r="AE92" s="292">
        <v>0.22081999999999999</v>
      </c>
      <c r="AF92" s="157" t="s">
        <v>155</v>
      </c>
    </row>
    <row r="93" spans="29:32" x14ac:dyDescent="0.35">
      <c r="AC93" s="259" t="s">
        <v>1054</v>
      </c>
      <c r="AD93" s="136" t="s">
        <v>846</v>
      </c>
      <c r="AE93" s="292">
        <v>0.16636999999999999</v>
      </c>
      <c r="AF93" s="157" t="s">
        <v>1049</v>
      </c>
    </row>
    <row r="94" spans="29:32" x14ac:dyDescent="0.35">
      <c r="AC94" s="259" t="s">
        <v>1055</v>
      </c>
      <c r="AD94" s="136" t="s">
        <v>154</v>
      </c>
      <c r="AE94" s="292">
        <v>0.26774999999999999</v>
      </c>
      <c r="AF94" s="157" t="s">
        <v>155</v>
      </c>
    </row>
    <row r="95" spans="29:32" x14ac:dyDescent="0.35">
      <c r="AC95" s="259" t="s">
        <v>1056</v>
      </c>
      <c r="AD95" s="136" t="s">
        <v>846</v>
      </c>
      <c r="AE95" s="292">
        <v>0.20419000000000001</v>
      </c>
      <c r="AF95" s="157" t="s">
        <v>1049</v>
      </c>
    </row>
    <row r="96" spans="29:32" x14ac:dyDescent="0.35">
      <c r="AC96" s="259" t="s">
        <v>1057</v>
      </c>
      <c r="AD96" s="136" t="s">
        <v>154</v>
      </c>
      <c r="AE96" s="292">
        <v>0.32862999999999998</v>
      </c>
      <c r="AF96" s="157" t="s">
        <v>155</v>
      </c>
    </row>
    <row r="97" spans="29:32" x14ac:dyDescent="0.35">
      <c r="AC97" s="259" t="s">
        <v>1058</v>
      </c>
      <c r="AD97" s="136" t="s">
        <v>846</v>
      </c>
      <c r="AE97" s="292">
        <v>0.17430000000000001</v>
      </c>
      <c r="AF97" s="157" t="s">
        <v>1059</v>
      </c>
    </row>
    <row r="98" spans="29:32" x14ac:dyDescent="0.35">
      <c r="AC98" s="259" t="s">
        <v>1060</v>
      </c>
      <c r="AD98" s="136" t="s">
        <v>154</v>
      </c>
      <c r="AE98" s="292">
        <v>0.28051999999999999</v>
      </c>
      <c r="AF98" s="157" t="s">
        <v>155</v>
      </c>
    </row>
    <row r="99" spans="29:32" x14ac:dyDescent="0.35">
      <c r="AC99" s="259" t="s">
        <v>1061</v>
      </c>
      <c r="AD99" s="136" t="s">
        <v>846</v>
      </c>
      <c r="AE99" s="292">
        <v>0.14835999999999999</v>
      </c>
      <c r="AF99" s="157" t="s">
        <v>1049</v>
      </c>
    </row>
    <row r="100" spans="29:32" x14ac:dyDescent="0.35">
      <c r="AC100" s="259" t="s">
        <v>1062</v>
      </c>
      <c r="AD100" s="136" t="s">
        <v>154</v>
      </c>
      <c r="AE100" s="292">
        <v>0.23877000000000001</v>
      </c>
      <c r="AF100" s="157" t="s">
        <v>155</v>
      </c>
    </row>
    <row r="101" spans="29:32" x14ac:dyDescent="0.35">
      <c r="AC101" s="259" t="s">
        <v>1063</v>
      </c>
      <c r="AD101" s="136" t="s">
        <v>846</v>
      </c>
      <c r="AE101" s="292">
        <v>0.18659000000000001</v>
      </c>
      <c r="AF101" s="157" t="s">
        <v>1049</v>
      </c>
    </row>
    <row r="102" spans="29:32" x14ac:dyDescent="0.35">
      <c r="AC102" s="259" t="s">
        <v>1064</v>
      </c>
      <c r="AD102" s="136" t="s">
        <v>154</v>
      </c>
      <c r="AE102" s="292">
        <v>0.30029</v>
      </c>
      <c r="AF102" s="157" t="s">
        <v>155</v>
      </c>
    </row>
    <row r="103" spans="29:32" x14ac:dyDescent="0.35">
      <c r="AC103" s="259" t="s">
        <v>1065</v>
      </c>
      <c r="AD103" s="136" t="s">
        <v>846</v>
      </c>
      <c r="AE103" s="292">
        <v>0.27806999999999998</v>
      </c>
      <c r="AF103" s="157" t="s">
        <v>1049</v>
      </c>
    </row>
    <row r="104" spans="29:32" x14ac:dyDescent="0.35">
      <c r="AC104" s="259" t="s">
        <v>1066</v>
      </c>
      <c r="AD104" s="136" t="s">
        <v>154</v>
      </c>
      <c r="AE104" s="292">
        <v>0.44751999999999997</v>
      </c>
      <c r="AF104" s="157" t="s">
        <v>155</v>
      </c>
    </row>
    <row r="105" spans="29:32" x14ac:dyDescent="0.35">
      <c r="AC105" s="259" t="s">
        <v>1067</v>
      </c>
      <c r="AD105" s="136" t="s">
        <v>846</v>
      </c>
      <c r="AE105" s="292">
        <v>0.10274999999999999</v>
      </c>
      <c r="AF105" s="157" t="s">
        <v>1049</v>
      </c>
    </row>
    <row r="106" spans="29:32" x14ac:dyDescent="0.35">
      <c r="AC106" s="259" t="s">
        <v>1068</v>
      </c>
      <c r="AD106" s="136" t="s">
        <v>154</v>
      </c>
      <c r="AE106" s="292">
        <v>0.16538</v>
      </c>
      <c r="AF106" s="157" t="s">
        <v>155</v>
      </c>
    </row>
    <row r="107" spans="29:32" x14ac:dyDescent="0.35">
      <c r="AC107" s="259" t="s">
        <v>1069</v>
      </c>
      <c r="AD107" s="136" t="s">
        <v>846</v>
      </c>
      <c r="AE107" s="292">
        <v>0.10698000000000001</v>
      </c>
      <c r="AF107" s="157" t="s">
        <v>1049</v>
      </c>
    </row>
    <row r="108" spans="29:32" x14ac:dyDescent="0.35">
      <c r="AC108" s="259" t="s">
        <v>1070</v>
      </c>
      <c r="AD108" s="136" t="s">
        <v>154</v>
      </c>
      <c r="AE108" s="292">
        <v>0.17216000000000001</v>
      </c>
      <c r="AF108" s="157" t="s">
        <v>155</v>
      </c>
    </row>
    <row r="109" spans="29:32" x14ac:dyDescent="0.35">
      <c r="AC109" s="259" t="s">
        <v>1071</v>
      </c>
      <c r="AD109" s="136" t="s">
        <v>846</v>
      </c>
      <c r="AE109" s="292">
        <v>0.14480000000000001</v>
      </c>
      <c r="AF109" s="157" t="s">
        <v>1049</v>
      </c>
    </row>
    <row r="110" spans="29:32" x14ac:dyDescent="0.35">
      <c r="AC110" s="259" t="s">
        <v>1072</v>
      </c>
      <c r="AD110" s="136" t="s">
        <v>154</v>
      </c>
      <c r="AE110" s="292">
        <v>0.23304</v>
      </c>
      <c r="AF110" s="157" t="s">
        <v>155</v>
      </c>
    </row>
    <row r="111" spans="29:32" x14ac:dyDescent="0.35">
      <c r="AC111" s="259" t="s">
        <v>1073</v>
      </c>
      <c r="AD111" s="136" t="s">
        <v>846</v>
      </c>
      <c r="AE111" s="292">
        <v>0.11558</v>
      </c>
      <c r="AF111" s="157" t="s">
        <v>1049</v>
      </c>
    </row>
    <row r="112" spans="29:32" x14ac:dyDescent="0.35">
      <c r="AC112" s="260" t="s">
        <v>1074</v>
      </c>
      <c r="AD112" s="136" t="s">
        <v>154</v>
      </c>
      <c r="AE112" s="292">
        <v>0.18601000000000001</v>
      </c>
      <c r="AF112" s="157" t="s">
        <v>1075</v>
      </c>
    </row>
    <row r="113" spans="29:32" x14ac:dyDescent="0.35">
      <c r="AC113" s="259" t="s">
        <v>1076</v>
      </c>
      <c r="AD113" s="136" t="s">
        <v>154</v>
      </c>
      <c r="AE113" s="271">
        <v>0.31790000000000002</v>
      </c>
      <c r="AF113" s="157" t="s">
        <v>1075</v>
      </c>
    </row>
    <row r="114" spans="29:32" x14ac:dyDescent="0.35">
      <c r="AC114" s="259" t="s">
        <v>1077</v>
      </c>
      <c r="AD114" s="136" t="s">
        <v>846</v>
      </c>
      <c r="AE114" s="271">
        <v>0.19753999999999999</v>
      </c>
      <c r="AF114" s="157" t="s">
        <v>1059</v>
      </c>
    </row>
    <row r="115" spans="29:32" x14ac:dyDescent="0.35">
      <c r="AC115" s="259" t="s">
        <v>1078</v>
      </c>
      <c r="AD115" s="136" t="s">
        <v>846</v>
      </c>
      <c r="AE115" s="293">
        <v>0.14853</v>
      </c>
      <c r="AF115" s="261" t="s">
        <v>813</v>
      </c>
    </row>
    <row r="116" spans="29:32" x14ac:dyDescent="0.35">
      <c r="AC116" s="259" t="s">
        <v>1079</v>
      </c>
      <c r="AD116" s="136" t="s">
        <v>154</v>
      </c>
      <c r="AE116" s="293">
        <v>0.23904</v>
      </c>
      <c r="AF116" s="157" t="s">
        <v>1075</v>
      </c>
    </row>
    <row r="117" spans="29:32" x14ac:dyDescent="0.35">
      <c r="AC117" s="259" t="s">
        <v>1080</v>
      </c>
      <c r="AD117" s="136" t="s">
        <v>846</v>
      </c>
      <c r="AE117" s="293">
        <v>0.189</v>
      </c>
      <c r="AF117" s="261" t="s">
        <v>813</v>
      </c>
    </row>
    <row r="118" spans="29:32" x14ac:dyDescent="0.35">
      <c r="AC118" s="259" t="s">
        <v>1081</v>
      </c>
      <c r="AD118" s="136" t="s">
        <v>154</v>
      </c>
      <c r="AE118" s="293">
        <v>0.30415999999999999</v>
      </c>
      <c r="AF118" s="157" t="s">
        <v>1075</v>
      </c>
    </row>
    <row r="119" spans="29:32" x14ac:dyDescent="0.35">
      <c r="AC119" s="259" t="s">
        <v>1082</v>
      </c>
      <c r="AD119" s="136" t="s">
        <v>846</v>
      </c>
      <c r="AE119" s="293">
        <v>0.27171000000000001</v>
      </c>
      <c r="AF119" s="261" t="s">
        <v>813</v>
      </c>
    </row>
    <row r="120" spans="29:32" x14ac:dyDescent="0.35">
      <c r="AC120" s="259" t="s">
        <v>1083</v>
      </c>
      <c r="AD120" s="136" t="s">
        <v>154</v>
      </c>
      <c r="AE120" s="293">
        <v>0.43726999999999999</v>
      </c>
      <c r="AF120" s="261" t="s">
        <v>1075</v>
      </c>
    </row>
    <row r="121" spans="29:32" x14ac:dyDescent="0.35">
      <c r="AC121" s="259" t="s">
        <v>1084</v>
      </c>
      <c r="AD121" s="136" t="s">
        <v>846</v>
      </c>
      <c r="AE121" s="293">
        <v>0.24709999999999999</v>
      </c>
      <c r="AF121" s="261" t="s">
        <v>813</v>
      </c>
    </row>
    <row r="122" spans="29:32" x14ac:dyDescent="0.35">
      <c r="AC122" s="259" t="s">
        <v>1085</v>
      </c>
      <c r="AD122" s="136" t="s">
        <v>154</v>
      </c>
      <c r="AE122" s="293">
        <v>0.39767000000000002</v>
      </c>
      <c r="AF122" s="261" t="s">
        <v>1075</v>
      </c>
    </row>
    <row r="123" spans="29:32" x14ac:dyDescent="0.35">
      <c r="AC123" s="259" t="s">
        <v>1086</v>
      </c>
      <c r="AD123" s="136" t="s">
        <v>846</v>
      </c>
      <c r="AE123" s="283">
        <v>0.21079000000000001</v>
      </c>
      <c r="AF123" s="261" t="s">
        <v>813</v>
      </c>
    </row>
    <row r="124" spans="29:32" x14ac:dyDescent="0.35">
      <c r="AC124" s="260" t="s">
        <v>1087</v>
      </c>
      <c r="AD124" s="136" t="s">
        <v>154</v>
      </c>
      <c r="AE124" s="283">
        <v>0.33922999999999998</v>
      </c>
      <c r="AF124" s="261" t="s">
        <v>1075</v>
      </c>
    </row>
    <row r="125" spans="29:32" x14ac:dyDescent="0.35">
      <c r="AC125" s="259" t="s">
        <v>1088</v>
      </c>
      <c r="AD125" s="136" t="s">
        <v>846</v>
      </c>
      <c r="AE125" s="283">
        <v>0.20791999999999999</v>
      </c>
      <c r="AF125" s="261" t="s">
        <v>813</v>
      </c>
    </row>
    <row r="126" spans="29:32" x14ac:dyDescent="0.35">
      <c r="AC126" s="259" t="s">
        <v>1087</v>
      </c>
      <c r="AD126" s="136" t="s">
        <v>154</v>
      </c>
      <c r="AE126" s="283">
        <v>0.33461000000000002</v>
      </c>
      <c r="AF126" s="261" t="s">
        <v>1075</v>
      </c>
    </row>
    <row r="127" spans="29:32" x14ac:dyDescent="0.35">
      <c r="AC127" s="259" t="s">
        <v>1089</v>
      </c>
      <c r="AD127" s="136" t="s">
        <v>846</v>
      </c>
      <c r="AE127" s="283">
        <v>0.33276</v>
      </c>
      <c r="AF127" s="261" t="s">
        <v>813</v>
      </c>
    </row>
    <row r="128" spans="29:32" x14ac:dyDescent="0.35">
      <c r="AC128" s="259" t="s">
        <v>1090</v>
      </c>
      <c r="AD128" s="136" t="s">
        <v>154</v>
      </c>
      <c r="AE128" s="283">
        <v>0.53552</v>
      </c>
      <c r="AF128" s="261" t="s">
        <v>1075</v>
      </c>
    </row>
    <row r="129" spans="29:32" x14ac:dyDescent="0.35">
      <c r="AC129" s="259" t="s">
        <v>1091</v>
      </c>
      <c r="AD129" s="136" t="s">
        <v>846</v>
      </c>
      <c r="AE129" s="283">
        <v>0.21962000000000001</v>
      </c>
      <c r="AF129" s="261" t="s">
        <v>813</v>
      </c>
    </row>
    <row r="130" spans="29:32" x14ac:dyDescent="0.35">
      <c r="AC130" s="259" t="s">
        <v>1092</v>
      </c>
      <c r="AD130" s="136" t="s">
        <v>154</v>
      </c>
      <c r="AE130" s="283">
        <v>0.35344999999999999</v>
      </c>
      <c r="AF130" s="261" t="s">
        <v>1075</v>
      </c>
    </row>
    <row r="131" spans="29:32" x14ac:dyDescent="0.35">
      <c r="AC131" s="259" t="s">
        <v>1093</v>
      </c>
      <c r="AD131" s="136" t="s">
        <v>846</v>
      </c>
      <c r="AE131" s="293">
        <v>0.27174999999999999</v>
      </c>
      <c r="AF131" s="261" t="s">
        <v>813</v>
      </c>
    </row>
    <row r="132" spans="29:32" x14ac:dyDescent="0.35">
      <c r="AC132" s="259" t="s">
        <v>1094</v>
      </c>
      <c r="AD132" s="136" t="s">
        <v>154</v>
      </c>
      <c r="AE132" s="293">
        <v>0.43734000000000001</v>
      </c>
      <c r="AF132" s="261" t="s">
        <v>1075</v>
      </c>
    </row>
    <row r="133" spans="29:32" x14ac:dyDescent="0.35">
      <c r="AC133" s="259" t="s">
        <v>1095</v>
      </c>
      <c r="AD133" s="136" t="s">
        <v>846</v>
      </c>
      <c r="AE133" s="293">
        <v>0.24621000000000001</v>
      </c>
      <c r="AF133" s="261" t="s">
        <v>813</v>
      </c>
    </row>
    <row r="134" spans="29:32" x14ac:dyDescent="0.35">
      <c r="AC134" s="259" t="s">
        <v>1096</v>
      </c>
      <c r="AD134" s="136" t="s">
        <v>154</v>
      </c>
      <c r="AE134" s="293">
        <v>0.39623000000000003</v>
      </c>
      <c r="AF134" s="261" t="s">
        <v>1075</v>
      </c>
    </row>
    <row r="135" spans="29:32" x14ac:dyDescent="0.35">
      <c r="AC135" s="259" t="s">
        <v>1097</v>
      </c>
      <c r="AD135" s="136" t="s">
        <v>846</v>
      </c>
      <c r="AE135" s="292">
        <v>0.11337</v>
      </c>
      <c r="AF135" s="261" t="s">
        <v>813</v>
      </c>
    </row>
    <row r="136" spans="29:32" x14ac:dyDescent="0.35">
      <c r="AC136" s="259" t="s">
        <v>1098</v>
      </c>
      <c r="AD136" s="136" t="s">
        <v>154</v>
      </c>
      <c r="AE136" s="292">
        <v>0.18245</v>
      </c>
      <c r="AF136" s="261" t="s">
        <v>1075</v>
      </c>
    </row>
    <row r="137" spans="29:32" x14ac:dyDescent="0.35">
      <c r="AC137" s="259" t="s">
        <v>1099</v>
      </c>
      <c r="AD137" s="136" t="s">
        <v>846</v>
      </c>
      <c r="AE137" s="283">
        <v>0.79076999999999997</v>
      </c>
      <c r="AF137" s="261" t="s">
        <v>813</v>
      </c>
    </row>
    <row r="138" spans="29:32" x14ac:dyDescent="0.35">
      <c r="AC138" s="259" t="s">
        <v>1100</v>
      </c>
      <c r="AD138" s="136" t="s">
        <v>154</v>
      </c>
      <c r="AE138" s="283">
        <v>1.2726200000000001</v>
      </c>
      <c r="AF138" s="157" t="s">
        <v>1075</v>
      </c>
    </row>
    <row r="139" spans="29:32" x14ac:dyDescent="0.35">
      <c r="AC139" s="259" t="s">
        <v>1101</v>
      </c>
      <c r="AD139" s="136" t="s">
        <v>846</v>
      </c>
      <c r="AE139" s="283">
        <v>0.86104999999999998</v>
      </c>
      <c r="AF139" s="261" t="s">
        <v>813</v>
      </c>
    </row>
    <row r="140" spans="29:32" x14ac:dyDescent="0.35">
      <c r="AC140" s="259" t="s">
        <v>1102</v>
      </c>
      <c r="AD140" s="136" t="s">
        <v>154</v>
      </c>
      <c r="AE140" s="283">
        <v>1.3857299999999999</v>
      </c>
      <c r="AF140" s="157" t="s">
        <v>1075</v>
      </c>
    </row>
    <row r="141" spans="29:32" x14ac:dyDescent="0.35">
      <c r="AC141" s="259" t="s">
        <v>1103</v>
      </c>
      <c r="AD141" s="136" t="s">
        <v>846</v>
      </c>
      <c r="AE141" s="283">
        <v>0.83020000000000005</v>
      </c>
      <c r="AF141" s="261" t="s">
        <v>813</v>
      </c>
    </row>
    <row r="142" spans="29:32" x14ac:dyDescent="0.35">
      <c r="AC142" s="259" t="s">
        <v>1104</v>
      </c>
      <c r="AD142" s="136" t="s">
        <v>154</v>
      </c>
      <c r="AE142" s="283">
        <v>1.3360799999999999</v>
      </c>
      <c r="AF142" s="261" t="s">
        <v>1075</v>
      </c>
    </row>
    <row r="143" spans="29:32" x14ac:dyDescent="0.35">
      <c r="AC143" s="157" t="s">
        <v>1105</v>
      </c>
      <c r="AD143" s="136" t="s">
        <v>877</v>
      </c>
      <c r="AE143" s="294">
        <v>0.1195</v>
      </c>
      <c r="AF143" s="157" t="s">
        <v>1034</v>
      </c>
    </row>
    <row r="144" spans="29:32" x14ac:dyDescent="0.35">
      <c r="AC144" s="157" t="s">
        <v>1106</v>
      </c>
      <c r="AD144" s="136" t="s">
        <v>877</v>
      </c>
      <c r="AE144" s="294">
        <v>2.7320000000000001E-2</v>
      </c>
      <c r="AF144" s="157" t="s">
        <v>1034</v>
      </c>
    </row>
    <row r="145" spans="29:32" x14ac:dyDescent="0.35">
      <c r="AC145" s="157" t="s">
        <v>1107</v>
      </c>
      <c r="AD145" s="136" t="s">
        <v>877</v>
      </c>
      <c r="AE145" s="270">
        <v>0.20793</v>
      </c>
      <c r="AF145" s="157" t="s">
        <v>1034</v>
      </c>
    </row>
    <row r="146" spans="29:32" x14ac:dyDescent="0.35">
      <c r="AC146" s="157" t="s">
        <v>1107</v>
      </c>
      <c r="AD146" s="136" t="s">
        <v>846</v>
      </c>
      <c r="AE146" s="270">
        <v>0.31191000000000002</v>
      </c>
      <c r="AF146" s="157" t="s">
        <v>1049</v>
      </c>
    </row>
    <row r="147" spans="29:32" x14ac:dyDescent="0.35">
      <c r="AC147" s="157" t="s">
        <v>1108</v>
      </c>
      <c r="AD147" s="136" t="s">
        <v>877</v>
      </c>
      <c r="AE147" s="270">
        <v>0.14549000000000001</v>
      </c>
      <c r="AF147" s="157" t="s">
        <v>1034</v>
      </c>
    </row>
    <row r="148" spans="29:32" x14ac:dyDescent="0.35">
      <c r="AC148" s="157" t="s">
        <v>1109</v>
      </c>
      <c r="AD148" s="136" t="s">
        <v>877</v>
      </c>
      <c r="AE148" s="293">
        <v>2.1829999999999999E-2</v>
      </c>
      <c r="AF148" s="157" t="s">
        <v>1034</v>
      </c>
    </row>
    <row r="149" spans="29:32" x14ac:dyDescent="0.35">
      <c r="AC149" s="261" t="s">
        <v>1110</v>
      </c>
      <c r="AD149" s="136" t="s">
        <v>877</v>
      </c>
      <c r="AE149" s="293">
        <v>3.62E-3</v>
      </c>
      <c r="AF149" s="157" t="s">
        <v>1034</v>
      </c>
    </row>
    <row r="150" spans="29:32" x14ac:dyDescent="0.35">
      <c r="AC150" s="261" t="s">
        <v>1111</v>
      </c>
      <c r="AD150" s="136" t="s">
        <v>877</v>
      </c>
      <c r="AE150" s="293">
        <v>2.5049999999999999E-2</v>
      </c>
      <c r="AF150" s="157" t="s">
        <v>1034</v>
      </c>
    </row>
    <row r="152" spans="29:32" x14ac:dyDescent="0.35">
      <c r="AC152" s="19">
        <v>2019</v>
      </c>
    </row>
    <row r="153" spans="29:32" x14ac:dyDescent="0.35">
      <c r="AC153" s="157" t="s">
        <v>167</v>
      </c>
      <c r="AD153" s="136" t="s">
        <v>683</v>
      </c>
      <c r="AE153" s="295">
        <v>0.25559999999999999</v>
      </c>
      <c r="AF153" s="261" t="s">
        <v>684</v>
      </c>
    </row>
    <row r="154" spans="29:32" x14ac:dyDescent="0.35">
      <c r="AC154" s="157" t="s">
        <v>168</v>
      </c>
      <c r="AD154" s="136" t="s">
        <v>683</v>
      </c>
      <c r="AE154" s="296">
        <v>2.1700000000000001E-2</v>
      </c>
      <c r="AF154" s="261" t="s">
        <v>684</v>
      </c>
    </row>
    <row r="155" spans="29:32" x14ac:dyDescent="0.35">
      <c r="AC155" s="157" t="s">
        <v>165</v>
      </c>
      <c r="AD155" s="136" t="s">
        <v>683</v>
      </c>
      <c r="AE155" s="297">
        <v>0.18385000000000001</v>
      </c>
      <c r="AF155" s="157" t="s">
        <v>684</v>
      </c>
    </row>
    <row r="156" spans="29:32" x14ac:dyDescent="0.35">
      <c r="AC156" s="259" t="s">
        <v>768</v>
      </c>
      <c r="AD156" s="136" t="s">
        <v>769</v>
      </c>
      <c r="AE156" s="297">
        <v>2.7582100000000001</v>
      </c>
      <c r="AF156" s="157" t="s">
        <v>770</v>
      </c>
    </row>
    <row r="157" spans="29:32" x14ac:dyDescent="0.35">
      <c r="AC157" s="259" t="s">
        <v>792</v>
      </c>
      <c r="AD157" s="136" t="s">
        <v>683</v>
      </c>
      <c r="AE157" s="297">
        <v>0.25675999999999999</v>
      </c>
      <c r="AF157" s="157" t="s">
        <v>684</v>
      </c>
    </row>
    <row r="158" spans="29:32" x14ac:dyDescent="0.35">
      <c r="AC158" s="259" t="s">
        <v>811</v>
      </c>
      <c r="AD158" s="136" t="s">
        <v>794</v>
      </c>
      <c r="AE158" s="298">
        <v>3217.82</v>
      </c>
      <c r="AF158" s="157" t="s">
        <v>773</v>
      </c>
    </row>
    <row r="159" spans="29:32" x14ac:dyDescent="0.35">
      <c r="AC159" s="259" t="s">
        <v>827</v>
      </c>
      <c r="AD159" s="136" t="s">
        <v>683</v>
      </c>
      <c r="AE159" s="297">
        <v>0.26782</v>
      </c>
      <c r="AF159" s="157" t="s">
        <v>684</v>
      </c>
    </row>
    <row r="160" spans="29:32" x14ac:dyDescent="0.35">
      <c r="AC160" s="274" t="s">
        <v>844</v>
      </c>
      <c r="AD160" s="275" t="s">
        <v>794</v>
      </c>
      <c r="AE160" s="298">
        <v>3250.08</v>
      </c>
      <c r="AF160" s="157" t="s">
        <v>773</v>
      </c>
    </row>
    <row r="161" spans="29:32" x14ac:dyDescent="0.35">
      <c r="AC161" s="274" t="s">
        <v>860</v>
      </c>
      <c r="AD161" s="275" t="s">
        <v>769</v>
      </c>
      <c r="AE161" s="297">
        <v>2.7754699999999999</v>
      </c>
      <c r="AF161" s="157" t="s">
        <v>770</v>
      </c>
    </row>
    <row r="162" spans="29:32" x14ac:dyDescent="0.35">
      <c r="AC162" s="274" t="s">
        <v>875</v>
      </c>
      <c r="AD162" s="275" t="s">
        <v>683</v>
      </c>
      <c r="AE162" s="297">
        <v>0.25835999999999998</v>
      </c>
      <c r="AF162" s="157" t="s">
        <v>684</v>
      </c>
    </row>
    <row r="163" spans="29:32" x14ac:dyDescent="0.35">
      <c r="AC163" s="274" t="s">
        <v>889</v>
      </c>
      <c r="AD163" s="275" t="s">
        <v>794</v>
      </c>
      <c r="AE163" s="298">
        <v>3159.55</v>
      </c>
      <c r="AF163" s="157" t="s">
        <v>773</v>
      </c>
    </row>
    <row r="164" spans="29:32" x14ac:dyDescent="0.35">
      <c r="AC164" s="274" t="s">
        <v>901</v>
      </c>
      <c r="AD164" s="275" t="s">
        <v>769</v>
      </c>
      <c r="AE164" s="297">
        <v>3.12209</v>
      </c>
      <c r="AF164" s="157" t="s">
        <v>770</v>
      </c>
    </row>
    <row r="165" spans="29:32" x14ac:dyDescent="0.35">
      <c r="AC165" s="274" t="s">
        <v>911</v>
      </c>
      <c r="AD165" s="275" t="s">
        <v>683</v>
      </c>
      <c r="AE165" s="297">
        <v>0.26297999999999999</v>
      </c>
      <c r="AF165" s="157" t="s">
        <v>684</v>
      </c>
    </row>
    <row r="166" spans="29:32" x14ac:dyDescent="0.35">
      <c r="AC166" s="259" t="s">
        <v>922</v>
      </c>
      <c r="AD166" s="136" t="s">
        <v>769</v>
      </c>
      <c r="AE166" s="297">
        <v>2.5404200000000001</v>
      </c>
      <c r="AF166" s="157" t="s">
        <v>770</v>
      </c>
    </row>
    <row r="167" spans="29:32" x14ac:dyDescent="0.35">
      <c r="AC167" s="259" t="s">
        <v>933</v>
      </c>
      <c r="AD167" s="136" t="s">
        <v>683</v>
      </c>
      <c r="AE167" s="297">
        <v>0.24675</v>
      </c>
      <c r="AF167" s="157" t="s">
        <v>684</v>
      </c>
    </row>
    <row r="168" spans="29:32" x14ac:dyDescent="0.35">
      <c r="AC168" s="259" t="s">
        <v>942</v>
      </c>
      <c r="AD168" s="136" t="s">
        <v>683</v>
      </c>
      <c r="AE168" s="297">
        <v>0.33183000000000001</v>
      </c>
      <c r="AF168" s="157" t="s">
        <v>684</v>
      </c>
    </row>
    <row r="169" spans="29:32" x14ac:dyDescent="0.35">
      <c r="AC169" s="259" t="s">
        <v>952</v>
      </c>
      <c r="AD169" s="136" t="s">
        <v>794</v>
      </c>
      <c r="AE169" s="298">
        <v>2464.9499999999998</v>
      </c>
      <c r="AF169" s="157" t="s">
        <v>773</v>
      </c>
    </row>
    <row r="170" spans="29:32" x14ac:dyDescent="0.35">
      <c r="AC170" s="276" t="s">
        <v>959</v>
      </c>
      <c r="AD170" s="136" t="s">
        <v>769</v>
      </c>
      <c r="AE170" s="297">
        <v>2.2910499999999998</v>
      </c>
      <c r="AF170" s="157" t="s">
        <v>770</v>
      </c>
    </row>
    <row r="171" spans="29:32" x14ac:dyDescent="0.35">
      <c r="AC171" s="276" t="s">
        <v>965</v>
      </c>
      <c r="AD171" s="136" t="s">
        <v>683</v>
      </c>
      <c r="AE171" s="297">
        <v>0.24454999999999999</v>
      </c>
      <c r="AF171" s="157" t="s">
        <v>684</v>
      </c>
    </row>
    <row r="172" spans="29:32" x14ac:dyDescent="0.35">
      <c r="AC172" s="276" t="s">
        <v>971</v>
      </c>
      <c r="AD172" s="136" t="s">
        <v>769</v>
      </c>
      <c r="AE172" s="297">
        <v>2.5430600000000001</v>
      </c>
      <c r="AF172" s="157" t="s">
        <v>770</v>
      </c>
    </row>
    <row r="173" spans="29:32" x14ac:dyDescent="0.35">
      <c r="AC173" s="276" t="s">
        <v>976</v>
      </c>
      <c r="AD173" s="136" t="s">
        <v>683</v>
      </c>
      <c r="AE173" s="297">
        <v>0.24776000000000001</v>
      </c>
      <c r="AF173" s="157" t="s">
        <v>684</v>
      </c>
    </row>
    <row r="174" spans="29:32" x14ac:dyDescent="0.35">
      <c r="AC174" s="157" t="s">
        <v>169</v>
      </c>
      <c r="AD174" s="136" t="s">
        <v>981</v>
      </c>
      <c r="AE174" s="299">
        <v>0.34399999999999997</v>
      </c>
      <c r="AF174" s="157" t="s">
        <v>982</v>
      </c>
    </row>
    <row r="175" spans="29:32" x14ac:dyDescent="0.35">
      <c r="AC175" s="157" t="s">
        <v>170</v>
      </c>
      <c r="AD175" s="136" t="s">
        <v>981</v>
      </c>
      <c r="AE175" s="300">
        <v>0.70799999999999996</v>
      </c>
      <c r="AF175" s="261" t="s">
        <v>982</v>
      </c>
    </row>
    <row r="176" spans="29:32" x14ac:dyDescent="0.35">
      <c r="AC176" s="157" t="s">
        <v>988</v>
      </c>
      <c r="AD176" s="136" t="s">
        <v>769</v>
      </c>
      <c r="AE176" s="297">
        <v>2.5941100000000001</v>
      </c>
      <c r="AF176" s="157" t="s">
        <v>770</v>
      </c>
    </row>
    <row r="177" spans="29:32" x14ac:dyDescent="0.35">
      <c r="AC177" s="157" t="s">
        <v>990</v>
      </c>
      <c r="AD177" s="136" t="s">
        <v>769</v>
      </c>
      <c r="AE177" s="297">
        <v>2.6869700000000001</v>
      </c>
      <c r="AF177" s="157" t="s">
        <v>770</v>
      </c>
    </row>
    <row r="178" spans="29:32" x14ac:dyDescent="0.35">
      <c r="AC178" s="157" t="s">
        <v>992</v>
      </c>
      <c r="AD178" s="136" t="s">
        <v>769</v>
      </c>
      <c r="AE178" s="297">
        <v>2.2090399999999999</v>
      </c>
      <c r="AF178" s="157" t="s">
        <v>770</v>
      </c>
    </row>
    <row r="179" spans="29:32" x14ac:dyDescent="0.35">
      <c r="AC179" s="156" t="s">
        <v>993</v>
      </c>
      <c r="AD179" s="136" t="s">
        <v>772</v>
      </c>
      <c r="AE179" s="301">
        <v>1430</v>
      </c>
      <c r="AF179" s="157" t="s">
        <v>994</v>
      </c>
    </row>
    <row r="180" spans="29:32" ht="16.5" x14ac:dyDescent="0.45">
      <c r="AC180" s="156" t="s">
        <v>996</v>
      </c>
      <c r="AD180" s="136" t="s">
        <v>772</v>
      </c>
      <c r="AE180" s="302">
        <v>2088</v>
      </c>
      <c r="AF180" s="262" t="s">
        <v>997</v>
      </c>
    </row>
    <row r="181" spans="29:32" ht="16.5" x14ac:dyDescent="0.45">
      <c r="AC181" s="156" t="s">
        <v>999</v>
      </c>
      <c r="AD181" s="136" t="s">
        <v>772</v>
      </c>
      <c r="AE181" s="301">
        <v>1774</v>
      </c>
      <c r="AF181" s="262" t="s">
        <v>997</v>
      </c>
    </row>
    <row r="182" spans="29:32" x14ac:dyDescent="0.35">
      <c r="AC182" s="281" t="s">
        <v>1001</v>
      </c>
      <c r="AD182" s="136" t="s">
        <v>772</v>
      </c>
      <c r="AE182" s="301">
        <v>3922</v>
      </c>
      <c r="AF182" s="157" t="s">
        <v>994</v>
      </c>
    </row>
    <row r="183" spans="29:32" x14ac:dyDescent="0.35">
      <c r="AC183" s="259" t="s">
        <v>1002</v>
      </c>
      <c r="AD183" s="136" t="s">
        <v>683</v>
      </c>
      <c r="AE183" s="303">
        <v>1.5630000000000002E-2</v>
      </c>
      <c r="AF183" s="157" t="s">
        <v>684</v>
      </c>
    </row>
    <row r="184" spans="29:32" x14ac:dyDescent="0.35">
      <c r="AC184" s="259" t="s">
        <v>1003</v>
      </c>
      <c r="AD184" s="136" t="s">
        <v>794</v>
      </c>
      <c r="AE184" s="303">
        <v>59.029020000000003</v>
      </c>
      <c r="AF184" s="157" t="s">
        <v>1004</v>
      </c>
    </row>
    <row r="185" spans="29:32" x14ac:dyDescent="0.35">
      <c r="AC185" s="259" t="s">
        <v>1005</v>
      </c>
      <c r="AD185" s="136" t="s">
        <v>794</v>
      </c>
      <c r="AE185" s="303">
        <v>73.135230000000007</v>
      </c>
      <c r="AF185" s="157" t="s">
        <v>1004</v>
      </c>
    </row>
    <row r="186" spans="29:32" x14ac:dyDescent="0.35">
      <c r="AC186" s="259" t="s">
        <v>1006</v>
      </c>
      <c r="AD186" s="136" t="s">
        <v>683</v>
      </c>
      <c r="AE186" s="303">
        <v>1.5630000000000002E-2</v>
      </c>
      <c r="AF186" s="157" t="s">
        <v>684</v>
      </c>
    </row>
    <row r="187" spans="29:32" x14ac:dyDescent="0.35">
      <c r="AC187" s="259" t="s">
        <v>1007</v>
      </c>
      <c r="AD187" s="136" t="s">
        <v>683</v>
      </c>
      <c r="AE187" s="303">
        <v>2.1000000000000001E-4</v>
      </c>
      <c r="AF187" s="157" t="s">
        <v>684</v>
      </c>
    </row>
    <row r="188" spans="29:32" x14ac:dyDescent="0.35">
      <c r="AC188" s="259" t="s">
        <v>1008</v>
      </c>
      <c r="AD188" s="136" t="s">
        <v>794</v>
      </c>
      <c r="AE188" s="303">
        <v>1.1483699999999999</v>
      </c>
      <c r="AF188" s="157" t="s">
        <v>1004</v>
      </c>
    </row>
    <row r="189" spans="29:32" x14ac:dyDescent="0.35">
      <c r="AC189" s="259" t="s">
        <v>1009</v>
      </c>
      <c r="AD189" s="136" t="s">
        <v>794</v>
      </c>
      <c r="AE189" s="303">
        <v>0.69342999999999999</v>
      </c>
      <c r="AF189" s="157" t="s">
        <v>1004</v>
      </c>
    </row>
    <row r="190" spans="29:32" x14ac:dyDescent="0.35">
      <c r="AC190" s="259" t="s">
        <v>1010</v>
      </c>
      <c r="AD190" s="136" t="s">
        <v>683</v>
      </c>
      <c r="AE190" s="303">
        <v>2.0000000000000001E-4</v>
      </c>
      <c r="AF190" s="157" t="s">
        <v>684</v>
      </c>
    </row>
    <row r="191" spans="29:32" x14ac:dyDescent="0.35">
      <c r="AC191" s="259" t="s">
        <v>1011</v>
      </c>
      <c r="AD191" s="136" t="s">
        <v>683</v>
      </c>
      <c r="AE191" s="297">
        <v>0.21446999999999999</v>
      </c>
      <c r="AF191" s="157" t="s">
        <v>684</v>
      </c>
    </row>
    <row r="192" spans="29:32" x14ac:dyDescent="0.35">
      <c r="AC192" s="259" t="s">
        <v>1012</v>
      </c>
      <c r="AD192" s="136" t="s">
        <v>769</v>
      </c>
      <c r="AE192" s="297">
        <v>1.5226</v>
      </c>
      <c r="AF192" s="261" t="s">
        <v>770</v>
      </c>
    </row>
    <row r="193" spans="29:32" x14ac:dyDescent="0.35">
      <c r="AC193" s="157" t="s">
        <v>1013</v>
      </c>
      <c r="AD193" s="136" t="s">
        <v>683</v>
      </c>
      <c r="AE193" s="304">
        <v>0.17605999999999999</v>
      </c>
      <c r="AF193" s="261" t="s">
        <v>684</v>
      </c>
    </row>
    <row r="194" spans="29:32" x14ac:dyDescent="0.35">
      <c r="AC194" s="157" t="s">
        <v>1014</v>
      </c>
      <c r="AD194" s="136" t="s">
        <v>683</v>
      </c>
      <c r="AE194" s="305">
        <v>0</v>
      </c>
      <c r="AF194" s="157" t="s">
        <v>684</v>
      </c>
    </row>
    <row r="195" spans="29:32" x14ac:dyDescent="0.35">
      <c r="AC195" s="157" t="s">
        <v>1015</v>
      </c>
      <c r="AD195" s="136" t="s">
        <v>683</v>
      </c>
      <c r="AE195" s="305">
        <v>0</v>
      </c>
      <c r="AF195" s="157" t="s">
        <v>686</v>
      </c>
    </row>
    <row r="196" spans="29:32" x14ac:dyDescent="0.35">
      <c r="AC196" s="157" t="s">
        <v>175</v>
      </c>
      <c r="AD196" s="136" t="s">
        <v>794</v>
      </c>
      <c r="AE196" s="306">
        <v>64.636499999999998</v>
      </c>
      <c r="AF196" s="157" t="s">
        <v>1004</v>
      </c>
    </row>
    <row r="197" spans="29:32" x14ac:dyDescent="0.35">
      <c r="AC197" s="157" t="s">
        <v>1016</v>
      </c>
      <c r="AD197" s="136" t="s">
        <v>794</v>
      </c>
      <c r="AE197" s="307">
        <v>586.51379999999995</v>
      </c>
      <c r="AF197" s="157" t="s">
        <v>773</v>
      </c>
    </row>
    <row r="198" spans="29:32" x14ac:dyDescent="0.35">
      <c r="AC198" s="157" t="s">
        <v>177</v>
      </c>
      <c r="AD198" s="136" t="s">
        <v>794</v>
      </c>
      <c r="AE198" s="307">
        <v>99.759200000000007</v>
      </c>
      <c r="AF198" s="157" t="s">
        <v>773</v>
      </c>
    </row>
    <row r="199" spans="29:32" x14ac:dyDescent="0.35">
      <c r="AC199" s="157" t="s">
        <v>1017</v>
      </c>
      <c r="AD199" s="136" t="s">
        <v>794</v>
      </c>
      <c r="AE199" s="306">
        <v>10.203900000000001</v>
      </c>
      <c r="AF199" s="157" t="s">
        <v>773</v>
      </c>
    </row>
    <row r="200" spans="29:32" x14ac:dyDescent="0.35">
      <c r="AC200" s="157" t="s">
        <v>1018</v>
      </c>
      <c r="AD200" s="136" t="s">
        <v>794</v>
      </c>
      <c r="AE200" s="306">
        <v>21.3538</v>
      </c>
      <c r="AF200" s="157" t="s">
        <v>773</v>
      </c>
    </row>
    <row r="201" spans="29:32" x14ac:dyDescent="0.35">
      <c r="AC201" s="157" t="s">
        <v>174</v>
      </c>
      <c r="AD201" s="136" t="s">
        <v>794</v>
      </c>
      <c r="AE201" s="307">
        <v>10.203900000000001</v>
      </c>
      <c r="AF201" s="157" t="s">
        <v>773</v>
      </c>
    </row>
    <row r="202" spans="29:32" x14ac:dyDescent="0.35">
      <c r="AC202" s="157" t="s">
        <v>1019</v>
      </c>
      <c r="AD202" s="136" t="s">
        <v>794</v>
      </c>
      <c r="AE202" s="306">
        <v>10.203900000000001</v>
      </c>
      <c r="AF202" s="157" t="s">
        <v>773</v>
      </c>
    </row>
    <row r="203" spans="29:32" x14ac:dyDescent="0.35">
      <c r="AC203" s="157" t="s">
        <v>173</v>
      </c>
      <c r="AD203" s="136" t="s">
        <v>794</v>
      </c>
      <c r="AE203" s="306">
        <v>21.3538</v>
      </c>
      <c r="AF203" s="157" t="s">
        <v>773</v>
      </c>
    </row>
    <row r="204" spans="29:32" x14ac:dyDescent="0.35">
      <c r="AC204" s="157" t="s">
        <v>176</v>
      </c>
      <c r="AD204" s="136" t="s">
        <v>794</v>
      </c>
      <c r="AE204" s="306">
        <v>21.3538</v>
      </c>
      <c r="AF204" s="157" t="s">
        <v>773</v>
      </c>
    </row>
    <row r="205" spans="29:32" x14ac:dyDescent="0.35">
      <c r="AC205" s="157" t="s">
        <v>1020</v>
      </c>
      <c r="AD205" s="136" t="s">
        <v>794</v>
      </c>
      <c r="AE205" s="307">
        <v>21.3538</v>
      </c>
      <c r="AF205" s="157" t="s">
        <v>773</v>
      </c>
    </row>
    <row r="206" spans="29:32" x14ac:dyDescent="0.35">
      <c r="AC206" s="157" t="s">
        <v>1021</v>
      </c>
      <c r="AD206" s="136" t="s">
        <v>794</v>
      </c>
      <c r="AE206" s="306">
        <v>21.3538</v>
      </c>
      <c r="AF206" s="157" t="s">
        <v>773</v>
      </c>
    </row>
    <row r="207" spans="29:32" x14ac:dyDescent="0.35">
      <c r="AC207" s="157" t="s">
        <v>1022</v>
      </c>
      <c r="AD207" s="136" t="s">
        <v>794</v>
      </c>
      <c r="AE207" s="306">
        <v>21.3538</v>
      </c>
      <c r="AF207" s="157" t="s">
        <v>773</v>
      </c>
    </row>
    <row r="208" spans="29:32" x14ac:dyDescent="0.35">
      <c r="AC208" s="157" t="s">
        <v>171</v>
      </c>
      <c r="AD208" s="136" t="s">
        <v>794</v>
      </c>
      <c r="AE208" s="306">
        <v>21.3538</v>
      </c>
      <c r="AF208" s="157" t="s">
        <v>773</v>
      </c>
    </row>
    <row r="209" spans="29:32" x14ac:dyDescent="0.35">
      <c r="AC209" s="157" t="s">
        <v>1023</v>
      </c>
      <c r="AD209" s="136" t="s">
        <v>794</v>
      </c>
      <c r="AE209" s="306">
        <v>1.37</v>
      </c>
      <c r="AF209" s="157" t="s">
        <v>773</v>
      </c>
    </row>
    <row r="210" spans="29:32" x14ac:dyDescent="0.35">
      <c r="AC210" s="157" t="s">
        <v>172</v>
      </c>
      <c r="AD210" s="136" t="s">
        <v>794</v>
      </c>
      <c r="AE210" s="308">
        <v>21.353999999999999</v>
      </c>
      <c r="AF210" s="157" t="s">
        <v>1004</v>
      </c>
    </row>
    <row r="211" spans="29:32" x14ac:dyDescent="0.35">
      <c r="AC211" s="157" t="s">
        <v>1024</v>
      </c>
      <c r="AD211" s="136" t="s">
        <v>794</v>
      </c>
      <c r="AE211" s="309">
        <v>870.10270000000003</v>
      </c>
      <c r="AF211" s="157" t="s">
        <v>1004</v>
      </c>
    </row>
    <row r="212" spans="29:32" x14ac:dyDescent="0.35">
      <c r="AC212" s="157" t="s">
        <v>1025</v>
      </c>
      <c r="AD212" s="136" t="s">
        <v>794</v>
      </c>
      <c r="AE212" s="307">
        <v>21.3538</v>
      </c>
      <c r="AF212" s="157" t="s">
        <v>1004</v>
      </c>
    </row>
    <row r="213" spans="29:32" x14ac:dyDescent="0.35">
      <c r="AC213" s="157" t="s">
        <v>1026</v>
      </c>
      <c r="AD213" s="136" t="s">
        <v>794</v>
      </c>
      <c r="AE213" s="307">
        <v>21.3538</v>
      </c>
      <c r="AF213" s="157" t="s">
        <v>1004</v>
      </c>
    </row>
    <row r="214" spans="29:32" x14ac:dyDescent="0.35">
      <c r="AC214" s="157" t="s">
        <v>1027</v>
      </c>
      <c r="AD214" s="136" t="s">
        <v>794</v>
      </c>
      <c r="AE214" s="307">
        <v>445.02780000000001</v>
      </c>
      <c r="AF214" s="157" t="s">
        <v>1004</v>
      </c>
    </row>
    <row r="215" spans="29:32" x14ac:dyDescent="0.35">
      <c r="AC215" s="157" t="s">
        <v>1028</v>
      </c>
      <c r="AD215" s="136" t="s">
        <v>794</v>
      </c>
      <c r="AE215" s="310">
        <v>1000</v>
      </c>
      <c r="AF215" s="157" t="s">
        <v>1029</v>
      </c>
    </row>
    <row r="216" spans="29:32" x14ac:dyDescent="0.35">
      <c r="AC216" s="157" t="s">
        <v>1030</v>
      </c>
      <c r="AD216" s="136" t="s">
        <v>794</v>
      </c>
      <c r="AE216" s="310">
        <v>273</v>
      </c>
      <c r="AF216" s="157" t="s">
        <v>1031</v>
      </c>
    </row>
    <row r="217" spans="29:32" x14ac:dyDescent="0.35">
      <c r="AC217" s="157" t="s">
        <v>1032</v>
      </c>
      <c r="AD217" s="136" t="s">
        <v>794</v>
      </c>
      <c r="AE217" s="310">
        <v>297</v>
      </c>
      <c r="AF217" s="157" t="s">
        <v>1031</v>
      </c>
    </row>
    <row r="218" spans="29:32" x14ac:dyDescent="0.35">
      <c r="AC218" s="157" t="s">
        <v>1033</v>
      </c>
      <c r="AD218" s="136" t="s">
        <v>794</v>
      </c>
      <c r="AE218" s="310">
        <v>1000</v>
      </c>
      <c r="AF218" s="157" t="s">
        <v>1029</v>
      </c>
    </row>
    <row r="219" spans="29:32" x14ac:dyDescent="0.35">
      <c r="AC219" s="157" t="s">
        <v>157</v>
      </c>
      <c r="AD219" s="136" t="s">
        <v>877</v>
      </c>
      <c r="AE219" s="311">
        <v>0.25492999999999999</v>
      </c>
      <c r="AF219" s="157" t="s">
        <v>1034</v>
      </c>
    </row>
    <row r="220" spans="29:32" x14ac:dyDescent="0.35">
      <c r="AC220" s="157" t="s">
        <v>159</v>
      </c>
      <c r="AD220" s="136" t="s">
        <v>877</v>
      </c>
      <c r="AE220" s="311">
        <v>0.15832000000000002</v>
      </c>
      <c r="AF220" s="157" t="s">
        <v>1034</v>
      </c>
    </row>
    <row r="221" spans="29:32" x14ac:dyDescent="0.35">
      <c r="AC221" s="157" t="s">
        <v>1035</v>
      </c>
      <c r="AD221" s="136" t="s">
        <v>877</v>
      </c>
      <c r="AE221" s="311">
        <v>0.15573000000000001</v>
      </c>
      <c r="AF221" s="157" t="s">
        <v>1034</v>
      </c>
    </row>
    <row r="222" spans="29:32" x14ac:dyDescent="0.35">
      <c r="AC222" s="157" t="s">
        <v>1036</v>
      </c>
      <c r="AD222" s="136" t="s">
        <v>877</v>
      </c>
      <c r="AE222" s="311">
        <v>0.2336</v>
      </c>
      <c r="AF222" s="157" t="s">
        <v>1034</v>
      </c>
    </row>
    <row r="223" spans="29:32" x14ac:dyDescent="0.35">
      <c r="AC223" s="157" t="s">
        <v>161</v>
      </c>
      <c r="AD223" s="136" t="s">
        <v>877</v>
      </c>
      <c r="AE223" s="311">
        <v>0.19562000000000002</v>
      </c>
      <c r="AF223" s="157" t="s">
        <v>1034</v>
      </c>
    </row>
    <row r="224" spans="29:32" x14ac:dyDescent="0.35">
      <c r="AC224" s="157" t="s">
        <v>1037</v>
      </c>
      <c r="AD224" s="136" t="s">
        <v>877</v>
      </c>
      <c r="AE224" s="311">
        <v>0.14981</v>
      </c>
      <c r="AF224" s="157" t="s">
        <v>1034</v>
      </c>
    </row>
    <row r="225" spans="29:32" x14ac:dyDescent="0.35">
      <c r="AC225" s="157" t="s">
        <v>1038</v>
      </c>
      <c r="AD225" s="136" t="s">
        <v>877</v>
      </c>
      <c r="AE225" s="311">
        <v>0.2397</v>
      </c>
      <c r="AF225" s="157" t="s">
        <v>1034</v>
      </c>
    </row>
    <row r="226" spans="29:32" x14ac:dyDescent="0.35">
      <c r="AC226" s="157" t="s">
        <v>1039</v>
      </c>
      <c r="AD226" s="136" t="s">
        <v>877</v>
      </c>
      <c r="AE226" s="311">
        <v>0.43446000000000001</v>
      </c>
      <c r="AF226" s="157" t="s">
        <v>1034</v>
      </c>
    </row>
    <row r="227" spans="29:32" x14ac:dyDescent="0.35">
      <c r="AC227" s="156" t="s">
        <v>1040</v>
      </c>
      <c r="AD227" s="172" t="s">
        <v>877</v>
      </c>
      <c r="AE227" s="311">
        <v>0.59925000000000006</v>
      </c>
      <c r="AF227" s="156" t="s">
        <v>1034</v>
      </c>
    </row>
    <row r="228" spans="29:32" x14ac:dyDescent="0.35">
      <c r="AC228" s="157" t="s">
        <v>1041</v>
      </c>
      <c r="AD228" s="136" t="s">
        <v>877</v>
      </c>
      <c r="AE228" s="311">
        <v>0.18078000000000002</v>
      </c>
      <c r="AF228" s="157" t="s">
        <v>1034</v>
      </c>
    </row>
    <row r="229" spans="29:32" x14ac:dyDescent="0.35">
      <c r="AC229" s="157" t="s">
        <v>1042</v>
      </c>
      <c r="AD229" s="136" t="s">
        <v>877</v>
      </c>
      <c r="AE229" s="311">
        <v>0.13844530000000002</v>
      </c>
      <c r="AF229" s="157" t="s">
        <v>1034</v>
      </c>
    </row>
    <row r="230" spans="29:32" x14ac:dyDescent="0.35">
      <c r="AC230" s="157" t="s">
        <v>1043</v>
      </c>
      <c r="AD230" s="136" t="s">
        <v>877</v>
      </c>
      <c r="AE230" s="311">
        <v>0.22151000000000001</v>
      </c>
      <c r="AF230" s="157" t="s">
        <v>1034</v>
      </c>
    </row>
    <row r="231" spans="29:32" x14ac:dyDescent="0.35">
      <c r="AC231" s="157" t="s">
        <v>1044</v>
      </c>
      <c r="AD231" s="136" t="s">
        <v>877</v>
      </c>
      <c r="AE231" s="311">
        <v>0.40149000000000001</v>
      </c>
      <c r="AF231" s="157" t="s">
        <v>1034</v>
      </c>
    </row>
    <row r="232" spans="29:32" x14ac:dyDescent="0.35">
      <c r="AC232" s="260" t="s">
        <v>1045</v>
      </c>
      <c r="AD232" s="136" t="s">
        <v>877</v>
      </c>
      <c r="AE232" s="311">
        <v>0.55376000000000003</v>
      </c>
      <c r="AF232" s="157" t="s">
        <v>1034</v>
      </c>
    </row>
    <row r="233" spans="29:32" x14ac:dyDescent="0.35">
      <c r="AC233" s="290" t="s">
        <v>163</v>
      </c>
      <c r="AD233" s="291" t="s">
        <v>877</v>
      </c>
      <c r="AE233" s="295">
        <v>4.1149999999999999E-2</v>
      </c>
      <c r="AF233" s="290" t="s">
        <v>1034</v>
      </c>
    </row>
    <row r="234" spans="29:32" x14ac:dyDescent="0.35">
      <c r="AC234" s="156" t="s">
        <v>1046</v>
      </c>
      <c r="AD234" s="136" t="s">
        <v>877</v>
      </c>
      <c r="AE234" s="295">
        <v>5.9699999999999996E-3</v>
      </c>
      <c r="AF234" s="157" t="s">
        <v>1034</v>
      </c>
    </row>
    <row r="235" spans="29:32" x14ac:dyDescent="0.35">
      <c r="AC235" s="156" t="s">
        <v>1047</v>
      </c>
      <c r="AD235" s="136" t="s">
        <v>877</v>
      </c>
      <c r="AE235" s="295">
        <v>3.508E-2</v>
      </c>
      <c r="AF235" s="157" t="s">
        <v>1034</v>
      </c>
    </row>
    <row r="236" spans="29:32" x14ac:dyDescent="0.35">
      <c r="AC236" s="156" t="s">
        <v>1048</v>
      </c>
      <c r="AD236" s="136" t="s">
        <v>877</v>
      </c>
      <c r="AE236" s="295">
        <v>3.0839999999999999E-2</v>
      </c>
      <c r="AF236" s="157" t="s">
        <v>1034</v>
      </c>
    </row>
    <row r="237" spans="29:32" x14ac:dyDescent="0.35">
      <c r="AC237" s="259" t="s">
        <v>153</v>
      </c>
      <c r="AD237" s="136" t="s">
        <v>846</v>
      </c>
      <c r="AE237" s="296">
        <v>0.17710000000000001</v>
      </c>
      <c r="AF237" s="157" t="s">
        <v>1049</v>
      </c>
    </row>
    <row r="238" spans="29:32" x14ac:dyDescent="0.35">
      <c r="AC238" s="259" t="s">
        <v>153</v>
      </c>
      <c r="AD238" s="136" t="s">
        <v>154</v>
      </c>
      <c r="AE238" s="296">
        <v>0.28502</v>
      </c>
      <c r="AF238" s="157" t="s">
        <v>155</v>
      </c>
    </row>
    <row r="239" spans="29:32" x14ac:dyDescent="0.35">
      <c r="AC239" s="259" t="s">
        <v>1050</v>
      </c>
      <c r="AD239" s="136" t="s">
        <v>846</v>
      </c>
      <c r="AE239" s="295">
        <v>0.17335999999999999</v>
      </c>
      <c r="AF239" s="157" t="s">
        <v>1049</v>
      </c>
    </row>
    <row r="240" spans="29:32" x14ac:dyDescent="0.35">
      <c r="AC240" s="259" t="s">
        <v>1051</v>
      </c>
      <c r="AD240" s="136" t="s">
        <v>154</v>
      </c>
      <c r="AE240" s="295">
        <v>0.27900999999999998</v>
      </c>
      <c r="AF240" s="157" t="s">
        <v>155</v>
      </c>
    </row>
    <row r="241" spans="29:32" x14ac:dyDescent="0.35">
      <c r="AC241" s="259" t="s">
        <v>1052</v>
      </c>
      <c r="AD241" s="136" t="s">
        <v>846</v>
      </c>
      <c r="AE241" s="295">
        <v>0.14208000000000001</v>
      </c>
      <c r="AF241" s="157" t="s">
        <v>1049</v>
      </c>
    </row>
    <row r="242" spans="29:32" x14ac:dyDescent="0.35">
      <c r="AC242" s="259" t="s">
        <v>1053</v>
      </c>
      <c r="AD242" s="136" t="s">
        <v>154</v>
      </c>
      <c r="AE242" s="295">
        <v>0.22868000000000002</v>
      </c>
      <c r="AF242" s="157" t="s">
        <v>155</v>
      </c>
    </row>
    <row r="243" spans="29:32" x14ac:dyDescent="0.35">
      <c r="AC243" s="259" t="s">
        <v>1054</v>
      </c>
      <c r="AD243" s="136" t="s">
        <v>846</v>
      </c>
      <c r="AE243" s="295">
        <v>0.17061000000000001</v>
      </c>
      <c r="AF243" s="157" t="s">
        <v>1049</v>
      </c>
    </row>
    <row r="244" spans="29:32" x14ac:dyDescent="0.35">
      <c r="AC244" s="259" t="s">
        <v>1055</v>
      </c>
      <c r="AD244" s="136" t="s">
        <v>154</v>
      </c>
      <c r="AE244" s="295">
        <v>0.27459</v>
      </c>
      <c r="AF244" s="157" t="s">
        <v>155</v>
      </c>
    </row>
    <row r="245" spans="29:32" x14ac:dyDescent="0.35">
      <c r="AC245" s="259" t="s">
        <v>1056</v>
      </c>
      <c r="AD245" s="136" t="s">
        <v>846</v>
      </c>
      <c r="AE245" s="295">
        <v>0.20946999999999999</v>
      </c>
      <c r="AF245" s="157" t="s">
        <v>1049</v>
      </c>
    </row>
    <row r="246" spans="29:32" x14ac:dyDescent="0.35">
      <c r="AC246" s="259" t="s">
        <v>1057</v>
      </c>
      <c r="AD246" s="136" t="s">
        <v>154</v>
      </c>
      <c r="AE246" s="295">
        <v>0.33712999999999999</v>
      </c>
      <c r="AF246" s="157" t="s">
        <v>155</v>
      </c>
    </row>
    <row r="247" spans="29:32" x14ac:dyDescent="0.35">
      <c r="AC247" s="259" t="s">
        <v>1058</v>
      </c>
      <c r="AD247" s="136" t="s">
        <v>846</v>
      </c>
      <c r="AE247" s="295">
        <v>0.18084</v>
      </c>
      <c r="AF247" s="157" t="s">
        <v>1059</v>
      </c>
    </row>
    <row r="248" spans="29:32" x14ac:dyDescent="0.35">
      <c r="AC248" s="259" t="s">
        <v>1060</v>
      </c>
      <c r="AD248" s="136" t="s">
        <v>154</v>
      </c>
      <c r="AE248" s="295">
        <v>0.29103000000000001</v>
      </c>
      <c r="AF248" s="157" t="s">
        <v>155</v>
      </c>
    </row>
    <row r="249" spans="29:32" x14ac:dyDescent="0.35">
      <c r="AC249" s="259" t="s">
        <v>1061</v>
      </c>
      <c r="AD249" s="136" t="s">
        <v>846</v>
      </c>
      <c r="AE249" s="295">
        <v>0.15371000000000001</v>
      </c>
      <c r="AF249" s="157" t="s">
        <v>1049</v>
      </c>
    </row>
    <row r="250" spans="29:32" x14ac:dyDescent="0.35">
      <c r="AC250" s="259" t="s">
        <v>1062</v>
      </c>
      <c r="AD250" s="136" t="s">
        <v>154</v>
      </c>
      <c r="AE250" s="295">
        <v>0.24736</v>
      </c>
      <c r="AF250" s="157" t="s">
        <v>155</v>
      </c>
    </row>
    <row r="251" spans="29:32" x14ac:dyDescent="0.35">
      <c r="AC251" s="259" t="s">
        <v>1063</v>
      </c>
      <c r="AD251" s="136" t="s">
        <v>846</v>
      </c>
      <c r="AE251" s="295">
        <v>0.19228000000000001</v>
      </c>
      <c r="AF251" s="157" t="s">
        <v>1049</v>
      </c>
    </row>
    <row r="252" spans="29:32" x14ac:dyDescent="0.35">
      <c r="AC252" s="259" t="s">
        <v>1064</v>
      </c>
      <c r="AD252" s="136" t="s">
        <v>154</v>
      </c>
      <c r="AE252" s="295">
        <v>0.30945</v>
      </c>
      <c r="AF252" s="157" t="s">
        <v>155</v>
      </c>
    </row>
    <row r="253" spans="29:32" x14ac:dyDescent="0.35">
      <c r="AC253" s="259" t="s">
        <v>1065</v>
      </c>
      <c r="AD253" s="136" t="s">
        <v>846</v>
      </c>
      <c r="AE253" s="295">
        <v>0.28294999999999998</v>
      </c>
      <c r="AF253" s="157" t="s">
        <v>1049</v>
      </c>
    </row>
    <row r="254" spans="29:32" x14ac:dyDescent="0.35">
      <c r="AC254" s="259" t="s">
        <v>1066</v>
      </c>
      <c r="AD254" s="136" t="s">
        <v>154</v>
      </c>
      <c r="AE254" s="295">
        <v>0.45535999999999999</v>
      </c>
      <c r="AF254" s="157" t="s">
        <v>155</v>
      </c>
    </row>
    <row r="255" spans="29:32" x14ac:dyDescent="0.35">
      <c r="AC255" s="259" t="s">
        <v>1067</v>
      </c>
      <c r="AD255" s="136" t="s">
        <v>846</v>
      </c>
      <c r="AE255" s="295">
        <v>0.1052</v>
      </c>
      <c r="AF255" s="157" t="s">
        <v>1049</v>
      </c>
    </row>
    <row r="256" spans="29:32" x14ac:dyDescent="0.35">
      <c r="AC256" s="259" t="s">
        <v>1068</v>
      </c>
      <c r="AD256" s="136" t="s">
        <v>154</v>
      </c>
      <c r="AE256" s="295">
        <v>0.16930000000000001</v>
      </c>
      <c r="AF256" s="157" t="s">
        <v>155</v>
      </c>
    </row>
    <row r="257" spans="29:32" x14ac:dyDescent="0.35">
      <c r="AC257" s="259" t="s">
        <v>1069</v>
      </c>
      <c r="AD257" s="136" t="s">
        <v>846</v>
      </c>
      <c r="AE257" s="295">
        <v>0.10895000000000001</v>
      </c>
      <c r="AF257" s="157" t="s">
        <v>1049</v>
      </c>
    </row>
    <row r="258" spans="29:32" x14ac:dyDescent="0.35">
      <c r="AC258" s="259" t="s">
        <v>1070</v>
      </c>
      <c r="AD258" s="136" t="s">
        <v>154</v>
      </c>
      <c r="AE258" s="295">
        <v>0.17534</v>
      </c>
      <c r="AF258" s="157" t="s">
        <v>155</v>
      </c>
    </row>
    <row r="259" spans="29:32" x14ac:dyDescent="0.35">
      <c r="AC259" s="259" t="s">
        <v>1071</v>
      </c>
      <c r="AD259" s="136" t="s">
        <v>846</v>
      </c>
      <c r="AE259" s="295">
        <v>0.13177</v>
      </c>
      <c r="AF259" s="157" t="s">
        <v>1049</v>
      </c>
    </row>
    <row r="260" spans="29:32" x14ac:dyDescent="0.35">
      <c r="AC260" s="259" t="s">
        <v>1072</v>
      </c>
      <c r="AD260" s="136" t="s">
        <v>154</v>
      </c>
      <c r="AE260" s="295">
        <v>0.21207000000000001</v>
      </c>
      <c r="AF260" s="157" t="s">
        <v>155</v>
      </c>
    </row>
    <row r="261" spans="29:32" x14ac:dyDescent="0.35">
      <c r="AC261" s="259" t="s">
        <v>1073</v>
      </c>
      <c r="AD261" s="136" t="s">
        <v>846</v>
      </c>
      <c r="AE261" s="295">
        <v>0.11473</v>
      </c>
      <c r="AF261" s="157" t="s">
        <v>1049</v>
      </c>
    </row>
    <row r="262" spans="29:32" x14ac:dyDescent="0.35">
      <c r="AC262" s="260" t="s">
        <v>1074</v>
      </c>
      <c r="AD262" s="136" t="s">
        <v>154</v>
      </c>
      <c r="AE262" s="295">
        <v>0.18464000000000003</v>
      </c>
      <c r="AF262" s="157" t="s">
        <v>1075</v>
      </c>
    </row>
    <row r="263" spans="29:32" x14ac:dyDescent="0.35">
      <c r="AC263" s="259" t="s">
        <v>1076</v>
      </c>
      <c r="AD263" s="136" t="s">
        <v>154</v>
      </c>
      <c r="AE263" s="296">
        <v>0.32027</v>
      </c>
      <c r="AF263" s="157" t="s">
        <v>1075</v>
      </c>
    </row>
    <row r="264" spans="29:32" x14ac:dyDescent="0.35">
      <c r="AC264" s="259" t="s">
        <v>1077</v>
      </c>
      <c r="AD264" s="136" t="s">
        <v>846</v>
      </c>
      <c r="AE264" s="296">
        <v>0.19900999999999999</v>
      </c>
      <c r="AF264" s="157" t="s">
        <v>1059</v>
      </c>
    </row>
    <row r="265" spans="29:32" x14ac:dyDescent="0.35">
      <c r="AC265" s="259" t="s">
        <v>1078</v>
      </c>
      <c r="AD265" s="136" t="s">
        <v>846</v>
      </c>
      <c r="AE265" s="312">
        <v>0.14954999999999999</v>
      </c>
      <c r="AF265" s="261" t="s">
        <v>813</v>
      </c>
    </row>
    <row r="266" spans="29:32" x14ac:dyDescent="0.35">
      <c r="AC266" s="259" t="s">
        <v>1079</v>
      </c>
      <c r="AD266" s="136" t="s">
        <v>154</v>
      </c>
      <c r="AE266" s="312">
        <v>0.24068000000000001</v>
      </c>
      <c r="AF266" s="157" t="s">
        <v>1075</v>
      </c>
    </row>
    <row r="267" spans="29:32" x14ac:dyDescent="0.35">
      <c r="AC267" s="259" t="s">
        <v>1080</v>
      </c>
      <c r="AD267" s="136" t="s">
        <v>846</v>
      </c>
      <c r="AE267" s="312">
        <v>0.19455</v>
      </c>
      <c r="AF267" s="261" t="s">
        <v>813</v>
      </c>
    </row>
    <row r="268" spans="29:32" x14ac:dyDescent="0.35">
      <c r="AC268" s="259" t="s">
        <v>1081</v>
      </c>
      <c r="AD268" s="136" t="s">
        <v>154</v>
      </c>
      <c r="AE268" s="312">
        <v>0.31309999999999999</v>
      </c>
      <c r="AF268" s="157" t="s">
        <v>1075</v>
      </c>
    </row>
    <row r="269" spans="29:32" x14ac:dyDescent="0.35">
      <c r="AC269" s="259" t="s">
        <v>1082</v>
      </c>
      <c r="AD269" s="136" t="s">
        <v>846</v>
      </c>
      <c r="AE269" s="312">
        <v>0.27777000000000002</v>
      </c>
      <c r="AF269" s="261" t="s">
        <v>813</v>
      </c>
    </row>
    <row r="270" spans="29:32" x14ac:dyDescent="0.35">
      <c r="AC270" s="259" t="s">
        <v>1083</v>
      </c>
      <c r="AD270" s="136" t="s">
        <v>154</v>
      </c>
      <c r="AE270" s="312">
        <v>0.44702999999999998</v>
      </c>
      <c r="AF270" s="261" t="s">
        <v>1075</v>
      </c>
    </row>
    <row r="271" spans="29:32" x14ac:dyDescent="0.35">
      <c r="AC271" s="259" t="s">
        <v>1084</v>
      </c>
      <c r="AD271" s="136" t="s">
        <v>846</v>
      </c>
      <c r="AE271" s="312">
        <v>0.25213000000000002</v>
      </c>
      <c r="AF271" s="261" t="s">
        <v>813</v>
      </c>
    </row>
    <row r="272" spans="29:32" x14ac:dyDescent="0.35">
      <c r="AC272" s="259" t="s">
        <v>1085</v>
      </c>
      <c r="AD272" s="136" t="s">
        <v>154</v>
      </c>
      <c r="AE272" s="312">
        <v>0.40576000000000001</v>
      </c>
      <c r="AF272" s="261" t="s">
        <v>1075</v>
      </c>
    </row>
    <row r="273" spans="29:32" x14ac:dyDescent="0.35">
      <c r="AC273" s="259" t="s">
        <v>1086</v>
      </c>
      <c r="AD273" s="136" t="s">
        <v>846</v>
      </c>
      <c r="AE273" s="304">
        <v>0.23741000000000001</v>
      </c>
      <c r="AF273" s="261" t="s">
        <v>813</v>
      </c>
    </row>
    <row r="274" spans="29:32" x14ac:dyDescent="0.35">
      <c r="AC274" s="260" t="s">
        <v>1087</v>
      </c>
      <c r="AD274" s="136" t="s">
        <v>154</v>
      </c>
      <c r="AE274" s="304">
        <v>0.38207000000000002</v>
      </c>
      <c r="AF274" s="261" t="s">
        <v>1075</v>
      </c>
    </row>
    <row r="275" spans="29:32" x14ac:dyDescent="0.35">
      <c r="AC275" s="259" t="s">
        <v>1088</v>
      </c>
      <c r="AD275" s="136" t="s">
        <v>846</v>
      </c>
      <c r="AE275" s="304">
        <v>0.22833000000000001</v>
      </c>
      <c r="AF275" s="261" t="s">
        <v>813</v>
      </c>
    </row>
    <row r="276" spans="29:32" x14ac:dyDescent="0.35">
      <c r="AC276" s="259" t="s">
        <v>1087</v>
      </c>
      <c r="AD276" s="136" t="s">
        <v>154</v>
      </c>
      <c r="AE276" s="304">
        <v>0.36747000000000002</v>
      </c>
      <c r="AF276" s="261" t="s">
        <v>1075</v>
      </c>
    </row>
    <row r="277" spans="29:32" x14ac:dyDescent="0.35">
      <c r="AC277" s="259" t="s">
        <v>1089</v>
      </c>
      <c r="AD277" s="136" t="s">
        <v>846</v>
      </c>
      <c r="AE277" s="304">
        <v>0.3846</v>
      </c>
      <c r="AF277" s="261" t="s">
        <v>813</v>
      </c>
    </row>
    <row r="278" spans="29:32" x14ac:dyDescent="0.35">
      <c r="AC278" s="259" t="s">
        <v>1090</v>
      </c>
      <c r="AD278" s="136" t="s">
        <v>154</v>
      </c>
      <c r="AE278" s="304">
        <v>0.61895999999999995</v>
      </c>
      <c r="AF278" s="261" t="s">
        <v>1075</v>
      </c>
    </row>
    <row r="279" spans="29:32" x14ac:dyDescent="0.35">
      <c r="AC279" s="259" t="s">
        <v>1091</v>
      </c>
      <c r="AD279" s="136" t="s">
        <v>846</v>
      </c>
      <c r="AE279" s="304">
        <v>0.23644999999999999</v>
      </c>
      <c r="AF279" s="261" t="s">
        <v>813</v>
      </c>
    </row>
    <row r="280" spans="29:32" x14ac:dyDescent="0.35">
      <c r="AC280" s="259" t="s">
        <v>1092</v>
      </c>
      <c r="AD280" s="136" t="s">
        <v>154</v>
      </c>
      <c r="AE280" s="304">
        <v>0.38052999999999998</v>
      </c>
      <c r="AF280" s="261" t="s">
        <v>1075</v>
      </c>
    </row>
    <row r="281" spans="29:32" x14ac:dyDescent="0.35">
      <c r="AC281" s="259" t="s">
        <v>1093</v>
      </c>
      <c r="AD281" s="136" t="s">
        <v>846</v>
      </c>
      <c r="AE281" s="312">
        <v>0.27244000000000002</v>
      </c>
      <c r="AF281" s="261" t="s">
        <v>813</v>
      </c>
    </row>
    <row r="282" spans="29:32" x14ac:dyDescent="0.35">
      <c r="AC282" s="259" t="s">
        <v>1094</v>
      </c>
      <c r="AD282" s="136" t="s">
        <v>154</v>
      </c>
      <c r="AE282" s="312">
        <v>0.43845000000000001</v>
      </c>
      <c r="AF282" s="261" t="s">
        <v>1075</v>
      </c>
    </row>
    <row r="283" spans="29:32" x14ac:dyDescent="0.35">
      <c r="AC283" s="259" t="s">
        <v>1095</v>
      </c>
      <c r="AD283" s="136" t="s">
        <v>846</v>
      </c>
      <c r="AE283" s="312">
        <v>0.25162000000000001</v>
      </c>
      <c r="AF283" s="261" t="s">
        <v>813</v>
      </c>
    </row>
    <row r="284" spans="29:32" x14ac:dyDescent="0.35">
      <c r="AC284" s="259" t="s">
        <v>1096</v>
      </c>
      <c r="AD284" s="136" t="s">
        <v>154</v>
      </c>
      <c r="AE284" s="312">
        <v>0.40494000000000002</v>
      </c>
      <c r="AF284" s="261" t="s">
        <v>1075</v>
      </c>
    </row>
    <row r="285" spans="29:32" x14ac:dyDescent="0.35">
      <c r="AC285" s="259" t="s">
        <v>1097</v>
      </c>
      <c r="AD285" s="136" t="s">
        <v>846</v>
      </c>
      <c r="AE285" s="295">
        <v>0.11551</v>
      </c>
      <c r="AF285" s="261" t="s">
        <v>813</v>
      </c>
    </row>
    <row r="286" spans="29:32" x14ac:dyDescent="0.35">
      <c r="AC286" s="259" t="s">
        <v>1098</v>
      </c>
      <c r="AD286" s="136" t="s">
        <v>154</v>
      </c>
      <c r="AE286" s="295">
        <v>0.18589</v>
      </c>
      <c r="AF286" s="261" t="s">
        <v>1075</v>
      </c>
    </row>
    <row r="287" spans="29:32" x14ac:dyDescent="0.35">
      <c r="AC287" s="259" t="s">
        <v>1099</v>
      </c>
      <c r="AD287" s="136" t="s">
        <v>846</v>
      </c>
      <c r="AE287" s="304">
        <v>0.79127999999999998</v>
      </c>
      <c r="AF287" s="261" t="s">
        <v>813</v>
      </c>
    </row>
    <row r="288" spans="29:32" x14ac:dyDescent="0.35">
      <c r="AC288" s="259" t="s">
        <v>1100</v>
      </c>
      <c r="AD288" s="136" t="s">
        <v>154</v>
      </c>
      <c r="AE288" s="304">
        <v>1.2734399999999999</v>
      </c>
      <c r="AF288" s="157" t="s">
        <v>1075</v>
      </c>
    </row>
    <row r="289" spans="29:32" x14ac:dyDescent="0.35">
      <c r="AC289" s="259" t="s">
        <v>1101</v>
      </c>
      <c r="AD289" s="136" t="s">
        <v>846</v>
      </c>
      <c r="AE289" s="304">
        <v>0.87458000000000002</v>
      </c>
      <c r="AF289" s="261" t="s">
        <v>813</v>
      </c>
    </row>
    <row r="290" spans="29:32" x14ac:dyDescent="0.35">
      <c r="AC290" s="259" t="s">
        <v>1102</v>
      </c>
      <c r="AD290" s="136" t="s">
        <v>154</v>
      </c>
      <c r="AE290" s="304">
        <v>1.4075</v>
      </c>
      <c r="AF290" s="157" t="s">
        <v>1075</v>
      </c>
    </row>
    <row r="291" spans="29:32" x14ac:dyDescent="0.35">
      <c r="AC291" s="259" t="s">
        <v>1103</v>
      </c>
      <c r="AD291" s="136" t="s">
        <v>846</v>
      </c>
      <c r="AE291" s="304">
        <v>0.83823999999999999</v>
      </c>
      <c r="AF291" s="261" t="s">
        <v>813</v>
      </c>
    </row>
    <row r="292" spans="29:32" x14ac:dyDescent="0.35">
      <c r="AC292" s="259" t="s">
        <v>1104</v>
      </c>
      <c r="AD292" s="136" t="s">
        <v>154</v>
      </c>
      <c r="AE292" s="304">
        <v>1.3490200000000001</v>
      </c>
      <c r="AF292" s="261" t="s">
        <v>1075</v>
      </c>
    </row>
    <row r="293" spans="29:32" x14ac:dyDescent="0.35">
      <c r="AC293" s="157" t="s">
        <v>1105</v>
      </c>
      <c r="AD293" s="136" t="s">
        <v>877</v>
      </c>
      <c r="AE293" s="313">
        <v>0.12076000000000001</v>
      </c>
      <c r="AF293" s="157" t="s">
        <v>1034</v>
      </c>
    </row>
    <row r="294" spans="29:32" x14ac:dyDescent="0.35">
      <c r="AC294" s="157" t="s">
        <v>1106</v>
      </c>
      <c r="AD294" s="136" t="s">
        <v>877</v>
      </c>
      <c r="AE294" s="313">
        <v>2.7789999999999999E-2</v>
      </c>
      <c r="AF294" s="157" t="s">
        <v>1034</v>
      </c>
    </row>
    <row r="295" spans="29:32" x14ac:dyDescent="0.35">
      <c r="AC295" s="157" t="s">
        <v>1107</v>
      </c>
      <c r="AD295" s="136" t="s">
        <v>877</v>
      </c>
      <c r="AE295" s="295">
        <v>0.21176</v>
      </c>
      <c r="AF295" s="157" t="s">
        <v>1034</v>
      </c>
    </row>
    <row r="296" spans="29:32" x14ac:dyDescent="0.35">
      <c r="AC296" s="157" t="s">
        <v>1107</v>
      </c>
      <c r="AD296" s="136" t="s">
        <v>846</v>
      </c>
      <c r="AE296" s="295">
        <v>0.31763999999999998</v>
      </c>
      <c r="AF296" s="157" t="s">
        <v>1049</v>
      </c>
    </row>
    <row r="297" spans="29:32" x14ac:dyDescent="0.35">
      <c r="AC297" s="157" t="s">
        <v>1108</v>
      </c>
      <c r="AD297" s="136" t="s">
        <v>877</v>
      </c>
      <c r="AE297" s="295">
        <v>0.15018000000000001</v>
      </c>
      <c r="AF297" s="157" t="s">
        <v>1034</v>
      </c>
    </row>
    <row r="298" spans="29:32" x14ac:dyDescent="0.35">
      <c r="AC298" s="157" t="s">
        <v>1109</v>
      </c>
      <c r="AD298" s="136" t="s">
        <v>877</v>
      </c>
      <c r="AE298" s="312">
        <v>0.112863</v>
      </c>
      <c r="AF298" s="157" t="s">
        <v>1034</v>
      </c>
    </row>
    <row r="299" spans="29:32" x14ac:dyDescent="0.35">
      <c r="AC299" s="261" t="s">
        <v>1110</v>
      </c>
      <c r="AD299" s="136" t="s">
        <v>877</v>
      </c>
      <c r="AE299" s="312">
        <v>1.8737999999999998E-2</v>
      </c>
      <c r="AF299" s="157" t="s">
        <v>1034</v>
      </c>
    </row>
    <row r="300" spans="29:32" x14ac:dyDescent="0.35">
      <c r="AC300" s="261" t="s">
        <v>1111</v>
      </c>
      <c r="AD300" s="136" t="s">
        <v>877</v>
      </c>
      <c r="AE300" s="312">
        <v>0.12951799999999999</v>
      </c>
      <c r="AF300" s="157" t="s">
        <v>1034</v>
      </c>
    </row>
  </sheetData>
  <sortState xmlns:xlrd2="http://schemas.microsoft.com/office/spreadsheetml/2017/richdata2" ref="BR3:BR6">
    <sortCondition ref="BR3"/>
  </sortState>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7B0845D960AB6D4EB7A4FAFFCD8BEA6B" ma:contentTypeVersion="12" ma:contentTypeDescription="Create a new document." ma:contentTypeScope="" ma:versionID="525352924a777a0732b6ce8495ca2de4">
  <xsd:schema xmlns:xsd="http://www.w3.org/2001/XMLSchema" xmlns:xs="http://www.w3.org/2001/XMLSchema" xmlns:p="http://schemas.microsoft.com/office/2006/metadata/properties" xmlns:ns2="41a1d4d2-6140-4425-8702-ae7a0acfb8f0" xmlns:ns3="a8df6715-028d-42c0-828a-8e46998afed0" targetNamespace="http://schemas.microsoft.com/office/2006/metadata/properties" ma:root="true" ma:fieldsID="e7fd7ad9c476ee1fbd464d0913f9fe5b" ns2:_="" ns3:_="">
    <xsd:import namespace="41a1d4d2-6140-4425-8702-ae7a0acfb8f0"/>
    <xsd:import namespace="a8df6715-028d-42c0-828a-8e46998afe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1d4d2-6140-4425-8702-ae7a0acfb8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df6715-028d-42c0-828a-8e46998afed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4B2B78-7588-4B74-99C4-E3926BB3E078}">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41a1d4d2-6140-4425-8702-ae7a0acfb8f0"/>
    <ds:schemaRef ds:uri="http://purl.org/dc/terms/"/>
    <ds:schemaRef ds:uri="http://schemas.microsoft.com/office/infopath/2007/PartnerControls"/>
    <ds:schemaRef ds:uri="a8df6715-028d-42c0-828a-8e46998afed0"/>
    <ds:schemaRef ds:uri="http://www.w3.org/XML/1998/namespace"/>
    <ds:schemaRef ds:uri="http://purl.org/dc/dcmitype/"/>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A0C2A1CC-CE6F-4DF5-9CC8-859286184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1d4d2-6140-4425-8702-ae7a0acfb8f0"/>
    <ds:schemaRef ds:uri="a8df6715-028d-42c0-828a-8e46998af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FD403F-3831-4A85-8A49-B1C8C1681D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Recommended - Wider Influence</vt:lpstr>
      <vt:lpstr>ListsReq</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Fiona Fletcher</cp:lastModifiedBy>
  <cp:revision/>
  <cp:lastPrinted>2020-11-26T13:17:30Z</cp:lastPrinted>
  <dcterms:created xsi:type="dcterms:W3CDTF">2014-10-29T16:20:01Z</dcterms:created>
  <dcterms:modified xsi:type="dcterms:W3CDTF">2020-11-26T13:24:16Z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0x0101007B0845D960AB6D4EB7A4FAFFCD8BEA6B</vt:lpwstr>
  </property>
</Properties>
</file>