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Z:\00_SSN\09 PBCCD Reporting\2019-20 Reporting\Reports\05 PBCCD Other Reporting Bodies\"/>
    </mc:Choice>
  </mc:AlternateContent>
  <bookViews>
    <workbookView xWindow="-108" yWindow="-108" windowWidth="19416" windowHeight="10416"/>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section'!$A$1:$M$435</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62913"/>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5" i="7" l="1"/>
  <c r="F125" i="7"/>
  <c r="H125" i="7" s="1"/>
  <c r="E118" i="7" l="1"/>
  <c r="E119" i="7"/>
  <c r="E120" i="7"/>
  <c r="E121" i="7"/>
  <c r="E122" i="7"/>
  <c r="E123" i="7"/>
  <c r="E124" i="7"/>
  <c r="E126" i="7"/>
  <c r="E127" i="7"/>
  <c r="E128" i="7"/>
  <c r="E129" i="7"/>
  <c r="E130" i="7"/>
  <c r="E131" i="7"/>
  <c r="E132" i="7"/>
  <c r="E133" i="7"/>
  <c r="E134" i="7"/>
  <c r="G134" i="7"/>
  <c r="F134" i="7"/>
  <c r="H134" i="7" s="1"/>
  <c r="D133" i="7" l="1"/>
  <c r="G118" i="7"/>
  <c r="G119" i="7"/>
  <c r="G120" i="7"/>
  <c r="G121" i="7"/>
  <c r="G122" i="7"/>
  <c r="G123" i="7"/>
  <c r="G124" i="7"/>
  <c r="G126" i="7"/>
  <c r="G127" i="7"/>
  <c r="G128" i="7"/>
  <c r="G129" i="7"/>
  <c r="G130" i="7"/>
  <c r="G131" i="7"/>
  <c r="F118" i="7"/>
  <c r="H118" i="7" s="1"/>
  <c r="F105" i="7" s="1"/>
  <c r="F119" i="7"/>
  <c r="H119" i="7" s="1"/>
  <c r="F120" i="7"/>
  <c r="H120" i="7" s="1"/>
  <c r="F121" i="7"/>
  <c r="H121" i="7" s="1"/>
  <c r="F122" i="7"/>
  <c r="H122" i="7" s="1"/>
  <c r="F123" i="7"/>
  <c r="H123" i="7" s="1"/>
  <c r="F124" i="7"/>
  <c r="H124" i="7" s="1"/>
  <c r="F126" i="7"/>
  <c r="H126" i="7" s="1"/>
  <c r="F127" i="7"/>
  <c r="H127" i="7" s="1"/>
  <c r="F128" i="7"/>
  <c r="H128" i="7" s="1"/>
  <c r="F129" i="7"/>
  <c r="H129" i="7" s="1"/>
  <c r="F130" i="7"/>
  <c r="H130" i="7" s="1"/>
  <c r="F131" i="7"/>
  <c r="H131" i="7" s="1"/>
  <c r="E105" i="7" l="1"/>
  <c r="F132" i="7"/>
  <c r="F133" i="7"/>
  <c r="H133"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F182" i="7"/>
  <c r="H182" i="7" s="1"/>
  <c r="F183" i="7"/>
  <c r="H183" i="7" s="1"/>
  <c r="F184" i="7"/>
  <c r="H184" i="7" s="1"/>
  <c r="F185" i="7"/>
  <c r="H185" i="7" s="1"/>
  <c r="F186" i="7"/>
  <c r="H186" i="7" s="1"/>
  <c r="F187" i="7"/>
  <c r="H187" i="7" s="1"/>
  <c r="F188" i="7"/>
  <c r="H188" i="7" s="1"/>
  <c r="F189" i="7"/>
  <c r="H189" i="7" s="1"/>
  <c r="F190" i="7"/>
  <c r="H190" i="7" s="1"/>
  <c r="F191" i="7"/>
  <c r="H191" i="7" s="1"/>
  <c r="F192" i="7"/>
  <c r="F193" i="7"/>
  <c r="H193" i="7" s="1"/>
  <c r="F194" i="7"/>
  <c r="H194" i="7" s="1"/>
  <c r="F195" i="7"/>
  <c r="H195" i="7" s="1"/>
  <c r="F196" i="7"/>
  <c r="H196" i="7" s="1"/>
  <c r="F197" i="7"/>
  <c r="H197" i="7" s="1"/>
  <c r="F198" i="7"/>
  <c r="H198" i="7" s="1"/>
  <c r="F199" i="7"/>
  <c r="H199" i="7" s="1"/>
  <c r="F200" i="7"/>
  <c r="H200" i="7" s="1"/>
  <c r="F201" i="7"/>
  <c r="H201" i="7" s="1"/>
  <c r="F202" i="7"/>
  <c r="H202" i="7" s="1"/>
  <c r="F203" i="7"/>
  <c r="H203" i="7" s="1"/>
  <c r="F204" i="7"/>
  <c r="H204" i="7" s="1"/>
  <c r="F205" i="7"/>
  <c r="H205" i="7" s="1"/>
  <c r="F206" i="7"/>
  <c r="H206" i="7" s="1"/>
  <c r="F207" i="7"/>
  <c r="H207" i="7" s="1"/>
  <c r="F208" i="7"/>
  <c r="H208" i="7" s="1"/>
  <c r="G132" i="7"/>
  <c r="G133"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D3" i="8"/>
  <c r="E3" i="8"/>
  <c r="F3" i="8"/>
  <c r="E4" i="8"/>
  <c r="D5" i="8" s="1"/>
  <c r="G3" i="8"/>
  <c r="F4" i="8"/>
  <c r="E5" i="8"/>
  <c r="D6" i="8"/>
  <c r="H3" i="8"/>
  <c r="G4" i="8"/>
  <c r="F5" i="8"/>
  <c r="E6" i="8"/>
  <c r="D7" i="8" s="1"/>
  <c r="I3" i="8"/>
  <c r="J3" i="8"/>
  <c r="K3" i="8"/>
  <c r="J4" i="8"/>
  <c r="I5" i="8" s="1"/>
  <c r="H6" i="8" s="1"/>
  <c r="G7" i="8" s="1"/>
  <c r="F8" i="8" s="1"/>
  <c r="E9" i="8" s="1"/>
  <c r="D10" i="8" s="1"/>
  <c r="L3" i="8"/>
  <c r="K4" i="8"/>
  <c r="J5" i="8" s="1"/>
  <c r="I6" i="8" s="1"/>
  <c r="H7" i="8" s="1"/>
  <c r="G8" i="8" s="1"/>
  <c r="F9" i="8" s="1"/>
  <c r="E10" i="8" s="1"/>
  <c r="D11" i="8" s="1"/>
  <c r="M3" i="8"/>
  <c r="L4" i="8" s="1"/>
  <c r="K5" i="8" s="1"/>
  <c r="J6" i="8" s="1"/>
  <c r="I7" i="8" s="1"/>
  <c r="H8" i="8" s="1"/>
  <c r="G9" i="8" s="1"/>
  <c r="F10" i="8" s="1"/>
  <c r="E11" i="8" s="1"/>
  <c r="D12" i="8" s="1"/>
  <c r="N3" i="8"/>
  <c r="M4" i="8"/>
  <c r="L5" i="8"/>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Q4" i="8" s="1"/>
  <c r="P5" i="8" s="1"/>
  <c r="O6" i="8" s="1"/>
  <c r="N7" i="8" s="1"/>
  <c r="M8" i="8" s="1"/>
  <c r="L9" i="8" s="1"/>
  <c r="K10" i="8" s="1"/>
  <c r="J11" i="8" s="1"/>
  <c r="I12" i="8" s="1"/>
  <c r="H13" i="8" s="1"/>
  <c r="G14" i="8" s="1"/>
  <c r="F15" i="8" s="1"/>
  <c r="E16" i="8" s="1"/>
  <c r="D17" i="8" s="1"/>
  <c r="D4" i="8"/>
  <c r="H4" i="8"/>
  <c r="G5" i="8" s="1"/>
  <c r="F6" i="8" s="1"/>
  <c r="E7" i="8" s="1"/>
  <c r="D8" i="8" s="1"/>
  <c r="I4" i="8"/>
  <c r="H5" i="8"/>
  <c r="G6" i="8" s="1"/>
  <c r="F7" i="8" s="1"/>
  <c r="E8" i="8" s="1"/>
  <c r="D9" i="8" s="1"/>
  <c r="P4" i="8"/>
  <c r="O5" i="8" s="1"/>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J20" i="8"/>
  <c r="I21" i="8" s="1"/>
  <c r="H22" i="8" s="1"/>
  <c r="G23" i="8" s="1"/>
  <c r="F24" i="8" s="1"/>
  <c r="E25" i="8" s="1"/>
  <c r="D26" i="8" s="1"/>
  <c r="L19" i="8"/>
  <c r="K20" i="8"/>
  <c r="J21" i="8" s="1"/>
  <c r="I22" i="8" s="1"/>
  <c r="H23" i="8" s="1"/>
  <c r="G24" i="8" s="1"/>
  <c r="F25" i="8" s="1"/>
  <c r="E26" i="8" s="1"/>
  <c r="D27" i="8" s="1"/>
  <c r="M19" i="8"/>
  <c r="N19" i="8"/>
  <c r="M20" i="8"/>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c r="I20" i="8"/>
  <c r="H21" i="8" s="1"/>
  <c r="G22" i="8" s="1"/>
  <c r="F23" i="8" s="1"/>
  <c r="E24" i="8" s="1"/>
  <c r="D25" i="8" s="1"/>
  <c r="L20" i="8"/>
  <c r="K21" i="8" s="1"/>
  <c r="J22" i="8" s="1"/>
  <c r="I23" i="8" s="1"/>
  <c r="H24" i="8" s="1"/>
  <c r="G25" i="8" s="1"/>
  <c r="F26" i="8" s="1"/>
  <c r="E27" i="8" s="1"/>
  <c r="D28" i="8" s="1"/>
  <c r="P20" i="8"/>
  <c r="O21" i="8" s="1"/>
  <c r="N22" i="8" s="1"/>
  <c r="M23" i="8" s="1"/>
  <c r="C14" i="7"/>
  <c r="C15" i="7"/>
  <c r="C16" i="7"/>
  <c r="C17" i="7"/>
  <c r="C18" i="7"/>
  <c r="C19" i="7"/>
  <c r="C20" i="7"/>
  <c r="C21" i="7"/>
  <c r="C22" i="7"/>
  <c r="C106" i="7"/>
  <c r="H106" i="7"/>
  <c r="C107" i="7"/>
  <c r="H107" i="7"/>
  <c r="C108" i="7"/>
  <c r="H108" i="7"/>
  <c r="C109" i="7"/>
  <c r="H109" i="7"/>
  <c r="C110" i="7"/>
  <c r="H110" i="7"/>
  <c r="H132" i="7"/>
  <c r="G105" i="7" s="1"/>
  <c r="H160" i="7"/>
  <c r="H192" i="7"/>
  <c r="C249" i="7"/>
  <c r="D274" i="7"/>
  <c r="C289" i="7"/>
  <c r="D300" i="7"/>
  <c r="H105" i="7" l="1"/>
  <c r="L24" i="8"/>
  <c r="K25" i="8" s="1"/>
  <c r="J26" i="8" s="1"/>
  <c r="I27" i="8" s="1"/>
  <c r="H28" i="8" s="1"/>
  <c r="G29" i="8" s="1"/>
  <c r="F30" i="8" s="1"/>
  <c r="E31" i="8" s="1"/>
  <c r="D32" i="8" s="1"/>
  <c r="C105" i="7"/>
  <c r="H209" i="7"/>
</calcChain>
</file>

<file path=xl/comments1.xml><?xml version="1.0" encoding="utf-8"?>
<comments xmlns="http://schemas.openxmlformats.org/spreadsheetml/2006/main">
  <authors>
    <author>u447116</author>
  </authors>
  <commentList>
    <comment ref="AE47" authorId="0" shapeId="0">
      <text>
        <r>
          <rPr>
            <sz val="9"/>
            <color indexed="81"/>
            <rFont val="Tahoma"/>
            <family val="2"/>
          </rPr>
          <t xml:space="preserve">Household Residual Waste
</t>
        </r>
      </text>
    </comment>
  </commentList>
</comments>
</file>

<file path=xl/sharedStrings.xml><?xml version="1.0" encoding="utf-8"?>
<sst xmlns="http://schemas.openxmlformats.org/spreadsheetml/2006/main" count="2023" uniqueCount="874">
  <si>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</si>
  <si>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</si>
  <si>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</si>
  <si>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</si>
  <si>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</si>
  <si>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</si>
  <si>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</si>
  <si>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</si>
  <si>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</si>
  <si>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</si>
  <si>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</si>
  <si>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</si>
  <si>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</si>
  <si>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</si>
  <si>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</si>
  <si>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</si>
  <si>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</si>
  <si>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</si>
  <si>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</si>
  <si>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</si>
  <si>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</si>
  <si>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</si>
  <si>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</si>
  <si>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</si>
  <si>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</si>
  <si>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</si>
  <si>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</si>
  <si>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</si>
  <si>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</si>
  <si>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</si>
  <si>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</si>
  <si>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</si>
  <si>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</si>
  <si>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</si>
  <si>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</si>
  <si>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</si>
  <si>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</si>
  <si>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</si>
  <si>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</si>
  <si>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</si>
  <si>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</si>
  <si>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</si>
  <si>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</si>
  <si>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</si>
  <si>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</si>
  <si>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</si>
  <si>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</si>
  <si>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</si>
  <si>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</si>
  <si>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</si>
  <si>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</si>
  <si>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</si>
  <si>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</si>
  <si>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</si>
  <si>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</si>
  <si>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</si>
  <si>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</si>
  <si>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</si>
  <si>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</si>
  <si>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</si>
  <si>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</si>
  <si>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</si>
  <si>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</si>
  <si>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</si>
  <si>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</si>
  <si>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</si>
  <si>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</si>
  <si>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</si>
  <si>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</si>
  <si>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</si>
  <si>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</si>
  <si>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</si>
  <si>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</si>
  <si>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</si>
  <si>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</si>
  <si>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</si>
  <si>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</si>
  <si>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</si>
  <si>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</si>
  <si>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</si>
  <si>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</si>
  <si>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</si>
  <si>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</si>
  <si>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</si>
  <si>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</si>
  <si>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</si>
  <si>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</si>
  <si>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</si>
  <si>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</si>
  <si>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</si>
  <si>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</si>
  <si>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</si>
  <si>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</si>
  <si>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</si>
  <si>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</si>
  <si>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</si>
  <si>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</si>
  <si>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</si>
  <si>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</si>
  <si>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</si>
  <si>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</si>
  <si>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</si>
  <si>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</si>
  <si>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</si>
  <si>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</si>
  <si>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</si>
  <si>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</si>
  <si>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</si>
  <si>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</si>
  <si>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</si>
  <si>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</si>
  <si>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</si>
  <si>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</si>
  <si>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</si>
  <si>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</si>
  <si>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</si>
  <si>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</si>
  <si>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</si>
  <si>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</si>
  <si>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</si>
  <si>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</si>
  <si>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</si>
  <si>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</si>
  <si>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</si>
  <si>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</si>
  <si>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</si>
  <si>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</si>
  <si>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</si>
  <si>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</si>
  <si>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</si>
  <si>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</si>
  <si>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</si>
  <si>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</si>
  <si>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</si>
  <si>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</si>
  <si>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</si>
  <si>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</si>
  <si>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</si>
  <si>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</si>
  <si>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</si>
  <si>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</si>
  <si>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</si>
  <si>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</si>
  <si>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</si>
  <si>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</si>
  <si>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</si>
  <si>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</si>
  <si>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</si>
  <si>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</si>
  <si>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</si>
  <si>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</si>
  <si>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</si>
  <si>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</si>
  <si>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</si>
  <si>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</si>
  <si>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</si>
  <si>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</si>
  <si>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</si>
  <si>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</si>
  <si>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</si>
  <si>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</si>
  <si>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</si>
  <si>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</si>
  <si>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</si>
  <si>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</si>
  <si>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</si>
  <si>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</si>
  <si>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</si>
  <si>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</si>
  <si>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</si>
  <si>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</si>
  <si>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</si>
  <si>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</si>
  <si>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</si>
  <si>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</si>
  <si>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</si>
  <si>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</si>
  <si>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</si>
  <si>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</si>
  <si>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</si>
  <si>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</si>
  <si>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</si>
  <si>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</si>
  <si>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</si>
  <si>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</si>
  <si>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</si>
  <si>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</si>
  <si>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</si>
  <si>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</si>
  <si>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</si>
  <si>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</si>
  <si>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</si>
  <si>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</si>
  <si>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</si>
  <si>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</si>
  <si>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</si>
  <si>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</si>
  <si>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</si>
  <si>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</si>
  <si>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</si>
  <si>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</si>
  <si>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</si>
  <si>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</si>
  <si>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</si>
  <si>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</si>
  <si>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</si>
  <si>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</si>
  <si>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</si>
  <si>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</si>
  <si>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</si>
  <si>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</si>
  <si>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</si>
  <si>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</si>
  <si>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</si>
  <si>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</si>
  <si>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</si>
  <si>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</si>
  <si>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</si>
  <si>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</si>
  <si>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</si>
  <si>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</si>
  <si>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</si>
  <si>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</si>
  <si>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</si>
  <si>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</si>
  <si>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</si>
  <si>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</si>
  <si>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</si>
  <si>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</si>
  <si>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</si>
  <si>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</si>
  <si>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</si>
  <si>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</si>
  <si>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</si>
  <si>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</si>
  <si>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</si>
  <si>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</si>
  <si>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</si>
  <si>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</si>
  <si>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</si>
  <si>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</si>
  <si>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</si>
  <si>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</si>
  <si>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</si>
  <si>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</si>
  <si>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</si>
  <si>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</si>
  <si>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</si>
  <si>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</si>
  <si>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</si>
  <si>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</si>
  <si>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</si>
  <si>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</si>
  <si>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</si>
  <si>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</si>
  <si>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</si>
  <si>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</si>
  <si>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</si>
  <si>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</si>
  <si>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</si>
  <si>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</si>
  <si>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</si>
  <si>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</si>
  <si>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</si>
  <si>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</si>
  <si>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</si>
  <si>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</si>
  <si>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</si>
  <si>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</si>
  <si>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</si>
  <si>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</si>
  <si>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</si>
  <si>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</si>
  <si>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</si>
  <si>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</si>
  <si>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</si>
  <si>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</si>
  <si>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</si>
  <si>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</si>
  <si>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</si>
  <si>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</si>
  <si>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</si>
  <si>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</si>
  <si>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</si>
  <si>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</si>
  <si>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</si>
  <si>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</si>
  <si>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</si>
  <si>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</si>
  <si>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</si>
  <si>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</si>
  <si>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</si>
  <si>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</si>
  <si>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</si>
  <si>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</si>
  <si>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</si>
  <si>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</si>
  <si>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</si>
  <si>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</si>
  <si>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</si>
  <si>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</si>
  <si>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</si>
  <si>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</si>
  <si>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</si>
  <si>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</si>
  <si>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</si>
  <si>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</si>
  <si>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</si>
  <si>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</si>
  <si>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</si>
  <si>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</si>
  <si>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</si>
  <si>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</si>
  <si>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</si>
  <si>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</si>
  <si>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</si>
  <si>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</si>
  <si>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</si>
  <si>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</si>
  <si>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</si>
  <si>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</si>
  <si>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</si>
  <si>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</si>
  <si>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</si>
  <si>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</si>
  <si>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</si>
  <si>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</si>
  <si>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</si>
  <si>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</si>
  <si>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</si>
  <si>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</si>
  <si>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</si>
  <si>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</si>
  <si>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</si>
  <si>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</si>
  <si>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</si>
  <si>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</si>
  <si>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</si>
  <si>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</si>
  <si>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</si>
  <si>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</si>
  <si>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</si>
  <si>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</si>
  <si>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</si>
  <si>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</si>
  <si>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</si>
  <si>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</si>
  <si>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</si>
  <si>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</si>
  <si>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</si>
  <si>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</si>
  <si>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</si>
  <si>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</si>
  <si>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</si>
  <si>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</si>
  <si>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</si>
  <si>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</si>
  <si>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</si>
  <si>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</si>
  <si>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</si>
  <si>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</si>
  <si>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</si>
  <si>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</si>
  <si>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</si>
  <si>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</si>
  <si>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</si>
  <si>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</si>
  <si>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</si>
  <si>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</si>
  <si>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</si>
  <si>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</si>
  <si>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</si>
  <si>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</si>
  <si>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</si>
  <si>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</si>
  <si>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</si>
  <si>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</si>
  <si>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</si>
  <si>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</si>
  <si>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</si>
  <si>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</si>
  <si>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</si>
  <si>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</si>
  <si>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</si>
  <si>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</si>
  <si>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</si>
  <si>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</si>
  <si>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</si>
  <si>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</si>
  <si>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</si>
  <si>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</si>
  <si>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</si>
  <si>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</si>
  <si>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</si>
  <si>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</si>
  <si>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</si>
  <si>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</si>
  <si>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</si>
  <si>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</si>
  <si>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</si>
  <si>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</si>
  <si>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</si>
  <si>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</si>
  <si>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</si>
  <si>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</si>
  <si>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</si>
  <si>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</si>
  <si>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</si>
  <si>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</si>
  <si>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</si>
  <si>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</si>
  <si>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</si>
  <si>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</si>
  <si>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</si>
  <si>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</si>
  <si>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</si>
  <si>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</si>
  <si>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</si>
  <si>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</si>
  <si>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</si>
  <si>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</si>
  <si>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</si>
  <si>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</si>
  <si>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</si>
  <si>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</si>
  <si>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</si>
  <si>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</si>
  <si>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</si>
  <si>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</si>
  <si>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</si>
  <si>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</si>
  <si>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</si>
  <si>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</si>
  <si>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</si>
  <si>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</si>
  <si>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</si>
  <si>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</si>
  <si>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</si>
  <si>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</si>
  <si>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</si>
  <si>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</si>
  <si>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</si>
  <si>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</si>
  <si>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</si>
  <si>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</si>
  <si>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</si>
  <si>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</si>
  <si>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</si>
  <si>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</si>
  <si>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</si>
  <si>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</si>
  <si>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</si>
  <si>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</si>
  <si>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</si>
  <si>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</si>
  <si>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</si>
  <si>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</si>
  <si>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</si>
  <si>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</si>
  <si>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</si>
  <si>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</si>
  <si>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</si>
  <si>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</si>
  <si>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</si>
  <si>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</si>
  <si>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</si>
  <si>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</si>
  <si>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</si>
  <si>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</si>
  <si>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</si>
  <si>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</si>
  <si>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</si>
  <si>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</si>
  <si>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</si>
  <si>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</si>
  <si>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</si>
  <si>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</si>
  <si>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</si>
  <si>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</si>
  <si>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</si>
  <si>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</si>
  <si>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</si>
  <si>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</si>
  <si>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</si>
  <si>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</si>
  <si>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</si>
  <si>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</si>
  <si>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</si>
  <si>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</si>
  <si>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</si>
  <si>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</si>
  <si>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</si>
  <si>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</si>
  <si>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</si>
  <si>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</si>
  <si>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</si>
  <si>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</si>
  <si>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</si>
  <si>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</si>
  <si>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</si>
  <si>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</si>
  <si>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</si>
  <si>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</si>
  <si>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</si>
  <si>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</si>
  <si>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</si>
  <si>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</si>
  <si>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</si>
  <si>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</si>
  <si>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</si>
  <si>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</si>
  <si>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</si>
  <si>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</si>
  <si>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</si>
  <si>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</si>
  <si>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</si>
  <si>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</si>
  <si>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</si>
  <si>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</si>
  <si>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</si>
  <si>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</si>
  <si>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</si>
  <si>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</si>
  <si>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</si>
  <si>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</si>
  <si>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</si>
  <si>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</si>
  <si>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</si>
  <si>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</si>
  <si>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</si>
  <si>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</si>
  <si>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</si>
  <si>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</si>
  <si>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</si>
  <si>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</si>
  <si>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</si>
  <si>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</si>
  <si>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</si>
  <si>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</si>
  <si>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</si>
  <si>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</si>
  <si>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</si>
  <si>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</si>
  <si>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</si>
  <si>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</si>
  <si>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</si>
  <si>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</si>
  <si>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</si>
  <si>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</si>
  <si>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</si>
  <si>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</si>
  <si>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</si>
  <si>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</si>
  <si>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</si>
  <si>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</si>
  <si>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</si>
  <si>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</si>
  <si>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</si>
  <si>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</si>
  <si>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</si>
  <si>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</si>
  <si>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</si>
  <si>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</si>
  <si>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</si>
  <si>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</si>
  <si>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</si>
  <si>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</si>
  <si>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</si>
  <si>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</si>
  <si>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</si>
  <si>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</si>
  <si>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</si>
  <si>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</si>
  <si>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</si>
  <si>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</si>
  <si>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</si>
  <si>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</si>
  <si>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</si>
  <si>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</si>
  <si>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</si>
  <si>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</si>
  <si>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</si>
  <si>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</si>
  <si>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</si>
  <si>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</si>
  <si>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</si>
  <si>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</si>
  <si>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</si>
  <si>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</si>
  <si>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</si>
  <si>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</si>
  <si>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</si>
  <si>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</si>
  <si>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</si>
  <si>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</si>
  <si>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</si>
  <si>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</si>
  <si>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</si>
  <si>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</si>
  <si>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</si>
  <si>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</si>
  <si>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</si>
  <si>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</si>
  <si>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</si>
  <si>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</si>
  <si>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</si>
  <si>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</si>
  <si>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</si>
  <si>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</si>
  <si>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</si>
  <si>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</si>
  <si>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</si>
  <si>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</si>
  <si>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</si>
  <si>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</si>
  <si>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</si>
  <si>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</si>
  <si>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</si>
  <si>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</si>
  <si>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</si>
  <si>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</si>
  <si>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</si>
  <si>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</si>
  <si>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</si>
  <si>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</si>
  <si>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</si>
  <si>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</si>
  <si>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</si>
  <si>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</si>
  <si>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</si>
  <si>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</si>
  <si>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</si>
  <si>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</si>
  <si>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</si>
  <si>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</si>
  <si>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</si>
  <si>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</si>
  <si>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</si>
  <si>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</si>
  <si>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</si>
  <si>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</si>
  <si>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</si>
  <si>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</si>
  <si>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</si>
  <si>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</si>
  <si>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</si>
  <si>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</si>
  <si>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</si>
  <si>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</si>
  <si>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</si>
  <si>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</si>
  <si>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</si>
  <si>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</si>
  <si>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</si>
  <si>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</si>
  <si>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</si>
  <si>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</si>
  <si>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</si>
  <si>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</si>
  <si>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</si>
  <si>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</si>
  <si>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</si>
  <si>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</si>
  <si>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</si>
  <si>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</si>
  <si>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</si>
  <si>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</si>
  <si>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</si>
  <si>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</si>
  <si>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</si>
  <si>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</si>
  <si>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</si>
  <si>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</si>
  <si>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</si>
  <si>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</si>
  <si>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</si>
  <si>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</si>
  <si>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</si>
  <si>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</si>
  <si>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</si>
  <si>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</si>
  <si>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</si>
  <si>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</si>
  <si>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</si>
  <si>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</si>
  <si>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</si>
  <si>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</si>
  <si>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</si>
  <si>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</si>
  <si>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</si>
  <si>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</si>
  <si>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</si>
  <si>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</si>
  <si>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</si>
  <si>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</si>
  <si>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</si>
  <si>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</si>
  <si>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</si>
  <si>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</si>
  <si>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</si>
  <si>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</si>
  <si>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</si>
  <si>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</si>
  <si>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</si>
  <si>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</si>
  <si>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</si>
  <si>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</si>
  <si>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</si>
  <si>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</si>
  <si>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</si>
  <si>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</si>
  <si>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</si>
  <si>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</si>
  <si>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</si>
  <si>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</si>
  <si>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</si>
  <si>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</si>
  <si>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</si>
  <si>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</si>
  <si>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</si>
  <si>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</si>
  <si>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</si>
  <si>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</si>
  <si>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</si>
  <si>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</si>
  <si>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</si>
  <si>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</si>
  <si>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</si>
  <si>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</si>
  <si>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</si>
  <si>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</si>
  <si>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</si>
  <si>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</si>
  <si>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</si>
  <si>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</si>
  <si>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</si>
  <si>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</si>
  <si>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</si>
  <si>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</si>
  <si>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</si>
  <si>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</si>
  <si>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</si>
  <si>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</si>
  <si>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</si>
  <si>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</si>
  <si>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</si>
  <si>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</si>
  <si>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</si>
  <si>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</si>
  <si>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</si>
  <si>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</si>
  <si>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</si>
  <si>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</si>
  <si>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</si>
  <si>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</si>
  <si>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</si>
  <si>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</si>
  <si>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</si>
  <si>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</si>
  <si>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</si>
  <si>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</si>
  <si>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</si>
  <si>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</si>
  <si>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</si>
  <si>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</si>
  <si>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</si>
  <si>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</si>
  <si>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</si>
  <si>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</si>
  <si>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</si>
  <si>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</si>
  <si>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</si>
  <si>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</si>
  <si>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</si>
  <si>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</si>
  <si>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</si>
  <si>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</si>
  <si>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</si>
  <si>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</si>
  <si>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</si>
  <si>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</si>
  <si>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</si>
  <si>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</si>
  <si>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</si>
  <si>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</si>
  <si>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</si>
  <si>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</si>
  <si>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</si>
  <si>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</si>
  <si>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</si>
  <si>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</si>
  <si>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</si>
  <si>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</si>
  <si>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</si>
  <si>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</si>
  <si>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</si>
  <si>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</si>
  <si>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</si>
  <si>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</si>
  <si>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</si>
  <si>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</si>
  <si>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</si>
  <si>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</si>
  <si>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</si>
  <si>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</si>
  <si>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</si>
  <si>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</si>
  <si>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</si>
  <si>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</si>
  <si>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</si>
  <si>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</si>
  <si>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</si>
  <si>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</si>
  <si>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</si>
  <si>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The Scottish Courts and Tribunals Service</t>
  </si>
  <si>
    <t>Floor Area</t>
  </si>
  <si>
    <t>GIA based on last year</t>
  </si>
  <si>
    <t>Solar PV</t>
  </si>
  <si>
    <t>Electricity 2.5% per annum</t>
  </si>
  <si>
    <t>Gas 2.5% per annum</t>
  </si>
  <si>
    <t>Ongoing target to reduce annual consumption 2.5% each year from baseline (year 2 = 5%)</t>
  </si>
  <si>
    <t>Ongoing target to reduce annual consumption 2.5% each year from baseline (year 2 = 7.5%)</t>
  </si>
  <si>
    <t>Est as 80% supply</t>
  </si>
  <si>
    <t>New to calculations</t>
  </si>
  <si>
    <t>Pool car</t>
  </si>
  <si>
    <t>Lochmaddy - Gleaner oils invoices</t>
  </si>
  <si>
    <t>Hire Car - Enterprise summary</t>
  </si>
  <si>
    <t>Redfern invoices</t>
  </si>
  <si>
    <t>Taxi invoices</t>
  </si>
  <si>
    <t>Celsius summary</t>
  </si>
  <si>
    <t xml:space="preserve">Yes - SCTS, its Property Services Unit and FM Contractor Atalian Servest have a process of continual review in relation to improvements to building fabric and environs, we are also working with the Carbon Trust to develop future risk assessments. </t>
  </si>
  <si>
    <t xml:space="preserve">SCTS, its Property Services Unit and FM Contractor Atalian Servest have a process of continual review in relation to improvements to building fabric and environs, we are also working with the Carbon Trust to develop future risk assessments. </t>
  </si>
  <si>
    <t>SCTS, its Property Services Unit and FM Contractor Atalian Servest will be running a series of engagement campaigns where staff will be made aware of changes that are taking place and the reasons behind them to help raise awareness of how as an organisation we are adapting to climate change and how their actions can contribute. A staff engagement scheme has been running at Glasgow Sheriff Court to raise awareness of climate change through being rewarded for sustainable choices.</t>
  </si>
  <si>
    <t xml:space="preserve">SCTS, and its Property Services Unit and FM Contractor Atalian Servest have a process of continual review in relation to improvements to building fabric and environs. </t>
  </si>
  <si>
    <t>SCTS, its Property Services Unit and FM Contractor Atalian Servest have a process of monthly reports which are produced which record the Year to Date consumption and CO2 emissions. This allows us to track progress and compare to the same period of the previous year and baseline.  Within our sustainability budget we are looking to employ energy efficiency technology i.e. BMS upgrades, LED and lighting controls upgrades, carry out insulation works where necessary, install secondary glazing and window replacements where they are required, as well as looking at domestic hot water controls.</t>
  </si>
  <si>
    <t xml:space="preserve">Peer review is undertaken through cross checking and validation by FM Contractor's Sustainability team. </t>
  </si>
  <si>
    <t>n/a</t>
  </si>
  <si>
    <t>Sustainable Development Policy and Procedures, available internally through the SCTS intranet. 
Estates Strategy</t>
  </si>
  <si>
    <t>Sustainability Policy</t>
  </si>
  <si>
    <t>http://myscs.scotcourts.local/pages/Support/psu/home.aspx</t>
  </si>
  <si>
    <t>2017-20</t>
  </si>
  <si>
    <t>Stranraer SC LED upgrades</t>
  </si>
  <si>
    <t>Estimated from sum of low carbon projects list 2020</t>
  </si>
  <si>
    <t>2021/22</t>
  </si>
  <si>
    <t xml:space="preserve">Last year's project </t>
  </si>
  <si>
    <t>Sum of above projects</t>
  </si>
  <si>
    <t xml:space="preserve">SCTS are currently investigating through development of a detailed business case, which of its buildings are most suitable for upgrades to carbon neutral status. </t>
  </si>
  <si>
    <t>1. Retaining Carbon Trust Triple Standard certification
2. Developing new carbon management plan to involve more staff from across the organisation
3.  Continued programme of staff engagement and communication across the SCTS estate, with potential roll out staff engagement programme with Team JUMP across the estate following a successful trial at Glasgow SC
4. Structured capital investment to improve building performance, efficiency and reliability.
5. Develop feasibility/implications to transition the estate to a zero carbon estate</t>
  </si>
  <si>
    <t>1. Retaining Carbon Trust Triple Standard certification
2. Developing new carbon management plan
3. Continued programme of staff engagement and communication across the SCTS estate, with potential roll out staff engagement programme with Team JUMP across the estate following a successful trial at Glasgow SC
4. Structured capital investment to improve building performance, efficiency and reliability.
5. Develop feasibility/implications to transition the estate to a zero carbon estate</t>
  </si>
  <si>
    <t xml:space="preserve"> Further reduce our impact on the environment—focusing on
the three key drivers of our estate, our systems and our people as
we assess how to reach the carbon zero goal</t>
  </si>
  <si>
    <t>Corporate Plan 2020-2023</t>
  </si>
  <si>
    <t>https://scotcourts.gov.uk/docs/default-source/aboutscs/reports-and-data/publications/corp-plan-2020-23.pdf?sfvrsn=4</t>
  </si>
  <si>
    <t>Dunoon SC LED upgrades</t>
  </si>
  <si>
    <t>Dumfries SC LED upgrades (external)</t>
  </si>
  <si>
    <t>Dundee SC (upgrade water heaters)</t>
  </si>
  <si>
    <t>Stornoway SC - Heating upgrade</t>
  </si>
  <si>
    <t>Internal</t>
  </si>
  <si>
    <t xml:space="preserve">Electricity, gas, and water consumption data is gathered using AMR readings which are reported on monthly, and validated at the time. Each data point is collated by the FM Sustainability Coordinator and then audited by the FM Contractor's Energy and Sustainability Manger, or the SCTS Head of Estates. The waste data is sent to us in monthly reports from our waste contractor. Gas oil and LPG data is calculated using supplier invoices. Transport data is validated by Finance before being sent to Sustainability team. </t>
  </si>
  <si>
    <t>SWR reports</t>
  </si>
  <si>
    <t>Kirkwall and Fort William oil - Scottish Fuels invoices (no orders made 19-20)</t>
  </si>
  <si>
    <t>Pool car (no petrol used)</t>
  </si>
  <si>
    <t>Carbon 2.5% per annum</t>
  </si>
  <si>
    <t>Carbon emissions from buildings</t>
  </si>
  <si>
    <t xml:space="preserve">The SCTS owns and operates 53 courts across Scotland. The SCTS reports on the CO2 emissions resulting from the heat, power, and water used in these buildings. The SCTS also runs a pool car fleet which are included in its emissions calculations. There is a lack of data available for grey fleet so this has been omitted. Bus travel is also omitted due to discrepancies in the data available. 
Water and Waste data have been newly added to the spreadsheet in 2019-20, which has resulted in an apparent increase in Scope 3 emissions as these are not recorded for previous years. </t>
  </si>
  <si>
    <t xml:space="preserve">SCTS Property Services Unit (PSU) supports and sponsors the energy and climate change strategies across the estate. SCTS work in close partnership with Atalian Servest, who are the facilities management provider across the SCTS portfolio. SCTS retained their Carbon Trust Triple Standard to cover Carbon, Water and Waste in Dec 2019 which is a reflection of the continued effort to improve management of resources and carbon footprint reduction. SCTS and Atalian Servest identify Energy Management as a critical element to the FM contract. It has implemented a contractual obligation to reduce CO2 emissions in line with corporate objectives, which in turn has lead to significant savings across the estate. After achieving the original CMP target of 25% reduction by 2015-16, the target was reduced to 2.5% per annum. 
In 2020 SCTS reviewed work required across its entire estate in order to tackle backlog maintenance and work required to bring the estate up to a modern standard including upgrading to comply with SG 2045 sustainability targets and zero carbon aspirations. A business case was then prepared to better inform development of the Capital Investment Plan going forward.
SCTS participates in events such as Earth Hour and won the WWF Earth Hour Public Body Champion award in 2017. For 2018, Parliament House in Edinburgh and Inverness Sheriff Court (at the castle) were lit up in green for the week leading up to Earth Hour to raise awareness of climate change for both public and staff. Members in PSU also draft and publish news and awareness raising articles in the staff circular and in the staff magazine. SCTS have started to gather more information on waste management in the past few years. We are reporting on the different waste streams and making changes to ensure all waste is correctly separated and aiming to increase recycling rates and decrease general waste across the estate. Targets for our waste management will be established in the refreshed CMP. A Staff Engagement programme is being developed with Team JUMP/Green Rewards in order to embed Climate Change action into the daily routine of all SCTS staff. Currently a pilot is running at Glasgow Sheriff court.  We run annual staff engagement days with sustainability updates and update the intranet with information on what projects are running and how staff can help us bring our carbon footprint down. We also encourage feedback from staff on all our site on how they think the building could be more efficient.
</t>
  </si>
  <si>
    <t xml:space="preserve">SCTS procurement policy includes environmental requirements as well as an environmental checklist that must be completed by tenderers during the Invitation to Tender (“ITT”) process. SCTS also have a separate Sustainability section within its Procurement Policy.
Each regulated procurement exercise carried out is assessed for environmental impacts through the completion of the Scottish Governments Sustainability test. This sustainability tool helps to identify and address how to optimise the economic, social and environmental outcomes of each procurement exercise.  </t>
  </si>
  <si>
    <t>SCTS procurement project teams consider sustainability and environmental factors from the commencement of any procurement activity. Through the commodity strategy and the inclusion of the Scottish Government sustainability test the project team identify and address sustainability impacts and look to the specialists within the supply chain to innovatively minimise or eliminate these impacts where possible.
The CO2e reduction guarantee on the FM contractor was a very innovative idea. This requirement meant that the FM contractor took energy efficiency very seriously and worked well together with SCTS staff to realise our ambitious 25% CO2e reduction. The target has now been reduced to achieve 12.5% reduction as it becomes more difficult to achieve savings, but is still currently on track</t>
  </si>
  <si>
    <t>Carbon management is currently reported to the executive board via the estates board, which has executive directors as members. Performance is reported on a  quarterly and bi-annually basis at various management levels. SCTS's FM contractor Atalian Servest (Energy and Sustainability Manager) plays a lead role in carbon and energy management within SCTS, and works closely with other SCTS managers within the property services section, and sub-contractors, to reduce energy consumption and carbon emissions.
Through the BMS system, energy use is closely monitored on a day to day basis by the sustainability team at FM contractor Atalian Servest. This allows for quick responses to any issues that arise. Quarterly energy reports are produced by the sustainability team at Atalian Servest which identify the top energy consumers, and any savings made on the baseline. These are reviewed by the estates team and subsequently by senior management.  
The FM contract was renewed in in 2017 for a further 4 years following its previous success in achieving a 5% annual reduction during the previous tender. As part of the new contract, the contractor has committed to reducing carbon  emissions by a further 2.5% annually for the term of the contract. 
SCTS has also recently completed a successful pilot of a new staff engagement programme called Team JUMP at Glasgow SC.  This programme is run by Green Rewards who are behavioural change experts and aim to encourage sustainable and carbon saving behaviours from SCTS staff through a points based reward system. This initiative is led by the FM contractor with input from on site managers and the Head of Estates.</t>
  </si>
  <si>
    <t>Renewable Electricity</t>
  </si>
  <si>
    <t>Paisley SC (basement)</t>
  </si>
  <si>
    <t xml:space="preserve">•	Facilities Management contract included CO2e reduction targets that the contractor must hit or face penalty. Financial savings resulting from these CO2e savings were all reinvested in the estate. SCTS then retendered and kept the existing FM contractor, with no firm penalties, but with a dedicated Sustainability team that work closely with Estates to achieve targets.
•	Corporate catering contract includes a number of requirements relating to sustainability including a requirement to use only compostable take-away containers and cutlery as well as to stream and recycle all possible materials in kitchens. The SCTS worked together with the contractor to ensure that all sites had the appropriate bins and materials on site to ensure compliance.
•	Corporate Uniform contract, which commenced in January 2020, included requirements that suppliers address ethics and sustainability throughout their supply chain. The successful supplier offers a range of corporate clothing from a SEDEX approved supplier and the polyester within this range has been sourced from recycled plastic bottles. The packaging materials used are from recycled materials and the supplier offers a uniform recycling service across all sites.
•	Water Coolers contract became carbon neutral in 2020. All the water coolers are recyclable at the end of life and water bottles are cleaned and reused.
•	Coffee Machine contract is environmentally considerate with coffee pod consumables fully recyclable and returned to be used in automobile industry. The coffee machines now have replaceable parts which extends the life cycle of the machines.
•	Corporate Travel, 2020 has seen a drastic reduction in corporate travel due to the COVID-19 pandemic and there has been a significant investment in remote working and conference facilities.
•	Library Services are in the early stages of working with Procurement to source a subscription’s management agent to manage its legal book and journal subscription portfolio. Within the term of the new contract, the successful supplier must support Library Services to drive cultural change across SCTS and encourage transition from paper to digital and online resources.
•	The Social Security Chamber: Digital Tribunals Platform Contract will commence in February 2021. The contract specification highlights SCTS’s support of Scottish Minister’s commitment to a fairer and more sustainable Scotland to support citizens now and in future generations. Within the technical response document, bidders must provide details of how the contract will be delivered in a way that ensures that it supports the Scottish Minister’s sustainability objectives. As a minimum, bidders must describe how they will work with SCTS to meet external and internal targets for reducing energy consumption, and ways in which they will reduce their carbon footprint in the delivery of the contract. Progress on supplier commitments in response to the climate emergency will be reviewed during regular contract management reviews. </t>
  </si>
  <si>
    <t xml:space="preserve">David Currie </t>
  </si>
  <si>
    <t>Director of Property and Services</t>
  </si>
  <si>
    <t>Scope 3 expanded to include water and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</si>
</sst>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93">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1" fillId="12" borderId="7" xfId="0" applyFont="1"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0" borderId="0" xfId="0" applyAlignment="1">
      <alignment wrapText="1"/>
    </xf>
    <xf numFmtId="170" fontId="0" fillId="0" borderId="36" xfId="1" applyNumberFormat="1" applyFont="1" applyBorder="1"/>
    <xf numFmtId="170" fontId="0" fillId="0" borderId="3" xfId="1" applyNumberFormat="1" applyFont="1" applyBorder="1"/>
    <xf numFmtId="170" fontId="18" fillId="2" borderId="3" xfId="1" applyNumberFormat="1" applyFont="1" applyFill="1" applyBorder="1"/>
    <xf numFmtId="169" fontId="0" fillId="0" borderId="3" xfId="0" applyNumberFormat="1" applyBorder="1"/>
    <xf numFmtId="8" fontId="0" fillId="0" borderId="23" xfId="0" applyNumberFormat="1" applyBorder="1"/>
    <xf numFmtId="0" fontId="0" fillId="2" borderId="6" xfId="0" applyFill="1" applyBorder="1" applyAlignment="1">
      <alignment horizontal="left"/>
    </xf>
    <xf numFmtId="0" fontId="0" fillId="2" borderId="8" xfId="0" applyFill="1" applyBorder="1" applyAlignment="1">
      <alignment horizontal="left"/>
    </xf>
    <xf numFmtId="14" fontId="0" fillId="2" borderId="11" xfId="0" applyNumberFormat="1" applyFill="1" applyBorder="1" applyAlignment="1">
      <alignment horizontal="left"/>
    </xf>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4" fillId="5" borderId="79"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3" xfId="3" applyFill="1" applyBorder="1" applyAlignment="1">
      <alignment horizontal="center" wrapText="1"/>
    </xf>
    <xf numFmtId="0" fontId="0" fillId="2" borderId="3" xfId="0" applyFill="1" applyBorder="1" applyAlignment="1">
      <alignment horizontal="center" wrapText="1"/>
    </xf>
    <xf numFmtId="0" fontId="0" fillId="2" borderId="8" xfId="0" applyFill="1" applyBorder="1" applyAlignment="1">
      <alignment horizontal="center"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1" fontId="0" fillId="2" borderId="3" xfId="0" applyNumberFormat="1" applyFill="1" applyBorder="1"/>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talianworld.sharepoint.com/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cotcourts.gov.uk/docs/default-source/aboutscs/reports-and-data/publications/corp-plan-2020-23.pdf?sfvrsn=4"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6"/>
  <sheetViews>
    <sheetView tabSelected="1" zoomScale="90" zoomScaleNormal="90" workbookViewId="0">
      <selection activeCell="G113" sqref="G113"/>
    </sheetView>
  </sheetViews>
  <sheetFormatPr defaultColWidth="9.21875" defaultRowHeight="14.4" x14ac:dyDescent="0.3"/>
  <cols>
    <col min="1" max="1" width="8" style="84" customWidth="1"/>
    <col min="2" max="2" width="41.5546875" style="84" customWidth="1"/>
    <col min="3" max="3" width="25.5546875" style="84" customWidth="1"/>
    <col min="4" max="4" width="27.77734375" style="84" customWidth="1"/>
    <col min="5" max="5" width="22.21875" style="84" customWidth="1"/>
    <col min="6" max="6" width="21.77734375" style="84" customWidth="1"/>
    <col min="7" max="7" width="15.44140625" style="84" customWidth="1"/>
    <col min="8" max="8" width="14.44140625" style="84" customWidth="1"/>
    <col min="9" max="9" width="16.21875" style="84" customWidth="1"/>
    <col min="10" max="11" width="16.77734375" style="84" customWidth="1"/>
    <col min="12" max="12" width="20.77734375" style="84" customWidth="1"/>
    <col min="13" max="13" width="21.21875" style="84" customWidth="1"/>
    <col min="14" max="14" width="19" style="84" customWidth="1"/>
    <col min="15" max="16384" width="9.21875" style="84"/>
  </cols>
  <sheetData>
    <row r="1" spans="1:15" ht="33.75" customHeight="1" x14ac:dyDescent="0.3">
      <c r="A1" s="446" t="s">
        <v>813</v>
      </c>
      <c r="B1" s="447"/>
      <c r="C1" s="447"/>
      <c r="D1" s="447"/>
      <c r="E1" s="447"/>
      <c r="F1" s="447"/>
      <c r="G1" s="447"/>
      <c r="H1" s="447"/>
      <c r="I1" s="447"/>
      <c r="J1" s="424"/>
      <c r="K1" s="424"/>
      <c r="L1" s="424"/>
      <c r="M1" s="425"/>
      <c r="N1" s="143"/>
      <c r="O1" s="143"/>
    </row>
    <row r="2" spans="1:15" ht="30" customHeight="1" x14ac:dyDescent="0.3">
      <c r="A2" s="426" t="s">
        <v>596</v>
      </c>
      <c r="B2" s="113" t="s">
        <v>582</v>
      </c>
      <c r="C2" s="113"/>
      <c r="D2" s="113"/>
      <c r="E2" s="113"/>
      <c r="F2" s="113"/>
      <c r="G2" s="113"/>
      <c r="H2" s="113"/>
      <c r="I2" s="113"/>
      <c r="J2" s="113"/>
      <c r="K2" s="113"/>
      <c r="L2" s="113"/>
      <c r="M2" s="427"/>
      <c r="N2" s="143"/>
      <c r="O2" s="143"/>
    </row>
    <row r="3" spans="1:15" ht="31.8" customHeight="1" x14ac:dyDescent="0.3">
      <c r="A3" s="267" t="s">
        <v>237</v>
      </c>
      <c r="B3" s="98" t="s">
        <v>583</v>
      </c>
      <c r="C3" s="90"/>
      <c r="D3" s="85"/>
      <c r="E3" s="85"/>
      <c r="F3" s="85"/>
      <c r="G3" s="85"/>
      <c r="H3" s="85"/>
      <c r="I3" s="85"/>
      <c r="J3" s="85"/>
      <c r="K3" s="85"/>
      <c r="L3" s="85"/>
      <c r="M3" s="269"/>
      <c r="N3" s="143"/>
    </row>
    <row r="4" spans="1:15" ht="20.25" customHeight="1" thickBot="1" x14ac:dyDescent="0.35">
      <c r="A4" s="268"/>
      <c r="B4" s="100" t="s">
        <v>584</v>
      </c>
      <c r="C4" s="237"/>
      <c r="D4" s="85"/>
      <c r="E4" s="85"/>
      <c r="F4" s="85"/>
      <c r="G4" s="85"/>
      <c r="H4" s="85"/>
      <c r="I4" s="85"/>
      <c r="J4" s="85"/>
      <c r="K4" s="85"/>
      <c r="L4" s="85"/>
      <c r="M4" s="269"/>
      <c r="N4" s="143"/>
    </row>
    <row r="5" spans="1:15" ht="24" customHeight="1" thickBot="1" x14ac:dyDescent="0.35">
      <c r="A5" s="270"/>
      <c r="B5" s="370" t="s">
        <v>814</v>
      </c>
      <c r="C5" s="236"/>
      <c r="D5" s="85"/>
      <c r="E5" s="85"/>
      <c r="F5" s="85"/>
      <c r="G5" s="85"/>
      <c r="H5" s="85"/>
      <c r="I5" s="85"/>
      <c r="J5" s="85"/>
      <c r="K5" s="85"/>
      <c r="L5" s="85"/>
      <c r="M5" s="269"/>
      <c r="N5" s="143"/>
    </row>
    <row r="6" spans="1:15" ht="28.05" customHeight="1" x14ac:dyDescent="0.3">
      <c r="A6" s="271" t="s">
        <v>236</v>
      </c>
      <c r="B6" s="101" t="s">
        <v>585</v>
      </c>
      <c r="C6" s="87"/>
      <c r="D6" s="85"/>
      <c r="E6" s="85"/>
      <c r="F6" s="85"/>
      <c r="G6" s="85"/>
      <c r="H6" s="85"/>
      <c r="I6" s="85"/>
      <c r="J6" s="85"/>
      <c r="K6" s="85"/>
      <c r="L6" s="85"/>
      <c r="M6" s="269"/>
      <c r="N6" s="143"/>
    </row>
    <row r="7" spans="1:15" ht="18" customHeight="1" thickBot="1" x14ac:dyDescent="0.35">
      <c r="A7" s="271"/>
      <c r="B7" s="100" t="s">
        <v>235</v>
      </c>
      <c r="C7" s="87"/>
      <c r="D7" s="85"/>
      <c r="E7" s="85"/>
      <c r="F7" s="85"/>
      <c r="G7" s="85"/>
      <c r="H7" s="85"/>
      <c r="I7" s="85"/>
      <c r="J7" s="85"/>
      <c r="K7" s="85"/>
      <c r="L7" s="85"/>
      <c r="M7" s="269"/>
      <c r="N7" s="143"/>
    </row>
    <row r="8" spans="1:15" ht="24" customHeight="1" thickBot="1" x14ac:dyDescent="0.35">
      <c r="A8" s="270"/>
      <c r="B8" s="235" t="s">
        <v>727</v>
      </c>
      <c r="C8" s="229"/>
      <c r="D8" s="85"/>
      <c r="E8" s="85"/>
      <c r="F8" s="85"/>
      <c r="G8" s="85"/>
      <c r="H8" s="85"/>
      <c r="I8" s="85"/>
      <c r="J8" s="85"/>
      <c r="K8" s="85"/>
      <c r="L8" s="85"/>
      <c r="M8" s="269"/>
      <c r="N8" s="143"/>
    </row>
    <row r="9" spans="1:15" ht="28.5" customHeight="1" thickBot="1" x14ac:dyDescent="0.35">
      <c r="A9" s="271" t="s">
        <v>234</v>
      </c>
      <c r="B9" s="98" t="s">
        <v>586</v>
      </c>
      <c r="C9" s="87"/>
      <c r="D9" s="85"/>
      <c r="E9" s="85"/>
      <c r="F9" s="85"/>
      <c r="G9" s="85"/>
      <c r="H9" s="85"/>
      <c r="I9" s="85"/>
      <c r="J9" s="85"/>
      <c r="K9" s="85"/>
      <c r="L9" s="85"/>
      <c r="M9" s="269"/>
      <c r="N9" s="143"/>
    </row>
    <row r="10" spans="1:15" ht="24" customHeight="1" thickBot="1" x14ac:dyDescent="0.35">
      <c r="A10" s="270"/>
      <c r="B10" s="235">
        <v>1643</v>
      </c>
      <c r="C10" s="229"/>
      <c r="D10" s="85"/>
      <c r="E10" s="85"/>
      <c r="F10" s="85"/>
      <c r="G10" s="85"/>
      <c r="H10" s="85"/>
      <c r="I10" s="85"/>
      <c r="J10" s="85"/>
      <c r="K10" s="85"/>
      <c r="L10" s="85"/>
      <c r="M10" s="269"/>
      <c r="N10" s="143"/>
    </row>
    <row r="11" spans="1:15" ht="28.5" customHeight="1" x14ac:dyDescent="0.3">
      <c r="A11" s="271" t="s">
        <v>233</v>
      </c>
      <c r="B11" s="98" t="s">
        <v>587</v>
      </c>
      <c r="C11" s="87"/>
      <c r="D11" s="85"/>
      <c r="E11" s="85"/>
      <c r="F11" s="85"/>
      <c r="G11" s="85"/>
      <c r="H11" s="85"/>
      <c r="I11" s="85"/>
      <c r="J11" s="85"/>
      <c r="K11" s="85"/>
      <c r="L11" s="85"/>
      <c r="M11" s="269"/>
      <c r="N11" s="143"/>
    </row>
    <row r="12" spans="1:15" ht="35.25" customHeight="1" thickBot="1" x14ac:dyDescent="0.35">
      <c r="A12" s="272"/>
      <c r="B12" s="452" t="s">
        <v>588</v>
      </c>
      <c r="C12" s="453"/>
      <c r="D12" s="453"/>
      <c r="E12" s="453"/>
      <c r="F12" s="85"/>
      <c r="G12" s="85"/>
      <c r="H12" s="85"/>
      <c r="I12" s="85"/>
      <c r="J12" s="85"/>
      <c r="K12" s="85"/>
      <c r="L12" s="85"/>
      <c r="M12" s="269"/>
      <c r="N12" s="143"/>
    </row>
    <row r="13" spans="1:15" ht="19.05" customHeight="1" x14ac:dyDescent="0.3">
      <c r="A13" s="272"/>
      <c r="B13" s="234" t="s">
        <v>232</v>
      </c>
      <c r="C13" s="233" t="s">
        <v>9</v>
      </c>
      <c r="D13" s="233" t="s">
        <v>231</v>
      </c>
      <c r="E13" s="232" t="s">
        <v>8</v>
      </c>
      <c r="F13" s="85"/>
      <c r="G13" s="85"/>
      <c r="H13" s="85"/>
      <c r="I13" s="85"/>
      <c r="J13" s="85"/>
      <c r="K13" s="85"/>
      <c r="L13" s="85"/>
      <c r="M13" s="269"/>
      <c r="N13" s="143"/>
    </row>
    <row r="14" spans="1:15" ht="14.25" customHeight="1" x14ac:dyDescent="0.3">
      <c r="A14" s="272"/>
      <c r="B14" s="161" t="s">
        <v>815</v>
      </c>
      <c r="C14" s="177" t="str">
        <f>VLOOKUP($B14,ListsReq!$BB$3:$BC$14,2,FALSE)</f>
        <v>m2</v>
      </c>
      <c r="D14" s="231">
        <v>182286</v>
      </c>
      <c r="E14" s="159" t="s">
        <v>816</v>
      </c>
      <c r="F14" s="85"/>
      <c r="G14" s="85"/>
      <c r="H14" s="85"/>
      <c r="I14" s="85"/>
      <c r="J14" s="85"/>
      <c r="K14" s="85"/>
      <c r="L14" s="85"/>
      <c r="M14" s="269"/>
      <c r="N14" s="143"/>
    </row>
    <row r="15" spans="1:15" ht="14.25" customHeight="1" x14ac:dyDescent="0.3">
      <c r="A15" s="272"/>
      <c r="B15" s="161"/>
      <c r="C15" s="177" t="e">
        <f>VLOOKUP($B15,ListsReq!$BB$3:$BC$14,2,FALSE)</f>
        <v>#N/A</v>
      </c>
      <c r="D15" s="231"/>
      <c r="E15" s="159"/>
      <c r="F15" s="85"/>
      <c r="G15" s="85"/>
      <c r="H15" s="85"/>
      <c r="I15" s="85"/>
      <c r="J15" s="85"/>
      <c r="K15" s="85"/>
      <c r="L15" s="85"/>
      <c r="M15" s="269"/>
      <c r="N15" s="143"/>
    </row>
    <row r="16" spans="1:15" ht="14.25" customHeight="1" x14ac:dyDescent="0.3">
      <c r="A16" s="272"/>
      <c r="B16" s="161"/>
      <c r="C16" s="177" t="e">
        <f>VLOOKUP($B16,ListsReq!$BB$3:$BC$14,2,FALSE)</f>
        <v>#N/A</v>
      </c>
      <c r="D16" s="231"/>
      <c r="E16" s="159"/>
      <c r="F16" s="85"/>
      <c r="G16" s="85"/>
      <c r="H16" s="85"/>
      <c r="I16" s="85"/>
      <c r="J16" s="85"/>
      <c r="K16" s="85"/>
      <c r="L16" s="85"/>
      <c r="M16" s="269"/>
      <c r="N16" s="143"/>
    </row>
    <row r="17" spans="1:14" ht="14.25" hidden="1" customHeight="1" x14ac:dyDescent="0.3">
      <c r="A17" s="272"/>
      <c r="B17" s="161"/>
      <c r="C17" s="177" t="e">
        <f>VLOOKUP($B17,ListsReq!$BB$3:$BC$14,2,FALSE)</f>
        <v>#N/A</v>
      </c>
      <c r="D17" s="231"/>
      <c r="E17" s="159"/>
      <c r="F17" s="85"/>
      <c r="G17" s="85"/>
      <c r="H17" s="85"/>
      <c r="I17" s="85"/>
      <c r="J17" s="85"/>
      <c r="K17" s="85"/>
      <c r="L17" s="85"/>
      <c r="M17" s="269"/>
      <c r="N17" s="143"/>
    </row>
    <row r="18" spans="1:14" ht="14.25" hidden="1" customHeight="1" x14ac:dyDescent="0.3">
      <c r="A18" s="272"/>
      <c r="B18" s="161"/>
      <c r="C18" s="177" t="e">
        <f>VLOOKUP($B18,ListsReq!$BB$3:$BC$14,2,FALSE)</f>
        <v>#N/A</v>
      </c>
      <c r="D18" s="231"/>
      <c r="E18" s="159"/>
      <c r="F18" s="85"/>
      <c r="G18" s="85"/>
      <c r="H18" s="85"/>
      <c r="I18" s="85"/>
      <c r="J18" s="85"/>
      <c r="K18" s="85"/>
      <c r="L18" s="85"/>
      <c r="M18" s="269"/>
      <c r="N18" s="143"/>
    </row>
    <row r="19" spans="1:14" ht="14.25" hidden="1" customHeight="1" x14ac:dyDescent="0.3">
      <c r="A19" s="272"/>
      <c r="B19" s="161"/>
      <c r="C19" s="177" t="e">
        <f>VLOOKUP($B19,ListsReq!$BB$3:$BC$14,2,FALSE)</f>
        <v>#N/A</v>
      </c>
      <c r="D19" s="231"/>
      <c r="E19" s="159"/>
      <c r="F19" s="85"/>
      <c r="G19" s="85"/>
      <c r="H19" s="85"/>
      <c r="I19" s="85"/>
      <c r="J19" s="85"/>
      <c r="K19" s="85"/>
      <c r="L19" s="85"/>
      <c r="M19" s="269"/>
      <c r="N19" s="143"/>
    </row>
    <row r="20" spans="1:14" ht="14.25" hidden="1" customHeight="1" x14ac:dyDescent="0.3">
      <c r="A20" s="272"/>
      <c r="B20" s="161"/>
      <c r="C20" s="177" t="e">
        <f>VLOOKUP($B20,ListsReq!$BB$3:$BC$14,2,FALSE)</f>
        <v>#N/A</v>
      </c>
      <c r="D20" s="231"/>
      <c r="E20" s="159"/>
      <c r="F20" s="85"/>
      <c r="G20" s="85"/>
      <c r="H20" s="85"/>
      <c r="I20" s="85"/>
      <c r="J20" s="85"/>
      <c r="K20" s="85"/>
      <c r="L20" s="85"/>
      <c r="M20" s="269"/>
      <c r="N20" s="143"/>
    </row>
    <row r="21" spans="1:14" ht="14.25" hidden="1" customHeight="1" x14ac:dyDescent="0.3">
      <c r="A21" s="272"/>
      <c r="B21" s="161"/>
      <c r="C21" s="177" t="e">
        <f>VLOOKUP($B21,ListsReq!$BB$3:$BC$14,2,FALSE)</f>
        <v>#N/A</v>
      </c>
      <c r="D21" s="231"/>
      <c r="E21" s="159"/>
      <c r="F21" s="85"/>
      <c r="G21" s="85"/>
      <c r="H21" s="85"/>
      <c r="I21" s="85"/>
      <c r="J21" s="85"/>
      <c r="K21" s="85"/>
      <c r="L21" s="85"/>
      <c r="M21" s="269"/>
      <c r="N21" s="143"/>
    </row>
    <row r="22" spans="1:14" ht="14.25" hidden="1" customHeight="1" x14ac:dyDescent="0.3">
      <c r="A22" s="272"/>
      <c r="B22" s="161"/>
      <c r="C22" s="177" t="e">
        <f>VLOOKUP($B22,ListsReq!$BB$3:$BC$14,2,FALSE)</f>
        <v>#N/A</v>
      </c>
      <c r="D22" s="231"/>
      <c r="E22" s="159"/>
      <c r="F22" s="85"/>
      <c r="G22" s="85"/>
      <c r="H22" s="85"/>
      <c r="I22" s="85"/>
      <c r="J22" s="85"/>
      <c r="K22" s="85"/>
      <c r="L22" s="85"/>
      <c r="M22" s="269"/>
      <c r="N22" s="143"/>
    </row>
    <row r="23" spans="1:14" ht="14.25" customHeight="1" thickBot="1" x14ac:dyDescent="0.35">
      <c r="A23" s="272"/>
      <c r="B23" s="150" t="s">
        <v>230</v>
      </c>
      <c r="C23" s="173"/>
      <c r="D23" s="173"/>
      <c r="E23" s="148"/>
      <c r="F23" s="85"/>
      <c r="G23" s="85"/>
      <c r="H23" s="85"/>
      <c r="I23" s="85"/>
      <c r="J23" s="85"/>
      <c r="K23" s="85"/>
      <c r="L23" s="85"/>
      <c r="M23" s="269"/>
      <c r="N23" s="143"/>
    </row>
    <row r="24" spans="1:14" ht="27" customHeight="1" x14ac:dyDescent="0.3">
      <c r="A24" s="271" t="s">
        <v>229</v>
      </c>
      <c r="B24" s="91" t="s">
        <v>589</v>
      </c>
      <c r="C24" s="90"/>
      <c r="D24" s="85"/>
      <c r="E24" s="85"/>
      <c r="F24" s="85"/>
      <c r="G24" s="85"/>
      <c r="H24" s="85"/>
      <c r="I24" s="85"/>
      <c r="J24" s="85"/>
      <c r="K24" s="85"/>
      <c r="L24" s="85"/>
      <c r="M24" s="269"/>
      <c r="N24" s="143"/>
    </row>
    <row r="25" spans="1:14" ht="16.5" customHeight="1" x14ac:dyDescent="0.3">
      <c r="A25" s="271"/>
      <c r="B25" s="341" t="s">
        <v>228</v>
      </c>
      <c r="C25" s="85"/>
      <c r="D25" s="85"/>
      <c r="E25" s="85"/>
      <c r="F25" s="85"/>
      <c r="G25" s="85"/>
      <c r="H25" s="85"/>
      <c r="I25" s="85"/>
      <c r="J25" s="85"/>
      <c r="K25" s="85"/>
      <c r="L25" s="85"/>
      <c r="M25" s="269"/>
      <c r="N25" s="143"/>
    </row>
    <row r="26" spans="1:14" ht="19.5" customHeight="1" thickBot="1" x14ac:dyDescent="0.35">
      <c r="A26" s="270"/>
      <c r="B26" s="342" t="s">
        <v>590</v>
      </c>
      <c r="C26" s="342" t="s">
        <v>591</v>
      </c>
      <c r="D26" s="340"/>
      <c r="E26" s="340"/>
      <c r="F26" s="85"/>
      <c r="G26" s="85"/>
      <c r="H26" s="85"/>
      <c r="I26" s="85"/>
      <c r="J26" s="85"/>
      <c r="K26" s="85"/>
      <c r="L26" s="85"/>
      <c r="M26" s="269"/>
      <c r="N26" s="143"/>
    </row>
    <row r="27" spans="1:14" ht="24" customHeight="1" thickBot="1" x14ac:dyDescent="0.35">
      <c r="A27" s="270"/>
      <c r="B27" s="230">
        <v>116600000</v>
      </c>
      <c r="C27" s="230"/>
      <c r="D27" s="85"/>
      <c r="E27" s="85"/>
      <c r="F27" s="85"/>
      <c r="G27" s="85"/>
      <c r="H27" s="85"/>
      <c r="I27" s="85"/>
      <c r="J27" s="85"/>
      <c r="K27" s="85"/>
      <c r="L27" s="85"/>
      <c r="M27" s="269"/>
      <c r="N27" s="143"/>
    </row>
    <row r="28" spans="1:14" ht="30" customHeight="1" x14ac:dyDescent="0.3">
      <c r="A28" s="271" t="s">
        <v>227</v>
      </c>
      <c r="B28" s="91" t="s">
        <v>226</v>
      </c>
      <c r="C28" s="90"/>
      <c r="D28" s="85"/>
      <c r="E28" s="85"/>
      <c r="F28" s="85"/>
      <c r="G28" s="85"/>
      <c r="H28" s="85"/>
      <c r="I28" s="85"/>
      <c r="J28" s="85"/>
      <c r="K28" s="85"/>
      <c r="L28" s="85"/>
      <c r="M28" s="269"/>
      <c r="N28" s="143"/>
    </row>
    <row r="29" spans="1:14" ht="15.75" customHeight="1" x14ac:dyDescent="0.3">
      <c r="A29" s="271"/>
      <c r="B29" s="341" t="s">
        <v>593</v>
      </c>
      <c r="C29" s="85"/>
      <c r="D29" s="85"/>
      <c r="E29" s="85"/>
      <c r="F29" s="85"/>
      <c r="G29" s="85"/>
      <c r="H29" s="85"/>
      <c r="I29" s="85"/>
      <c r="J29" s="85"/>
      <c r="K29" s="85"/>
      <c r="L29" s="85"/>
      <c r="M29" s="269"/>
      <c r="N29" s="143"/>
    </row>
    <row r="30" spans="1:14" ht="19.5" customHeight="1" thickBot="1" x14ac:dyDescent="0.35">
      <c r="A30" s="270"/>
      <c r="B30" s="342" t="s">
        <v>226</v>
      </c>
      <c r="C30" s="342" t="s">
        <v>592</v>
      </c>
      <c r="D30" s="340"/>
      <c r="E30" s="340"/>
      <c r="F30" s="85"/>
      <c r="G30" s="85"/>
      <c r="H30" s="85"/>
      <c r="I30" s="85"/>
      <c r="J30" s="85"/>
      <c r="K30" s="85"/>
      <c r="L30" s="85"/>
      <c r="M30" s="269"/>
      <c r="N30" s="143"/>
    </row>
    <row r="31" spans="1:14" ht="24" customHeight="1" thickBot="1" x14ac:dyDescent="0.35">
      <c r="A31" s="270"/>
      <c r="B31" s="230" t="s">
        <v>432</v>
      </c>
      <c r="C31" s="230"/>
      <c r="D31" s="85"/>
      <c r="E31" s="85"/>
      <c r="F31" s="85"/>
      <c r="G31" s="85"/>
      <c r="H31" s="85"/>
      <c r="I31" s="85"/>
      <c r="J31" s="85"/>
      <c r="K31" s="85"/>
      <c r="L31" s="85"/>
      <c r="M31" s="269"/>
      <c r="N31" s="143"/>
    </row>
    <row r="32" spans="1:14" ht="30.75" customHeight="1" x14ac:dyDescent="0.3">
      <c r="A32" s="270" t="s">
        <v>225</v>
      </c>
      <c r="B32" s="228" t="s">
        <v>594</v>
      </c>
      <c r="C32" s="85"/>
      <c r="D32" s="85"/>
      <c r="E32" s="85"/>
      <c r="F32" s="85"/>
      <c r="G32" s="85"/>
      <c r="H32" s="85"/>
      <c r="I32" s="85"/>
      <c r="J32" s="85"/>
      <c r="K32" s="85"/>
      <c r="L32" s="85"/>
      <c r="M32" s="269"/>
      <c r="N32" s="143"/>
    </row>
    <row r="33" spans="1:14" ht="19.05" customHeight="1" thickBot="1" x14ac:dyDescent="0.35">
      <c r="A33" s="270"/>
      <c r="B33" s="450" t="s">
        <v>676</v>
      </c>
      <c r="C33" s="451"/>
      <c r="D33" s="451"/>
      <c r="E33" s="451"/>
      <c r="F33" s="85"/>
      <c r="G33" s="85"/>
      <c r="H33" s="85"/>
      <c r="I33" s="85"/>
      <c r="J33" s="85"/>
      <c r="K33" s="85"/>
      <c r="L33" s="85"/>
      <c r="M33" s="269"/>
      <c r="N33" s="143"/>
    </row>
    <row r="34" spans="1:14" ht="116.25" customHeight="1" thickBot="1" x14ac:dyDescent="0.35">
      <c r="A34" s="270"/>
      <c r="B34" s="454" t="s">
        <v>863</v>
      </c>
      <c r="C34" s="455"/>
      <c r="D34" s="455"/>
      <c r="E34" s="456"/>
      <c r="F34" s="85"/>
      <c r="G34" s="85"/>
      <c r="H34" s="85"/>
      <c r="I34" s="85"/>
      <c r="J34" s="85"/>
      <c r="K34" s="85"/>
      <c r="L34" s="85"/>
      <c r="M34" s="269"/>
      <c r="N34" s="143"/>
    </row>
    <row r="35" spans="1:14" x14ac:dyDescent="0.3">
      <c r="A35" s="271"/>
      <c r="B35" s="450"/>
      <c r="C35" s="451"/>
      <c r="D35" s="451"/>
      <c r="E35" s="451"/>
      <c r="F35" s="85"/>
      <c r="G35" s="85"/>
      <c r="H35" s="85"/>
      <c r="I35" s="85"/>
      <c r="J35" s="85"/>
      <c r="K35" s="85"/>
      <c r="L35" s="85"/>
      <c r="M35" s="269"/>
      <c r="N35" s="143"/>
    </row>
    <row r="36" spans="1:14" ht="33" customHeight="1" x14ac:dyDescent="0.3">
      <c r="A36" s="273" t="s">
        <v>595</v>
      </c>
      <c r="B36" s="227" t="s">
        <v>224</v>
      </c>
      <c r="C36" s="227"/>
      <c r="D36" s="227"/>
      <c r="E36" s="227"/>
      <c r="F36" s="227"/>
      <c r="G36" s="227"/>
      <c r="H36" s="227"/>
      <c r="I36" s="227"/>
      <c r="J36" s="227"/>
      <c r="K36" s="227"/>
      <c r="L36" s="227"/>
      <c r="M36" s="274"/>
      <c r="N36" s="143"/>
    </row>
    <row r="37" spans="1:14" ht="21.75" customHeight="1" x14ac:dyDescent="0.3">
      <c r="A37" s="275"/>
      <c r="B37" s="216" t="s">
        <v>223</v>
      </c>
      <c r="C37" s="216"/>
      <c r="D37" s="216"/>
      <c r="E37" s="216"/>
      <c r="F37" s="216"/>
      <c r="G37" s="216"/>
      <c r="H37" s="216"/>
      <c r="I37" s="216"/>
      <c r="J37" s="216"/>
      <c r="K37" s="216"/>
      <c r="L37" s="216"/>
      <c r="M37" s="276"/>
      <c r="N37" s="143"/>
    </row>
    <row r="38" spans="1:14" ht="21" customHeight="1" x14ac:dyDescent="0.3">
      <c r="A38" s="277" t="s">
        <v>6</v>
      </c>
      <c r="B38" s="457" t="s">
        <v>599</v>
      </c>
      <c r="C38" s="458"/>
      <c r="D38" s="458"/>
      <c r="E38" s="458"/>
      <c r="F38" s="212"/>
      <c r="G38" s="212"/>
      <c r="H38" s="212"/>
      <c r="I38" s="212"/>
      <c r="J38" s="212"/>
      <c r="K38" s="212"/>
      <c r="L38" s="212"/>
      <c r="M38" s="278"/>
      <c r="N38" s="143"/>
    </row>
    <row r="39" spans="1:14" ht="57.75" customHeight="1" thickBot="1" x14ac:dyDescent="0.35">
      <c r="A39" s="343"/>
      <c r="B39" s="465" t="s">
        <v>597</v>
      </c>
      <c r="C39" s="466"/>
      <c r="D39" s="466"/>
      <c r="E39" s="467"/>
      <c r="F39" s="212"/>
      <c r="G39" s="212"/>
      <c r="H39" s="212"/>
      <c r="I39" s="212"/>
      <c r="J39" s="212"/>
      <c r="K39" s="212"/>
      <c r="L39" s="212"/>
      <c r="M39" s="278"/>
      <c r="N39" s="143"/>
    </row>
    <row r="40" spans="1:14" ht="342" customHeight="1" thickBot="1" x14ac:dyDescent="0.35">
      <c r="A40" s="279"/>
      <c r="B40" s="459" t="s">
        <v>867</v>
      </c>
      <c r="C40" s="460"/>
      <c r="D40" s="460"/>
      <c r="E40" s="461"/>
      <c r="F40" s="212"/>
      <c r="G40" s="212"/>
      <c r="H40" s="212"/>
      <c r="I40" s="212"/>
      <c r="J40" s="212"/>
      <c r="K40" s="212"/>
      <c r="L40" s="212"/>
      <c r="M40" s="278"/>
      <c r="N40" s="143"/>
    </row>
    <row r="41" spans="1:14" ht="30.75" customHeight="1" thickBot="1" x14ac:dyDescent="0.35">
      <c r="A41" s="280"/>
      <c r="B41" s="462" t="s">
        <v>811</v>
      </c>
      <c r="C41" s="463"/>
      <c r="D41" s="463"/>
      <c r="E41" s="464"/>
      <c r="F41" s="212"/>
      <c r="G41" s="212"/>
      <c r="H41" s="212"/>
      <c r="I41" s="212"/>
      <c r="J41" s="212"/>
      <c r="K41" s="212"/>
      <c r="L41" s="212"/>
      <c r="M41" s="278"/>
      <c r="N41" s="143"/>
    </row>
    <row r="42" spans="1:14" ht="20.25" customHeight="1" x14ac:dyDescent="0.3">
      <c r="A42" s="277" t="s">
        <v>10</v>
      </c>
      <c r="B42" s="448" t="s">
        <v>600</v>
      </c>
      <c r="C42" s="449"/>
      <c r="D42" s="449"/>
      <c r="E42" s="449"/>
      <c r="F42" s="212"/>
      <c r="G42" s="212"/>
      <c r="H42" s="212"/>
      <c r="I42" s="212"/>
      <c r="J42" s="212"/>
      <c r="K42" s="212"/>
      <c r="L42" s="212"/>
      <c r="M42" s="278"/>
      <c r="N42" s="143"/>
    </row>
    <row r="43" spans="1:14" ht="93" customHeight="1" thickBot="1" x14ac:dyDescent="0.35">
      <c r="A43" s="343"/>
      <c r="B43" s="485" t="s">
        <v>598</v>
      </c>
      <c r="C43" s="486"/>
      <c r="D43" s="486"/>
      <c r="E43" s="486"/>
      <c r="F43" s="212"/>
      <c r="G43" s="212"/>
      <c r="H43" s="212"/>
      <c r="I43" s="212"/>
      <c r="J43" s="212"/>
      <c r="K43" s="212"/>
      <c r="L43" s="212"/>
      <c r="M43" s="278"/>
      <c r="N43" s="143"/>
    </row>
    <row r="44" spans="1:14" ht="303.75" customHeight="1" thickBot="1" x14ac:dyDescent="0.35">
      <c r="A44" s="279"/>
      <c r="B44" s="459" t="s">
        <v>864</v>
      </c>
      <c r="C44" s="460"/>
      <c r="D44" s="460"/>
      <c r="E44" s="461"/>
      <c r="F44" s="212"/>
      <c r="G44" s="212"/>
      <c r="H44" s="212"/>
      <c r="I44" s="212"/>
      <c r="J44" s="212"/>
      <c r="K44" s="212"/>
      <c r="L44" s="212"/>
      <c r="M44" s="278"/>
      <c r="N44" s="143"/>
    </row>
    <row r="45" spans="1:14" ht="33" customHeight="1" thickBot="1" x14ac:dyDescent="0.35">
      <c r="A45" s="280"/>
      <c r="B45" s="517" t="s">
        <v>811</v>
      </c>
      <c r="C45" s="518"/>
      <c r="D45" s="518"/>
      <c r="E45" s="519"/>
      <c r="F45" s="212"/>
      <c r="G45" s="212"/>
      <c r="H45" s="212"/>
      <c r="I45" s="212"/>
      <c r="J45" s="212"/>
      <c r="K45" s="212"/>
      <c r="L45" s="212"/>
      <c r="M45" s="278"/>
      <c r="N45" s="143"/>
    </row>
    <row r="46" spans="1:14" ht="11.25" customHeight="1" x14ac:dyDescent="0.3">
      <c r="A46" s="281"/>
      <c r="B46" s="212"/>
      <c r="C46" s="212"/>
      <c r="D46" s="212"/>
      <c r="E46" s="212"/>
      <c r="F46" s="212"/>
      <c r="G46" s="212"/>
      <c r="H46" s="212"/>
      <c r="I46" s="212"/>
      <c r="J46" s="212"/>
      <c r="K46" s="212"/>
      <c r="L46" s="212"/>
      <c r="M46" s="278"/>
      <c r="N46" s="143"/>
    </row>
    <row r="47" spans="1:14" ht="24" customHeight="1" x14ac:dyDescent="0.3">
      <c r="A47" s="282"/>
      <c r="B47" s="216" t="s">
        <v>222</v>
      </c>
      <c r="C47" s="216"/>
      <c r="D47" s="216"/>
      <c r="E47" s="216"/>
      <c r="F47" s="216"/>
      <c r="G47" s="216"/>
      <c r="H47" s="216"/>
      <c r="I47" s="216"/>
      <c r="J47" s="216"/>
      <c r="K47" s="216"/>
      <c r="L47" s="216"/>
      <c r="M47" s="283"/>
      <c r="N47" s="143"/>
    </row>
    <row r="48" spans="1:14" ht="21" customHeight="1" x14ac:dyDescent="0.3">
      <c r="A48" s="284" t="s">
        <v>221</v>
      </c>
      <c r="B48" s="444" t="s">
        <v>601</v>
      </c>
      <c r="C48" s="445"/>
      <c r="D48" s="445"/>
      <c r="E48" s="445"/>
      <c r="F48" s="212"/>
      <c r="G48" s="212"/>
      <c r="H48" s="212"/>
      <c r="I48" s="212"/>
      <c r="J48" s="212"/>
      <c r="K48" s="212"/>
      <c r="L48" s="212"/>
      <c r="M48" s="278"/>
      <c r="N48" s="143"/>
    </row>
    <row r="49" spans="1:15" ht="22.8" customHeight="1" thickBot="1" x14ac:dyDescent="0.35">
      <c r="A49" s="285"/>
      <c r="B49" s="226" t="s">
        <v>220</v>
      </c>
      <c r="C49" s="225"/>
      <c r="D49" s="225"/>
      <c r="E49" s="225"/>
      <c r="F49" s="212"/>
      <c r="G49" s="212"/>
      <c r="H49" s="212"/>
      <c r="I49" s="212"/>
      <c r="J49" s="212"/>
      <c r="K49" s="212"/>
      <c r="L49" s="212"/>
      <c r="M49" s="278"/>
      <c r="N49" s="143"/>
    </row>
    <row r="50" spans="1:15" ht="19.05" customHeight="1" x14ac:dyDescent="0.3">
      <c r="A50" s="281"/>
      <c r="B50" s="224" t="s">
        <v>219</v>
      </c>
      <c r="C50" s="512" t="s">
        <v>214</v>
      </c>
      <c r="D50" s="512"/>
      <c r="E50" s="513"/>
      <c r="F50" s="512" t="s">
        <v>602</v>
      </c>
      <c r="G50" s="512"/>
      <c r="H50" s="513"/>
      <c r="I50" s="212"/>
      <c r="J50" s="212"/>
      <c r="K50" s="212"/>
      <c r="L50" s="212"/>
      <c r="M50" s="278"/>
      <c r="N50" s="143"/>
    </row>
    <row r="51" spans="1:15" ht="97.5" customHeight="1" x14ac:dyDescent="0.3">
      <c r="A51" s="281"/>
      <c r="B51" s="431" t="s">
        <v>849</v>
      </c>
      <c r="C51" s="468" t="s">
        <v>850</v>
      </c>
      <c r="D51" s="468"/>
      <c r="E51" s="469"/>
      <c r="F51" s="514" t="s">
        <v>851</v>
      </c>
      <c r="G51" s="515"/>
      <c r="H51" s="516"/>
      <c r="I51" s="212"/>
      <c r="J51" s="212"/>
      <c r="K51" s="212"/>
      <c r="L51" s="212"/>
      <c r="M51" s="278"/>
      <c r="N51" s="143"/>
    </row>
    <row r="52" spans="1:15" ht="14.25" customHeight="1" x14ac:dyDescent="0.3">
      <c r="A52" s="281"/>
      <c r="B52" s="161"/>
      <c r="C52" s="468"/>
      <c r="D52" s="468"/>
      <c r="E52" s="469"/>
      <c r="F52" s="468"/>
      <c r="G52" s="468"/>
      <c r="H52" s="469"/>
      <c r="I52" s="212"/>
      <c r="J52" s="212"/>
      <c r="K52" s="212"/>
      <c r="L52" s="212"/>
      <c r="M52" s="278"/>
      <c r="N52" s="143"/>
    </row>
    <row r="53" spans="1:15" ht="14.25" customHeight="1" x14ac:dyDescent="0.3">
      <c r="A53" s="281"/>
      <c r="B53" s="161"/>
      <c r="C53" s="468"/>
      <c r="D53" s="468"/>
      <c r="E53" s="469"/>
      <c r="F53" s="468"/>
      <c r="G53" s="468"/>
      <c r="H53" s="469"/>
      <c r="I53" s="212"/>
      <c r="J53" s="212"/>
      <c r="K53" s="212"/>
      <c r="L53" s="212"/>
      <c r="M53" s="278"/>
      <c r="N53" s="143"/>
    </row>
    <row r="54" spans="1:15" ht="14.25" customHeight="1" x14ac:dyDescent="0.3">
      <c r="A54" s="281"/>
      <c r="B54" s="161"/>
      <c r="C54" s="468"/>
      <c r="D54" s="468"/>
      <c r="E54" s="469"/>
      <c r="F54" s="468"/>
      <c r="G54" s="468"/>
      <c r="H54" s="469"/>
      <c r="I54" s="212"/>
      <c r="J54" s="212"/>
      <c r="K54" s="212"/>
      <c r="L54" s="212"/>
      <c r="M54" s="278"/>
      <c r="N54" s="143"/>
    </row>
    <row r="55" spans="1:15" ht="14.25" customHeight="1" x14ac:dyDescent="0.3">
      <c r="A55" s="281"/>
      <c r="B55" s="161"/>
      <c r="C55" s="468"/>
      <c r="D55" s="468"/>
      <c r="E55" s="469"/>
      <c r="F55" s="468"/>
      <c r="G55" s="468"/>
      <c r="H55" s="469"/>
      <c r="I55" s="212"/>
      <c r="J55" s="212"/>
      <c r="K55" s="212"/>
      <c r="L55" s="212"/>
      <c r="M55" s="278"/>
      <c r="N55" s="143"/>
    </row>
    <row r="56" spans="1:15" ht="14.25" customHeight="1" thickBot="1" x14ac:dyDescent="0.35">
      <c r="A56" s="281"/>
      <c r="B56" s="150"/>
      <c r="C56" s="510"/>
      <c r="D56" s="510"/>
      <c r="E56" s="511"/>
      <c r="F56" s="510"/>
      <c r="G56" s="510"/>
      <c r="H56" s="511"/>
      <c r="I56" s="212"/>
      <c r="J56" s="212"/>
      <c r="K56" s="212"/>
      <c r="L56" s="212"/>
      <c r="M56" s="278"/>
      <c r="N56" s="143"/>
    </row>
    <row r="57" spans="1:15" ht="24.75" customHeight="1" x14ac:dyDescent="0.3">
      <c r="A57" s="281" t="s">
        <v>218</v>
      </c>
      <c r="B57" s="487" t="s">
        <v>631</v>
      </c>
      <c r="C57" s="484"/>
      <c r="D57" s="484"/>
      <c r="E57" s="484"/>
      <c r="F57" s="212"/>
      <c r="G57" s="212"/>
      <c r="H57" s="212"/>
      <c r="I57" s="212"/>
      <c r="J57" s="212"/>
      <c r="K57" s="212"/>
      <c r="L57" s="212"/>
      <c r="M57" s="278"/>
      <c r="N57" s="143"/>
    </row>
    <row r="58" spans="1:15" ht="15.75" customHeight="1" thickBot="1" x14ac:dyDescent="0.35">
      <c r="A58" s="281"/>
      <c r="B58" s="485" t="s">
        <v>633</v>
      </c>
      <c r="C58" s="486"/>
      <c r="D58" s="486"/>
      <c r="E58" s="486"/>
      <c r="F58" s="212"/>
      <c r="G58" s="212"/>
      <c r="H58" s="212"/>
      <c r="I58" s="212"/>
      <c r="J58" s="212"/>
      <c r="K58" s="212"/>
      <c r="L58" s="212"/>
      <c r="M58" s="278"/>
      <c r="N58" s="143"/>
    </row>
    <row r="59" spans="1:15" ht="46.5" customHeight="1" thickBot="1" x14ac:dyDescent="0.35">
      <c r="A59" s="281"/>
      <c r="B59" s="459" t="s">
        <v>837</v>
      </c>
      <c r="C59" s="460"/>
      <c r="D59" s="460"/>
      <c r="E59" s="461"/>
      <c r="F59" s="212"/>
      <c r="G59" s="212"/>
      <c r="H59" s="212"/>
      <c r="I59" s="212"/>
      <c r="J59" s="212"/>
      <c r="K59" s="212"/>
      <c r="L59" s="212"/>
      <c r="M59" s="278"/>
      <c r="N59" s="143"/>
    </row>
    <row r="60" spans="1:15" ht="24" customHeight="1" x14ac:dyDescent="0.3">
      <c r="A60" s="281" t="s">
        <v>217</v>
      </c>
      <c r="B60" s="484" t="s">
        <v>632</v>
      </c>
      <c r="C60" s="484"/>
      <c r="D60" s="484"/>
      <c r="E60" s="484"/>
      <c r="F60" s="212"/>
      <c r="G60" s="212"/>
      <c r="H60" s="212"/>
      <c r="I60" s="212"/>
      <c r="J60" s="212"/>
      <c r="K60" s="212"/>
      <c r="L60" s="212"/>
      <c r="M60" s="278"/>
      <c r="N60" s="143"/>
    </row>
    <row r="61" spans="1:15" ht="22.8" customHeight="1" thickBot="1" x14ac:dyDescent="0.35">
      <c r="A61" s="281"/>
      <c r="B61" s="223" t="s">
        <v>216</v>
      </c>
      <c r="C61" s="212"/>
      <c r="D61" s="212"/>
      <c r="E61" s="212"/>
      <c r="F61" s="212"/>
      <c r="G61" s="212"/>
      <c r="H61" s="212"/>
      <c r="I61" s="212"/>
      <c r="J61" s="212"/>
      <c r="K61" s="212"/>
      <c r="L61" s="212"/>
      <c r="M61" s="278"/>
      <c r="N61" s="143"/>
    </row>
    <row r="62" spans="1:15" ht="19.05" customHeight="1" x14ac:dyDescent="0.3">
      <c r="A62" s="281"/>
      <c r="B62" s="222" t="s">
        <v>215</v>
      </c>
      <c r="C62" s="221" t="s">
        <v>214</v>
      </c>
      <c r="D62" s="221" t="s">
        <v>634</v>
      </c>
      <c r="E62" s="221" t="s">
        <v>213</v>
      </c>
      <c r="F62" s="220" t="s">
        <v>8</v>
      </c>
      <c r="G62" s="212"/>
      <c r="H62" s="212"/>
      <c r="I62" s="212"/>
      <c r="J62" s="212"/>
      <c r="K62" s="212"/>
      <c r="L62" s="212"/>
      <c r="M62" s="212"/>
      <c r="N62" s="428"/>
      <c r="O62" s="143"/>
    </row>
    <row r="63" spans="1:15" ht="14.25" customHeight="1" x14ac:dyDescent="0.3">
      <c r="A63" s="281"/>
      <c r="B63" s="161" t="s">
        <v>119</v>
      </c>
      <c r="C63" s="177" t="s">
        <v>838</v>
      </c>
      <c r="D63" s="177" t="s">
        <v>839</v>
      </c>
      <c r="E63" s="177" t="s">
        <v>840</v>
      </c>
      <c r="F63" s="159"/>
      <c r="G63" s="212"/>
      <c r="H63" s="212"/>
      <c r="I63" s="212"/>
      <c r="J63" s="212"/>
      <c r="K63" s="212"/>
      <c r="L63" s="212"/>
      <c r="M63" s="212"/>
      <c r="N63" s="429"/>
      <c r="O63" s="143"/>
    </row>
    <row r="64" spans="1:15" ht="14.25" customHeight="1" x14ac:dyDescent="0.3">
      <c r="A64" s="281"/>
      <c r="B64" s="161" t="s">
        <v>212</v>
      </c>
      <c r="C64" s="177" t="s">
        <v>838</v>
      </c>
      <c r="D64" s="177" t="s">
        <v>839</v>
      </c>
      <c r="E64" s="177" t="s">
        <v>840</v>
      </c>
      <c r="F64" s="159"/>
      <c r="G64" s="212"/>
      <c r="H64" s="212"/>
      <c r="I64" s="212"/>
      <c r="J64" s="212"/>
      <c r="K64" s="212"/>
      <c r="L64" s="212"/>
      <c r="M64" s="212"/>
      <c r="N64" s="429"/>
      <c r="O64" s="143"/>
    </row>
    <row r="65" spans="1:15" ht="14.25" customHeight="1" x14ac:dyDescent="0.3">
      <c r="A65" s="281"/>
      <c r="B65" s="161" t="s">
        <v>211</v>
      </c>
      <c r="C65" s="177" t="s">
        <v>838</v>
      </c>
      <c r="D65" s="177" t="s">
        <v>839</v>
      </c>
      <c r="E65" s="177" t="s">
        <v>840</v>
      </c>
      <c r="F65" s="159"/>
      <c r="G65" s="212"/>
      <c r="H65" s="212"/>
      <c r="I65" s="212"/>
      <c r="J65" s="212"/>
      <c r="K65" s="212"/>
      <c r="L65" s="212"/>
      <c r="M65" s="212"/>
      <c r="N65" s="429"/>
      <c r="O65" s="143"/>
    </row>
    <row r="66" spans="1:15" ht="14.25" customHeight="1" x14ac:dyDescent="0.3">
      <c r="A66" s="281"/>
      <c r="B66" s="161" t="s">
        <v>210</v>
      </c>
      <c r="C66" s="177" t="s">
        <v>838</v>
      </c>
      <c r="D66" s="177" t="s">
        <v>839</v>
      </c>
      <c r="E66" s="177" t="s">
        <v>840</v>
      </c>
      <c r="F66" s="159"/>
      <c r="G66" s="212"/>
      <c r="H66" s="212"/>
      <c r="I66" s="212"/>
      <c r="J66" s="212"/>
      <c r="K66" s="212"/>
      <c r="L66" s="212"/>
      <c r="M66" s="212"/>
      <c r="N66" s="429"/>
      <c r="O66" s="143"/>
    </row>
    <row r="67" spans="1:15" ht="14.25" customHeight="1" x14ac:dyDescent="0.3">
      <c r="A67" s="281"/>
      <c r="B67" s="161" t="s">
        <v>157</v>
      </c>
      <c r="C67" s="177" t="s">
        <v>838</v>
      </c>
      <c r="D67" s="177" t="s">
        <v>839</v>
      </c>
      <c r="E67" s="177" t="s">
        <v>840</v>
      </c>
      <c r="F67" s="159"/>
      <c r="G67" s="212"/>
      <c r="H67" s="212"/>
      <c r="I67" s="212"/>
      <c r="J67" s="212"/>
      <c r="K67" s="212"/>
      <c r="L67" s="212"/>
      <c r="M67" s="212"/>
      <c r="N67" s="429"/>
      <c r="O67" s="143"/>
    </row>
    <row r="68" spans="1:15" ht="14.25" customHeight="1" x14ac:dyDescent="0.3">
      <c r="A68" s="281"/>
      <c r="B68" s="161" t="s">
        <v>209</v>
      </c>
      <c r="C68" s="177" t="s">
        <v>838</v>
      </c>
      <c r="D68" s="177" t="s">
        <v>839</v>
      </c>
      <c r="E68" s="177" t="s">
        <v>840</v>
      </c>
      <c r="F68" s="159"/>
      <c r="G68" s="212"/>
      <c r="H68" s="212"/>
      <c r="I68" s="212"/>
      <c r="J68" s="212"/>
      <c r="K68" s="212"/>
      <c r="L68" s="212"/>
      <c r="M68" s="212"/>
      <c r="N68" s="429"/>
      <c r="O68" s="143"/>
    </row>
    <row r="69" spans="1:15" ht="14.25" customHeight="1" x14ac:dyDescent="0.3">
      <c r="A69" s="281"/>
      <c r="B69" s="161" t="s">
        <v>208</v>
      </c>
      <c r="C69" s="177" t="s">
        <v>838</v>
      </c>
      <c r="D69" s="177" t="s">
        <v>839</v>
      </c>
      <c r="E69" s="177" t="s">
        <v>840</v>
      </c>
      <c r="F69" s="159"/>
      <c r="G69" s="212"/>
      <c r="H69" s="212"/>
      <c r="I69" s="212"/>
      <c r="J69" s="212"/>
      <c r="K69" s="212"/>
      <c r="L69" s="212"/>
      <c r="M69" s="212"/>
      <c r="N69" s="429"/>
      <c r="O69" s="143"/>
    </row>
    <row r="70" spans="1:15" ht="14.25" customHeight="1" x14ac:dyDescent="0.3">
      <c r="A70" s="281"/>
      <c r="B70" s="161" t="s">
        <v>207</v>
      </c>
      <c r="C70" s="177" t="s">
        <v>838</v>
      </c>
      <c r="D70" s="177" t="s">
        <v>839</v>
      </c>
      <c r="E70" s="177" t="s">
        <v>840</v>
      </c>
      <c r="F70" s="159"/>
      <c r="G70" s="212"/>
      <c r="H70" s="212"/>
      <c r="I70" s="212"/>
      <c r="J70" s="212"/>
      <c r="K70" s="212"/>
      <c r="L70" s="212"/>
      <c r="M70" s="212"/>
      <c r="N70" s="429"/>
      <c r="O70" s="143"/>
    </row>
    <row r="71" spans="1:15" ht="14.25" customHeight="1" x14ac:dyDescent="0.3">
      <c r="A71" s="281"/>
      <c r="B71" s="161" t="s">
        <v>206</v>
      </c>
      <c r="C71" s="177" t="s">
        <v>838</v>
      </c>
      <c r="D71" s="177" t="s">
        <v>839</v>
      </c>
      <c r="E71" s="177" t="s">
        <v>840</v>
      </c>
      <c r="F71" s="159"/>
      <c r="G71" s="212"/>
      <c r="H71" s="212"/>
      <c r="I71" s="212"/>
      <c r="J71" s="212"/>
      <c r="K71" s="212"/>
      <c r="L71" s="212"/>
      <c r="M71" s="212"/>
      <c r="N71" s="429"/>
      <c r="O71" s="143"/>
    </row>
    <row r="72" spans="1:15" ht="14.25" customHeight="1" x14ac:dyDescent="0.3">
      <c r="A72" s="281"/>
      <c r="B72" s="158" t="s">
        <v>139</v>
      </c>
      <c r="C72" s="219" t="s">
        <v>838</v>
      </c>
      <c r="D72" s="219" t="s">
        <v>839</v>
      </c>
      <c r="E72" s="219" t="s">
        <v>840</v>
      </c>
      <c r="F72" s="156"/>
      <c r="G72" s="212"/>
      <c r="H72" s="212"/>
      <c r="I72" s="212"/>
      <c r="J72" s="212"/>
      <c r="K72" s="212"/>
      <c r="L72" s="212"/>
      <c r="M72" s="212"/>
      <c r="N72" s="429"/>
      <c r="O72" s="143"/>
    </row>
    <row r="73" spans="1:15" ht="14.25" customHeight="1" x14ac:dyDescent="0.3">
      <c r="A73" s="281"/>
      <c r="B73" s="158" t="s">
        <v>27</v>
      </c>
      <c r="C73" s="219" t="s">
        <v>838</v>
      </c>
      <c r="D73" s="219" t="s">
        <v>839</v>
      </c>
      <c r="E73" s="219" t="s">
        <v>840</v>
      </c>
      <c r="F73" s="156"/>
      <c r="G73" s="212"/>
      <c r="H73" s="212"/>
      <c r="I73" s="212"/>
      <c r="J73" s="212"/>
      <c r="K73" s="212"/>
      <c r="L73" s="212"/>
      <c r="M73" s="212"/>
      <c r="N73" s="429"/>
      <c r="O73" s="143"/>
    </row>
    <row r="74" spans="1:15" ht="14.25" customHeight="1" thickBot="1" x14ac:dyDescent="0.35">
      <c r="A74" s="281"/>
      <c r="B74" s="150" t="s">
        <v>5</v>
      </c>
      <c r="C74" s="173"/>
      <c r="D74" s="173" t="s">
        <v>839</v>
      </c>
      <c r="E74" s="173" t="s">
        <v>840</v>
      </c>
      <c r="F74" s="148"/>
      <c r="G74" s="212"/>
      <c r="H74" s="212"/>
      <c r="I74" s="212"/>
      <c r="J74" s="212"/>
      <c r="K74" s="212"/>
      <c r="L74" s="212"/>
      <c r="M74" s="212"/>
      <c r="N74" s="429"/>
      <c r="O74" s="143"/>
    </row>
    <row r="75" spans="1:15" ht="28.05" customHeight="1" x14ac:dyDescent="0.3">
      <c r="A75" s="286" t="s">
        <v>205</v>
      </c>
      <c r="B75" s="215" t="s">
        <v>603</v>
      </c>
      <c r="C75" s="214"/>
      <c r="D75" s="212"/>
      <c r="E75" s="212"/>
      <c r="F75" s="212"/>
      <c r="G75" s="212"/>
      <c r="H75" s="212"/>
      <c r="I75" s="212"/>
      <c r="J75" s="212"/>
      <c r="K75" s="212"/>
      <c r="L75" s="212"/>
      <c r="M75" s="212"/>
      <c r="N75" s="429"/>
      <c r="O75" s="143"/>
    </row>
    <row r="76" spans="1:15" ht="21" customHeight="1" thickBot="1" x14ac:dyDescent="0.35">
      <c r="A76" s="286"/>
      <c r="B76" s="218" t="s">
        <v>604</v>
      </c>
      <c r="C76" s="213"/>
      <c r="D76" s="212"/>
      <c r="E76" s="212"/>
      <c r="F76" s="212"/>
      <c r="G76" s="212"/>
      <c r="H76" s="212"/>
      <c r="I76" s="212"/>
      <c r="J76" s="212"/>
      <c r="K76" s="212"/>
      <c r="L76" s="212"/>
      <c r="M76" s="212"/>
      <c r="N76" s="429"/>
      <c r="O76" s="143"/>
    </row>
    <row r="77" spans="1:15" ht="96.75" customHeight="1" thickBot="1" x14ac:dyDescent="0.35">
      <c r="A77" s="286"/>
      <c r="B77" s="459" t="s">
        <v>847</v>
      </c>
      <c r="C77" s="460"/>
      <c r="D77" s="460"/>
      <c r="E77" s="461"/>
      <c r="F77" s="212"/>
      <c r="G77" s="212"/>
      <c r="H77" s="212"/>
      <c r="I77" s="212"/>
      <c r="J77" s="212"/>
      <c r="K77" s="212"/>
      <c r="L77" s="212"/>
      <c r="M77" s="212"/>
      <c r="N77" s="429"/>
      <c r="O77" s="143"/>
    </row>
    <row r="78" spans="1:15" ht="28.05" customHeight="1" x14ac:dyDescent="0.3">
      <c r="A78" s="286" t="s">
        <v>204</v>
      </c>
      <c r="B78" s="487" t="s">
        <v>605</v>
      </c>
      <c r="C78" s="484"/>
      <c r="D78" s="484"/>
      <c r="E78" s="484"/>
      <c r="F78" s="212"/>
      <c r="G78" s="212"/>
      <c r="H78" s="212"/>
      <c r="I78" s="212"/>
      <c r="J78" s="212"/>
      <c r="K78" s="212"/>
      <c r="L78" s="212"/>
      <c r="M78" s="212"/>
      <c r="N78" s="429"/>
      <c r="O78" s="143"/>
    </row>
    <row r="79" spans="1:15" ht="21" customHeight="1" x14ac:dyDescent="0.3">
      <c r="A79" s="286"/>
      <c r="B79" s="218" t="s">
        <v>635</v>
      </c>
      <c r="C79" s="213"/>
      <c r="D79" s="212"/>
      <c r="E79" s="212"/>
      <c r="F79" s="212"/>
      <c r="G79" s="212"/>
      <c r="H79" s="212"/>
      <c r="I79" s="212"/>
      <c r="J79" s="212"/>
      <c r="K79" s="212"/>
      <c r="L79" s="212"/>
      <c r="M79" s="212"/>
      <c r="N79" s="429"/>
      <c r="O79" s="143"/>
    </row>
    <row r="80" spans="1:15" ht="21" customHeight="1" thickBot="1" x14ac:dyDescent="0.35">
      <c r="A80" s="286"/>
      <c r="B80" s="217" t="s">
        <v>636</v>
      </c>
      <c r="C80" s="212"/>
      <c r="D80" s="212"/>
      <c r="E80" s="212"/>
      <c r="F80" s="212"/>
      <c r="G80" s="212"/>
      <c r="H80" s="212"/>
      <c r="I80" s="212"/>
      <c r="J80" s="212"/>
      <c r="K80" s="212"/>
      <c r="L80" s="212"/>
      <c r="M80" s="212"/>
      <c r="N80" s="429"/>
      <c r="O80" s="143"/>
    </row>
    <row r="81" spans="1:17" ht="78.75" customHeight="1" thickBot="1" x14ac:dyDescent="0.35">
      <c r="A81" s="286"/>
      <c r="B81" s="459" t="s">
        <v>12</v>
      </c>
      <c r="C81" s="460"/>
      <c r="D81" s="460"/>
      <c r="E81" s="461"/>
      <c r="F81" s="212"/>
      <c r="G81" s="212"/>
      <c r="H81" s="212"/>
      <c r="I81" s="212"/>
      <c r="J81" s="212"/>
      <c r="K81" s="212"/>
      <c r="L81" s="212"/>
      <c r="M81" s="212"/>
      <c r="N81" s="429"/>
      <c r="O81" s="143"/>
    </row>
    <row r="82" spans="1:17" x14ac:dyDescent="0.3">
      <c r="A82" s="281"/>
      <c r="B82" s="212"/>
      <c r="C82" s="212"/>
      <c r="D82" s="212"/>
      <c r="E82" s="212"/>
      <c r="F82" s="212"/>
      <c r="G82" s="212"/>
      <c r="H82" s="212"/>
      <c r="I82" s="212"/>
      <c r="J82" s="212"/>
      <c r="K82" s="212"/>
      <c r="L82" s="212"/>
      <c r="M82" s="212"/>
      <c r="N82" s="429"/>
      <c r="O82" s="143"/>
    </row>
    <row r="83" spans="1:17" ht="24" customHeight="1" x14ac:dyDescent="0.3">
      <c r="A83" s="282"/>
      <c r="B83" s="216" t="s">
        <v>73</v>
      </c>
      <c r="C83" s="216"/>
      <c r="D83" s="216"/>
      <c r="E83" s="216"/>
      <c r="F83" s="216"/>
      <c r="G83" s="216"/>
      <c r="H83" s="216"/>
      <c r="I83" s="216"/>
      <c r="J83" s="216"/>
      <c r="K83" s="216"/>
      <c r="L83" s="216"/>
      <c r="M83" s="216"/>
      <c r="N83" s="430"/>
      <c r="O83" s="143"/>
    </row>
    <row r="84" spans="1:17" ht="24" customHeight="1" x14ac:dyDescent="0.3">
      <c r="A84" s="286" t="s">
        <v>203</v>
      </c>
      <c r="B84" s="215" t="s">
        <v>71</v>
      </c>
      <c r="C84" s="214"/>
      <c r="D84" s="212"/>
      <c r="E84" s="212"/>
      <c r="F84" s="212"/>
      <c r="G84" s="212"/>
      <c r="H84" s="212"/>
      <c r="I84" s="212"/>
      <c r="J84" s="212"/>
      <c r="K84" s="212"/>
      <c r="L84" s="212"/>
      <c r="M84" s="278"/>
      <c r="N84" s="143"/>
    </row>
    <row r="85" spans="1:17" ht="31.8" customHeight="1" thickBot="1" x14ac:dyDescent="0.35">
      <c r="A85" s="286"/>
      <c r="B85" s="488" t="s">
        <v>606</v>
      </c>
      <c r="C85" s="489"/>
      <c r="D85" s="489"/>
      <c r="E85" s="489"/>
      <c r="F85" s="212"/>
      <c r="G85" s="212"/>
      <c r="H85" s="212"/>
      <c r="I85" s="212"/>
      <c r="J85" s="212"/>
      <c r="K85" s="212"/>
      <c r="L85" s="212"/>
      <c r="M85" s="278"/>
      <c r="N85" s="143"/>
    </row>
    <row r="86" spans="1:17" ht="78.75" customHeight="1" thickBot="1" x14ac:dyDescent="0.35">
      <c r="A86" s="286"/>
      <c r="B86" s="459"/>
      <c r="C86" s="460"/>
      <c r="D86" s="460"/>
      <c r="E86" s="461"/>
      <c r="F86" s="212"/>
      <c r="G86" s="212"/>
      <c r="H86" s="212"/>
      <c r="I86" s="212"/>
      <c r="J86" s="212"/>
      <c r="K86" s="212"/>
      <c r="L86" s="212"/>
      <c r="M86" s="278"/>
      <c r="N86" s="143"/>
    </row>
    <row r="87" spans="1:17" x14ac:dyDescent="0.3">
      <c r="A87" s="281"/>
      <c r="B87" s="212"/>
      <c r="C87" s="212"/>
      <c r="D87" s="212"/>
      <c r="E87" s="212"/>
      <c r="F87" s="212"/>
      <c r="G87" s="212"/>
      <c r="H87" s="212"/>
      <c r="I87" s="212"/>
      <c r="J87" s="212"/>
      <c r="K87" s="212"/>
      <c r="L87" s="212"/>
      <c r="M87" s="278"/>
      <c r="N87" s="143"/>
    </row>
    <row r="88" spans="1:17" ht="30" customHeight="1" x14ac:dyDescent="0.3">
      <c r="A88" s="287" t="s">
        <v>638</v>
      </c>
      <c r="B88" s="211" t="s">
        <v>202</v>
      </c>
      <c r="C88" s="211"/>
      <c r="D88" s="210"/>
      <c r="E88" s="210"/>
      <c r="F88" s="210"/>
      <c r="G88" s="210"/>
      <c r="H88" s="210"/>
      <c r="I88" s="210"/>
      <c r="J88" s="210"/>
      <c r="K88" s="210"/>
      <c r="L88" s="210"/>
      <c r="M88" s="288"/>
      <c r="N88" s="143"/>
    </row>
    <row r="89" spans="1:17" ht="21" customHeight="1" x14ac:dyDescent="0.3">
      <c r="A89" s="289"/>
      <c r="B89" s="147" t="s">
        <v>201</v>
      </c>
      <c r="C89" s="147"/>
      <c r="D89" s="147"/>
      <c r="E89" s="147"/>
      <c r="F89" s="147"/>
      <c r="G89" s="147"/>
      <c r="H89" s="147"/>
      <c r="I89" s="147"/>
      <c r="J89" s="147"/>
      <c r="K89" s="147"/>
      <c r="L89" s="147"/>
      <c r="M89" s="290"/>
      <c r="N89" s="143"/>
    </row>
    <row r="90" spans="1:17" x14ac:dyDescent="0.3">
      <c r="A90" s="291" t="s">
        <v>200</v>
      </c>
      <c r="B90" s="205" t="s">
        <v>646</v>
      </c>
      <c r="C90" s="146"/>
      <c r="D90" s="145"/>
      <c r="E90" s="145"/>
      <c r="F90" s="145"/>
      <c r="G90" s="145"/>
      <c r="H90" s="145"/>
      <c r="I90" s="145"/>
      <c r="J90" s="145"/>
      <c r="K90" s="145"/>
      <c r="L90" s="145"/>
      <c r="M90" s="292"/>
      <c r="N90" s="143"/>
    </row>
    <row r="91" spans="1:17" ht="107.25" customHeight="1" x14ac:dyDescent="0.3">
      <c r="A91" s="291"/>
      <c r="B91" s="490" t="s">
        <v>647</v>
      </c>
      <c r="C91" s="441"/>
      <c r="D91" s="441"/>
      <c r="E91" s="441"/>
      <c r="F91" s="145"/>
      <c r="G91" s="145"/>
      <c r="H91" s="145"/>
      <c r="I91" s="145"/>
      <c r="J91" s="145"/>
      <c r="K91" s="145"/>
      <c r="L91" s="145"/>
      <c r="M91" s="292"/>
      <c r="N91" s="143"/>
    </row>
    <row r="92" spans="1:17" ht="46.05" customHeight="1" x14ac:dyDescent="0.3">
      <c r="A92" s="293"/>
      <c r="B92" s="441" t="s">
        <v>607</v>
      </c>
      <c r="C92" s="441"/>
      <c r="D92" s="441"/>
      <c r="E92" s="441"/>
      <c r="F92" s="145"/>
      <c r="G92" s="145"/>
      <c r="H92" s="145"/>
      <c r="I92" s="145"/>
      <c r="J92" s="145"/>
      <c r="K92" s="145"/>
      <c r="L92" s="145"/>
      <c r="M92" s="292"/>
      <c r="N92" s="143"/>
      <c r="Q92" s="143"/>
    </row>
    <row r="93" spans="1:17" ht="66" customHeight="1" thickBot="1" x14ac:dyDescent="0.35">
      <c r="A93" s="293"/>
      <c r="B93" s="440" t="s">
        <v>648</v>
      </c>
      <c r="C93" s="440"/>
      <c r="D93" s="440"/>
      <c r="E93" s="440"/>
      <c r="F93" s="145"/>
      <c r="G93" s="145"/>
      <c r="H93" s="145"/>
      <c r="I93" s="145"/>
      <c r="J93" s="145"/>
      <c r="K93" s="145"/>
      <c r="L93" s="145"/>
      <c r="M93" s="292"/>
      <c r="N93" s="143"/>
      <c r="Q93" s="143"/>
    </row>
    <row r="94" spans="1:17" ht="24" customHeight="1" x14ac:dyDescent="0.3">
      <c r="A94" s="293"/>
      <c r="B94" s="153" t="s">
        <v>199</v>
      </c>
      <c r="C94" s="209" t="s">
        <v>0</v>
      </c>
      <c r="D94" s="209" t="s">
        <v>198</v>
      </c>
      <c r="E94" s="209" t="s">
        <v>197</v>
      </c>
      <c r="F94" s="209" t="s">
        <v>196</v>
      </c>
      <c r="G94" s="209" t="s">
        <v>195</v>
      </c>
      <c r="H94" s="209" t="s">
        <v>125</v>
      </c>
      <c r="I94" s="203" t="s">
        <v>9</v>
      </c>
      <c r="J94" s="190" t="s">
        <v>8</v>
      </c>
      <c r="K94" s="145"/>
      <c r="L94" s="145"/>
      <c r="M94" s="292"/>
      <c r="N94" s="143"/>
      <c r="Q94" s="143"/>
    </row>
    <row r="95" spans="1:17" ht="15.6" x14ac:dyDescent="0.35">
      <c r="A95" s="293"/>
      <c r="B95" s="161" t="s">
        <v>809</v>
      </c>
      <c r="C95" s="177" t="s">
        <v>282</v>
      </c>
      <c r="D95" s="177" t="s">
        <v>547</v>
      </c>
      <c r="E95" s="160">
        <v>4112</v>
      </c>
      <c r="F95" s="160">
        <v>9156</v>
      </c>
      <c r="G95" s="160">
        <v>149</v>
      </c>
      <c r="H95" s="160">
        <v>13417</v>
      </c>
      <c r="I95" s="177" t="s">
        <v>13</v>
      </c>
      <c r="J95" s="208"/>
      <c r="K95" s="145"/>
      <c r="L95" s="145"/>
      <c r="M95" s="292"/>
      <c r="N95" s="143"/>
      <c r="Q95" s="143"/>
    </row>
    <row r="96" spans="1:17" ht="15.6" x14ac:dyDescent="0.35">
      <c r="A96" s="293"/>
      <c r="B96" s="161" t="s">
        <v>194</v>
      </c>
      <c r="C96" s="177" t="s">
        <v>278</v>
      </c>
      <c r="D96" s="177" t="s">
        <v>547</v>
      </c>
      <c r="E96" s="160">
        <v>4142</v>
      </c>
      <c r="F96" s="160">
        <v>7347</v>
      </c>
      <c r="G96" s="160">
        <v>149</v>
      </c>
      <c r="H96" s="160">
        <v>11638</v>
      </c>
      <c r="I96" s="177" t="s">
        <v>13</v>
      </c>
      <c r="J96" s="208"/>
      <c r="K96" s="145"/>
      <c r="L96" s="145"/>
      <c r="M96" s="292"/>
      <c r="N96" s="143"/>
      <c r="Q96" s="143"/>
    </row>
    <row r="97" spans="1:17" ht="15.6" x14ac:dyDescent="0.35">
      <c r="A97" s="293"/>
      <c r="B97" s="161" t="s">
        <v>193</v>
      </c>
      <c r="C97" s="177" t="s">
        <v>275</v>
      </c>
      <c r="D97" s="177" t="s">
        <v>547</v>
      </c>
      <c r="E97" s="160">
        <v>2835</v>
      </c>
      <c r="F97" s="160">
        <v>6969</v>
      </c>
      <c r="G97" s="160">
        <v>43</v>
      </c>
      <c r="H97" s="160">
        <v>9847</v>
      </c>
      <c r="I97" s="177" t="s">
        <v>13</v>
      </c>
      <c r="J97" s="208"/>
      <c r="K97" s="145"/>
      <c r="L97" s="145"/>
      <c r="M97" s="292"/>
      <c r="N97" s="143"/>
      <c r="Q97" s="143"/>
    </row>
    <row r="98" spans="1:17" ht="15.6" x14ac:dyDescent="0.35">
      <c r="A98" s="293"/>
      <c r="B98" s="161" t="s">
        <v>192</v>
      </c>
      <c r="C98" s="177" t="s">
        <v>273</v>
      </c>
      <c r="D98" s="177" t="s">
        <v>547</v>
      </c>
      <c r="E98" s="160">
        <v>3947</v>
      </c>
      <c r="F98" s="160">
        <v>7351</v>
      </c>
      <c r="G98" s="160">
        <v>51</v>
      </c>
      <c r="H98" s="160">
        <v>11349</v>
      </c>
      <c r="I98" s="177" t="s">
        <v>13</v>
      </c>
      <c r="J98" s="208"/>
      <c r="K98" s="145"/>
      <c r="L98" s="145"/>
      <c r="M98" s="292"/>
      <c r="N98" s="143"/>
      <c r="Q98" s="143"/>
    </row>
    <row r="99" spans="1:17" ht="15.6" x14ac:dyDescent="0.35">
      <c r="A99" s="293"/>
      <c r="B99" s="161" t="s">
        <v>191</v>
      </c>
      <c r="C99" s="177" t="s">
        <v>271</v>
      </c>
      <c r="D99" s="177" t="s">
        <v>547</v>
      </c>
      <c r="E99" s="160">
        <v>3305</v>
      </c>
      <c r="F99" s="160">
        <v>7471</v>
      </c>
      <c r="G99" s="160">
        <v>53</v>
      </c>
      <c r="H99" s="160">
        <v>10829</v>
      </c>
      <c r="I99" s="177" t="s">
        <v>13</v>
      </c>
      <c r="J99" s="208"/>
      <c r="K99" s="145"/>
      <c r="L99" s="145"/>
      <c r="M99" s="292"/>
      <c r="N99" s="143"/>
      <c r="Q99" s="143"/>
    </row>
    <row r="100" spans="1:17" ht="15.6" x14ac:dyDescent="0.35">
      <c r="A100" s="293"/>
      <c r="B100" s="161" t="s">
        <v>190</v>
      </c>
      <c r="C100" s="177" t="s">
        <v>269</v>
      </c>
      <c r="D100" s="177" t="s">
        <v>547</v>
      </c>
      <c r="E100" s="160">
        <v>3010</v>
      </c>
      <c r="F100" s="160">
        <v>6620</v>
      </c>
      <c r="G100" s="160">
        <v>33</v>
      </c>
      <c r="H100" s="160">
        <v>9663</v>
      </c>
      <c r="I100" s="177" t="s">
        <v>13</v>
      </c>
      <c r="J100" s="208"/>
      <c r="K100" s="145"/>
      <c r="L100" s="145"/>
      <c r="M100" s="292"/>
      <c r="N100" s="143"/>
      <c r="Q100" s="143"/>
    </row>
    <row r="101" spans="1:17" ht="15.6" x14ac:dyDescent="0.35">
      <c r="A101" s="293"/>
      <c r="B101" s="161" t="s">
        <v>189</v>
      </c>
      <c r="C101" s="177" t="s">
        <v>267</v>
      </c>
      <c r="D101" s="177" t="s">
        <v>547</v>
      </c>
      <c r="E101" s="160">
        <v>2979</v>
      </c>
      <c r="F101" s="160">
        <v>5793</v>
      </c>
      <c r="G101" s="160">
        <v>606</v>
      </c>
      <c r="H101" s="160">
        <v>9378</v>
      </c>
      <c r="I101" s="177" t="s">
        <v>13</v>
      </c>
      <c r="J101" s="208"/>
      <c r="K101" s="145"/>
      <c r="L101" s="145"/>
      <c r="M101" s="292"/>
      <c r="N101" s="143"/>
      <c r="Q101" s="143"/>
    </row>
    <row r="102" spans="1:17" ht="15.6" x14ac:dyDescent="0.35">
      <c r="A102" s="293"/>
      <c r="B102" s="161" t="s">
        <v>188</v>
      </c>
      <c r="C102" s="177" t="s">
        <v>265</v>
      </c>
      <c r="D102" s="177" t="s">
        <v>547</v>
      </c>
      <c r="E102" s="160">
        <v>2701</v>
      </c>
      <c r="F102" s="160">
        <v>4735</v>
      </c>
      <c r="G102" s="160">
        <v>114</v>
      </c>
      <c r="H102" s="160">
        <v>7550</v>
      </c>
      <c r="I102" s="177" t="s">
        <v>13</v>
      </c>
      <c r="J102" s="208"/>
      <c r="K102" s="145"/>
      <c r="L102" s="145"/>
      <c r="M102" s="292"/>
      <c r="N102" s="143"/>
      <c r="Q102" s="143"/>
    </row>
    <row r="103" spans="1:17" ht="15.6" x14ac:dyDescent="0.35">
      <c r="A103" s="293"/>
      <c r="B103" s="161" t="s">
        <v>187</v>
      </c>
      <c r="C103" s="177" t="s">
        <v>263</v>
      </c>
      <c r="D103" s="177" t="s">
        <v>547</v>
      </c>
      <c r="E103" s="160">
        <v>2650</v>
      </c>
      <c r="F103" s="160">
        <v>3904</v>
      </c>
      <c r="G103" s="160">
        <v>433</v>
      </c>
      <c r="H103" s="160">
        <v>6987</v>
      </c>
      <c r="I103" s="177" t="s">
        <v>13</v>
      </c>
      <c r="J103" s="208"/>
      <c r="K103" s="145"/>
      <c r="L103" s="145"/>
      <c r="M103" s="292"/>
      <c r="N103" s="143"/>
      <c r="Q103" s="143"/>
    </row>
    <row r="104" spans="1:17" ht="15.6" x14ac:dyDescent="0.35">
      <c r="A104" s="293"/>
      <c r="B104" s="161" t="s">
        <v>186</v>
      </c>
      <c r="C104" s="177" t="s">
        <v>261</v>
      </c>
      <c r="D104" s="177" t="s">
        <v>547</v>
      </c>
      <c r="E104" s="160">
        <v>2661</v>
      </c>
      <c r="F104" s="160">
        <v>3151.22</v>
      </c>
      <c r="G104" s="160">
        <v>315</v>
      </c>
      <c r="H104" s="160">
        <v>6127.22</v>
      </c>
      <c r="I104" s="177" t="s">
        <v>13</v>
      </c>
      <c r="J104" s="208"/>
      <c r="K104" s="145"/>
      <c r="L104" s="145"/>
      <c r="M104" s="292"/>
      <c r="N104" s="143"/>
      <c r="Q104" s="143"/>
    </row>
    <row r="105" spans="1:17" ht="43.8" x14ac:dyDescent="0.35">
      <c r="A105" s="293"/>
      <c r="B105" s="161" t="s">
        <v>185</v>
      </c>
      <c r="C105" s="177" t="str">
        <f>VLOOKUP(C$95,ListsReq!$C$3:$R$34,11,FALSE)</f>
        <v>2019/20</v>
      </c>
      <c r="D105" s="177" t="s">
        <v>547</v>
      </c>
      <c r="E105" s="160">
        <f>SUMIF(C118:C140, "Scope 1",H118:H140)</f>
        <v>2659.7463111465713</v>
      </c>
      <c r="F105" s="160">
        <f>H118</f>
        <v>2837.0902187399997</v>
      </c>
      <c r="G105" s="160">
        <f>SUMIF(C118:C140,"Scope 3",H118:H140)</f>
        <v>347.1051763413513</v>
      </c>
      <c r="H105" s="160">
        <f t="shared" ref="H105:H110" si="0">SUM(E105:G105)</f>
        <v>5843.9417062279226</v>
      </c>
      <c r="I105" s="177" t="s">
        <v>13</v>
      </c>
      <c r="J105" s="208" t="s">
        <v>873</v>
      </c>
      <c r="K105" s="145"/>
      <c r="L105" s="145"/>
      <c r="M105" s="292"/>
      <c r="N105" s="143"/>
      <c r="Q105" s="143"/>
    </row>
    <row r="106" spans="1:17" ht="15.6" x14ac:dyDescent="0.35">
      <c r="A106" s="293"/>
      <c r="B106" s="161" t="s">
        <v>184</v>
      </c>
      <c r="C106" s="177">
        <f>VLOOKUP(C$95,ListsReq!$C$3:$R$34,12,FALSE)</f>
        <v>0</v>
      </c>
      <c r="D106" s="177"/>
      <c r="E106" s="160"/>
      <c r="F106" s="160"/>
      <c r="G106" s="160"/>
      <c r="H106" s="160">
        <f t="shared" si="0"/>
        <v>0</v>
      </c>
      <c r="I106" s="177" t="s">
        <v>13</v>
      </c>
      <c r="J106" s="208"/>
      <c r="K106" s="145"/>
      <c r="L106" s="145"/>
      <c r="M106" s="292"/>
      <c r="N106" s="143"/>
      <c r="Q106" s="143"/>
    </row>
    <row r="107" spans="1:17" ht="15.6" x14ac:dyDescent="0.35">
      <c r="A107" s="293"/>
      <c r="B107" s="161" t="s">
        <v>183</v>
      </c>
      <c r="C107" s="177">
        <f>VLOOKUP(C$95,ListsReq!$C$3:$R$34,13,FALSE)</f>
        <v>0</v>
      </c>
      <c r="D107" s="177"/>
      <c r="E107" s="160"/>
      <c r="F107" s="160"/>
      <c r="G107" s="160"/>
      <c r="H107" s="160">
        <f t="shared" si="0"/>
        <v>0</v>
      </c>
      <c r="I107" s="177" t="s">
        <v>13</v>
      </c>
      <c r="J107" s="208"/>
      <c r="K107" s="145"/>
      <c r="L107" s="145"/>
      <c r="M107" s="292"/>
      <c r="N107" s="143"/>
      <c r="Q107" s="143"/>
    </row>
    <row r="108" spans="1:17" ht="15.6" x14ac:dyDescent="0.35">
      <c r="A108" s="293"/>
      <c r="B108" s="161" t="s">
        <v>182</v>
      </c>
      <c r="C108" s="177">
        <f>VLOOKUP(C$95,ListsReq!$C$3:$R$34,14,FALSE)</f>
        <v>0</v>
      </c>
      <c r="D108" s="177"/>
      <c r="E108" s="160"/>
      <c r="F108" s="160"/>
      <c r="G108" s="160"/>
      <c r="H108" s="160">
        <f t="shared" si="0"/>
        <v>0</v>
      </c>
      <c r="I108" s="177" t="s">
        <v>13</v>
      </c>
      <c r="J108" s="208"/>
      <c r="K108" s="145"/>
      <c r="L108" s="145"/>
      <c r="M108" s="292"/>
      <c r="N108" s="143"/>
      <c r="Q108" s="143"/>
    </row>
    <row r="109" spans="1:17" ht="15.6" x14ac:dyDescent="0.35">
      <c r="A109" s="293"/>
      <c r="B109" s="161" t="s">
        <v>181</v>
      </c>
      <c r="C109" s="177">
        <f>VLOOKUP(C$95,ListsReq!$C$3:$R$34,15,FALSE)</f>
        <v>0</v>
      </c>
      <c r="D109" s="177"/>
      <c r="E109" s="160"/>
      <c r="F109" s="160"/>
      <c r="G109" s="160"/>
      <c r="H109" s="160">
        <f t="shared" si="0"/>
        <v>0</v>
      </c>
      <c r="I109" s="177" t="s">
        <v>13</v>
      </c>
      <c r="J109" s="208"/>
      <c r="K109" s="145"/>
      <c r="L109" s="145"/>
      <c r="M109" s="292"/>
      <c r="N109" s="143"/>
      <c r="Q109" s="143"/>
    </row>
    <row r="110" spans="1:17" ht="16.2" thickBot="1" x14ac:dyDescent="0.4">
      <c r="A110" s="293"/>
      <c r="B110" s="150" t="s">
        <v>180</v>
      </c>
      <c r="C110" s="173">
        <f>VLOOKUP(C$95,ListsReq!$C$3:$R$34,16,FALSE)</f>
        <v>0</v>
      </c>
      <c r="D110" s="173"/>
      <c r="E110" s="149"/>
      <c r="F110" s="149"/>
      <c r="G110" s="149"/>
      <c r="H110" s="149">
        <f t="shared" si="0"/>
        <v>0</v>
      </c>
      <c r="I110" s="173" t="s">
        <v>13</v>
      </c>
      <c r="J110" s="207"/>
      <c r="K110" s="145"/>
      <c r="L110" s="145"/>
      <c r="M110" s="292"/>
      <c r="N110" s="143"/>
      <c r="Q110" s="143"/>
    </row>
    <row r="111" spans="1:17" x14ac:dyDescent="0.3">
      <c r="A111" s="291"/>
      <c r="B111" s="206"/>
      <c r="C111" s="168"/>
      <c r="D111" s="145"/>
      <c r="E111" s="145"/>
      <c r="F111" s="145"/>
      <c r="G111" s="145"/>
      <c r="H111" s="145"/>
      <c r="I111" s="145"/>
      <c r="J111" s="145"/>
      <c r="K111" s="145"/>
      <c r="L111" s="145"/>
      <c r="M111" s="292"/>
      <c r="N111" s="143"/>
    </row>
    <row r="112" spans="1:17" x14ac:dyDescent="0.3">
      <c r="A112" s="291" t="s">
        <v>179</v>
      </c>
      <c r="B112" s="205" t="s">
        <v>178</v>
      </c>
      <c r="C112" s="146"/>
      <c r="D112" s="145"/>
      <c r="E112" s="145"/>
      <c r="F112" s="145"/>
      <c r="G112" s="145"/>
      <c r="H112" s="145"/>
      <c r="I112" s="145"/>
      <c r="J112" s="145"/>
      <c r="K112" s="145"/>
      <c r="L112" s="145"/>
      <c r="M112" s="292"/>
      <c r="N112" s="143"/>
    </row>
    <row r="113" spans="1:15" ht="78.75" customHeight="1" x14ac:dyDescent="0.3">
      <c r="A113" s="291"/>
      <c r="B113" s="441" t="s">
        <v>649</v>
      </c>
      <c r="C113" s="441"/>
      <c r="D113" s="441"/>
      <c r="E113" s="441"/>
      <c r="F113" s="145"/>
      <c r="G113" s="145"/>
      <c r="H113" s="145"/>
      <c r="I113" s="145"/>
      <c r="J113" s="145"/>
      <c r="K113" s="145"/>
      <c r="L113" s="145"/>
      <c r="M113" s="292"/>
      <c r="N113" s="143"/>
    </row>
    <row r="114" spans="1:15" ht="34.5" customHeight="1" x14ac:dyDescent="0.3">
      <c r="A114" s="293"/>
      <c r="B114" s="441" t="s">
        <v>177</v>
      </c>
      <c r="C114" s="441"/>
      <c r="D114" s="441"/>
      <c r="E114" s="441"/>
      <c r="F114" s="145"/>
      <c r="G114" s="145"/>
      <c r="H114" s="145"/>
      <c r="I114" s="145"/>
      <c r="J114" s="145"/>
      <c r="K114" s="145"/>
      <c r="L114" s="145"/>
      <c r="M114" s="292"/>
      <c r="N114" s="143"/>
      <c r="O114" s="143"/>
    </row>
    <row r="115" spans="1:15" x14ac:dyDescent="0.3">
      <c r="A115" s="293"/>
      <c r="B115" s="402" t="s">
        <v>810</v>
      </c>
      <c r="C115" s="423">
        <v>2020</v>
      </c>
      <c r="D115" s="422">
        <v>2019</v>
      </c>
      <c r="E115" s="422">
        <v>2020</v>
      </c>
      <c r="F115" s="145"/>
      <c r="G115" s="145"/>
      <c r="H115" s="145"/>
      <c r="I115" s="145"/>
      <c r="J115" s="145"/>
      <c r="K115" s="145"/>
      <c r="L115" s="145"/>
      <c r="M115" s="292"/>
      <c r="N115" s="143"/>
      <c r="O115" s="143"/>
    </row>
    <row r="116" spans="1:15" ht="8.6999999999999993" customHeight="1" thickBot="1" x14ac:dyDescent="0.35">
      <c r="A116" s="293"/>
      <c r="B116" s="402"/>
      <c r="C116" s="402"/>
      <c r="D116" s="402"/>
      <c r="E116" s="402"/>
      <c r="F116" s="145"/>
      <c r="G116" s="145"/>
      <c r="H116" s="145"/>
      <c r="I116" s="145"/>
      <c r="J116" s="145"/>
      <c r="K116" s="145"/>
      <c r="L116" s="145"/>
      <c r="M116" s="292"/>
      <c r="N116" s="143"/>
      <c r="O116" s="143"/>
    </row>
    <row r="117" spans="1:15" ht="21.75" customHeight="1" x14ac:dyDescent="0.3">
      <c r="A117" s="293"/>
      <c r="B117" s="153" t="s">
        <v>176</v>
      </c>
      <c r="C117" s="204" t="s">
        <v>175</v>
      </c>
      <c r="D117" s="203" t="s">
        <v>174</v>
      </c>
      <c r="E117" s="203" t="s">
        <v>9</v>
      </c>
      <c r="F117" s="203" t="s">
        <v>173</v>
      </c>
      <c r="G117" s="203" t="s">
        <v>9</v>
      </c>
      <c r="H117" s="203" t="s">
        <v>172</v>
      </c>
      <c r="I117" s="190" t="s">
        <v>8</v>
      </c>
      <c r="J117" s="145"/>
      <c r="K117" s="145"/>
      <c r="L117" s="145"/>
      <c r="M117" s="292"/>
      <c r="N117" s="143"/>
      <c r="O117" s="143"/>
    </row>
    <row r="118" spans="1:15" x14ac:dyDescent="0.3">
      <c r="A118" s="293"/>
      <c r="B118" s="161" t="s">
        <v>542</v>
      </c>
      <c r="C118" s="202" t="s">
        <v>196</v>
      </c>
      <c r="D118" s="432">
        <v>12169041</v>
      </c>
      <c r="E118" s="199" t="str">
        <f>VLOOKUP($B118,ListsReq!$AC$3:$AF$150,2,FALSE)</f>
        <v>kWh</v>
      </c>
      <c r="F118" s="200">
        <f>IF($C$115=2020, VLOOKUP($B118,ListsReq!$AC$3:$AF$150,3,FALSE), IF($C$115=2019, VLOOKUP($B118,ListsReq!$AC$153:$AF$300,3,FALSE),""))</f>
        <v>0.23313999999999999</v>
      </c>
      <c r="G118" s="199" t="str">
        <f>VLOOKUP($B118,ListsReq!$AC$3:$AF$150,4,FALSE)</f>
        <v>kg CO2e/kWh</v>
      </c>
      <c r="H118" s="198">
        <f t="shared" ref="H118:H150" si="1">(F118*D118)/1000</f>
        <v>2837.0902187399997</v>
      </c>
      <c r="I118" s="159"/>
      <c r="J118" s="145"/>
      <c r="K118" s="145"/>
      <c r="L118" s="145"/>
      <c r="M118" s="292"/>
      <c r="N118" s="143"/>
      <c r="O118" s="143"/>
    </row>
    <row r="119" spans="1:15" x14ac:dyDescent="0.3">
      <c r="A119" s="293"/>
      <c r="B119" s="161" t="s">
        <v>519</v>
      </c>
      <c r="C119" s="202" t="s">
        <v>195</v>
      </c>
      <c r="D119" s="433">
        <v>12169041</v>
      </c>
      <c r="E119" s="199" t="str">
        <f>VLOOKUP($B119,ListsReq!$AC$3:$AF$150,2,FALSE)</f>
        <v>kWh</v>
      </c>
      <c r="F119" s="200">
        <f>IF($C$115=2020, VLOOKUP($B119,ListsReq!$AC$3:$AF$150,3,FALSE), IF($C$115=2019, VLOOKUP($B119,ListsReq!$AC$153:$AF$300,3,FALSE),""))</f>
        <v>2.0049999999999998E-2</v>
      </c>
      <c r="G119" s="199" t="str">
        <f>VLOOKUP($B119,ListsReq!$AC$3:$AF$150,4,FALSE)</f>
        <v>kg CO2e/kWh</v>
      </c>
      <c r="H119" s="198">
        <f t="shared" si="1"/>
        <v>243.98927204999998</v>
      </c>
      <c r="I119" s="159"/>
      <c r="J119" s="145"/>
      <c r="K119" s="145"/>
      <c r="L119" s="145"/>
      <c r="M119" s="292"/>
      <c r="N119" s="143"/>
      <c r="O119" s="143"/>
    </row>
    <row r="120" spans="1:15" x14ac:dyDescent="0.3">
      <c r="A120" s="293"/>
      <c r="B120" s="161" t="s">
        <v>495</v>
      </c>
      <c r="C120" s="202" t="s">
        <v>197</v>
      </c>
      <c r="D120" s="160">
        <v>13988394</v>
      </c>
      <c r="E120" s="199" t="str">
        <f>VLOOKUP($B120,ListsReq!$AC$3:$AF$150,2,FALSE)</f>
        <v>kWh</v>
      </c>
      <c r="F120" s="200">
        <f>IF($C$115=2020, VLOOKUP($B120,ListsReq!$AC$3:$AF$150,3,FALSE), IF($C$115=2019, VLOOKUP($B120,ListsReq!$AC$153:$AF$300,3,FALSE),""))</f>
        <v>0.18387000000000001</v>
      </c>
      <c r="G120" s="199" t="str">
        <f>VLOOKUP($B120,ListsReq!$AC$3:$AF$150,4,FALSE)</f>
        <v>kg CO2e/kWh</v>
      </c>
      <c r="H120" s="198">
        <f t="shared" si="1"/>
        <v>2572.0460047800002</v>
      </c>
      <c r="I120" s="159"/>
      <c r="J120" s="145"/>
      <c r="K120" s="145"/>
      <c r="L120" s="145"/>
      <c r="M120" s="292"/>
      <c r="N120" s="143"/>
      <c r="O120" s="143"/>
    </row>
    <row r="121" spans="1:15" hidden="1" x14ac:dyDescent="0.3">
      <c r="A121" s="293"/>
      <c r="B121" s="161" t="s">
        <v>728</v>
      </c>
      <c r="C121" s="202" t="s">
        <v>197</v>
      </c>
      <c r="D121" s="160"/>
      <c r="E121" s="199" t="str">
        <f>VLOOKUP($B121,ListsReq!$AC$3:$AF$150,2,FALSE)</f>
        <v>litres</v>
      </c>
      <c r="F121" s="200">
        <f>IF($C$115=2020, VLOOKUP($B121,ListsReq!$AC$3:$AF$150,3,FALSE), IF($C$115=2019, VLOOKUP($B121,ListsReq!$AC$153:$AF$300,3,FALSE),""))</f>
        <v>2.7577600000000002</v>
      </c>
      <c r="G121" s="199" t="str">
        <f>VLOOKUP($B121,ListsReq!$AC$3:$AF$150,4,FALSE)</f>
        <v>kg CO2e/litre</v>
      </c>
      <c r="H121" s="198">
        <f t="shared" si="1"/>
        <v>0</v>
      </c>
      <c r="I121" s="159" t="s">
        <v>859</v>
      </c>
      <c r="J121" s="145"/>
      <c r="K121" s="145"/>
      <c r="L121" s="145"/>
      <c r="M121" s="292"/>
      <c r="N121" s="143"/>
      <c r="O121" s="143"/>
    </row>
    <row r="122" spans="1:15" x14ac:dyDescent="0.3">
      <c r="A122" s="293"/>
      <c r="B122" s="161" t="s">
        <v>808</v>
      </c>
      <c r="C122" s="202" t="s">
        <v>197</v>
      </c>
      <c r="D122" s="160">
        <v>6335</v>
      </c>
      <c r="E122" s="199" t="str">
        <f>VLOOKUP($B122,ListsReq!$AC$3:$AF$150,2,FALSE)</f>
        <v>litres</v>
      </c>
      <c r="F122" s="200">
        <f>IF($C$115=2020, VLOOKUP($B122,ListsReq!$AC$3:$AF$150,3,FALSE), IF($C$115=2019, VLOOKUP($B122,ListsReq!$AC$153:$AF$300,3,FALSE),""))</f>
        <v>1.5553699999999999</v>
      </c>
      <c r="G122" s="199" t="str">
        <f>VLOOKUP($B122,ListsReq!$AC$3:$AF$150,4,FALSE)</f>
        <v>kg CO2e/litre</v>
      </c>
      <c r="H122" s="198">
        <f t="shared" si="1"/>
        <v>9.8532689500000004</v>
      </c>
      <c r="I122" s="159" t="s">
        <v>825</v>
      </c>
      <c r="J122" s="145"/>
      <c r="K122" s="145"/>
      <c r="L122" s="145"/>
      <c r="M122" s="292"/>
      <c r="N122" s="143"/>
      <c r="O122" s="143"/>
    </row>
    <row r="123" spans="1:15" x14ac:dyDescent="0.3">
      <c r="A123" s="293"/>
      <c r="B123" s="161" t="s">
        <v>677</v>
      </c>
      <c r="C123" s="202" t="s">
        <v>197</v>
      </c>
      <c r="D123" s="160">
        <v>8336.7428571428572</v>
      </c>
      <c r="E123" s="199" t="str">
        <f>VLOOKUP($B123,ListsReq!$AC$3:$AF$150,2,FALSE)</f>
        <v>litres</v>
      </c>
      <c r="F123" s="200">
        <f>IF($C$115=2020, VLOOKUP($B123,ListsReq!$AC$3:$AF$150,3,FALSE), IF($C$115=2019, VLOOKUP($B123,ListsReq!$AC$153:$AF$300,3,FALSE),""))</f>
        <v>2.54603</v>
      </c>
      <c r="G123" s="199" t="str">
        <f>VLOOKUP($B123,ListsReq!$AC$3:$AF$150,4,FALSE)</f>
        <v>kg CO2e/litre</v>
      </c>
      <c r="H123" s="198">
        <f t="shared" si="1"/>
        <v>21.225597416571429</v>
      </c>
      <c r="I123" s="159" t="s">
        <v>824</v>
      </c>
      <c r="J123" s="145"/>
      <c r="K123" s="145"/>
      <c r="L123" s="145"/>
      <c r="M123" s="292"/>
      <c r="N123" s="143"/>
      <c r="O123" s="143"/>
    </row>
    <row r="124" spans="1:15" hidden="1" x14ac:dyDescent="0.3">
      <c r="A124" s="293"/>
      <c r="B124" s="161" t="s">
        <v>679</v>
      </c>
      <c r="C124" s="202" t="s">
        <v>197</v>
      </c>
      <c r="D124" s="160"/>
      <c r="E124" s="199" t="str">
        <f>VLOOKUP($B124,ListsReq!$AC$3:$AF$150,2,FALSE)</f>
        <v>litres</v>
      </c>
      <c r="F124" s="200">
        <f>IF($C$115=2020, VLOOKUP($B124,ListsReq!$AC$3:$AF$150,3,FALSE), IF($C$115=2019, VLOOKUP($B124,ListsReq!$AC$153:$AF$300,3,FALSE),""))</f>
        <v>2.1680199999999998</v>
      </c>
      <c r="G124" s="199" t="str">
        <f>VLOOKUP($B124,ListsReq!$AC$3:$AF$150,4,FALSE)</f>
        <v>kg CO2e/litre</v>
      </c>
      <c r="H124" s="198">
        <f t="shared" si="1"/>
        <v>0</v>
      </c>
      <c r="I124" s="159" t="s">
        <v>860</v>
      </c>
      <c r="J124" s="145"/>
      <c r="K124" s="145"/>
      <c r="L124" s="145"/>
      <c r="M124" s="292"/>
      <c r="N124" s="143"/>
      <c r="O124" s="143"/>
    </row>
    <row r="125" spans="1:15" x14ac:dyDescent="0.3">
      <c r="A125" s="293"/>
      <c r="B125" s="161" t="s">
        <v>683</v>
      </c>
      <c r="C125" s="202" t="s">
        <v>197</v>
      </c>
      <c r="D125" s="160">
        <v>0.92</v>
      </c>
      <c r="E125" s="199" t="s">
        <v>474</v>
      </c>
      <c r="F125" s="592">
        <f>IF($C$115=2020, VLOOKUP($B125,ListsReq!$AC$3:$AF$150,3,FALSE), IF($C$115=2019, VLOOKUP($B125,ListsReq!$AC$153:$AF$300,3,FALSE),""))</f>
        <v>3922</v>
      </c>
      <c r="G125" s="199" t="str">
        <f>VLOOKUP($B125,ListsReq!$AC$3:$AF$150,4,FALSE)</f>
        <v>kg CO2e</v>
      </c>
      <c r="H125" s="198">
        <f t="shared" si="1"/>
        <v>3.6082400000000003</v>
      </c>
      <c r="I125" s="159" t="s">
        <v>829</v>
      </c>
      <c r="J125" s="145"/>
      <c r="K125" s="145"/>
      <c r="L125" s="145"/>
      <c r="M125" s="292"/>
      <c r="N125" s="143"/>
      <c r="O125" s="143"/>
    </row>
    <row r="126" spans="1:15" x14ac:dyDescent="0.3">
      <c r="A126" s="293"/>
      <c r="B126" s="161" t="s">
        <v>682</v>
      </c>
      <c r="C126" s="202" t="s">
        <v>197</v>
      </c>
      <c r="D126" s="160">
        <v>22.28</v>
      </c>
      <c r="E126" s="199" t="str">
        <f>VLOOKUP($B126,ListsReq!$AC$3:$AF$150,2,FALSE)</f>
        <v>kg</v>
      </c>
      <c r="F126" s="592">
        <f>IF($C$115=2020, VLOOKUP($B126,ListsReq!$AC$3:$AF$150,3,FALSE), IF($C$115=2019, VLOOKUP($B126,ListsReq!$AC$153:$AF$300,3,FALSE),""))</f>
        <v>1774</v>
      </c>
      <c r="G126" s="199" t="str">
        <f>VLOOKUP($B126,ListsReq!$AC$3:$AF$150,4,FALSE)</f>
        <v>kg CO2e</v>
      </c>
      <c r="H126" s="198">
        <f>(F126*D126)/1000</f>
        <v>39.524720000000002</v>
      </c>
      <c r="I126" s="159" t="s">
        <v>829</v>
      </c>
      <c r="J126" s="145"/>
      <c r="K126" s="145"/>
      <c r="L126" s="145"/>
      <c r="M126" s="292"/>
      <c r="N126" s="143"/>
      <c r="O126" s="143"/>
    </row>
    <row r="127" spans="1:15" x14ac:dyDescent="0.3">
      <c r="A127" s="293"/>
      <c r="B127" s="161" t="s">
        <v>681</v>
      </c>
      <c r="C127" s="202" t="s">
        <v>197</v>
      </c>
      <c r="D127" s="160">
        <v>6.46</v>
      </c>
      <c r="E127" s="199" t="str">
        <f>VLOOKUP($B127,ListsReq!$AC$3:$AF$150,2,FALSE)</f>
        <v>kg</v>
      </c>
      <c r="F127" s="592">
        <f>IF($C$115=2020, VLOOKUP($B127,ListsReq!$AC$3:$AF$150,3,FALSE), IF($C$115=2019, VLOOKUP($B127,ListsReq!$AC$153:$AF$300,3,FALSE),""))</f>
        <v>2088</v>
      </c>
      <c r="G127" s="199" t="str">
        <f>VLOOKUP($B127,ListsReq!$AC$3:$AF$150,4,FALSE)</f>
        <v>kg CO2e</v>
      </c>
      <c r="H127" s="198">
        <f>(F127*D127)/1000</f>
        <v>13.488479999999999</v>
      </c>
      <c r="I127" s="159" t="s">
        <v>829</v>
      </c>
      <c r="J127" s="145"/>
      <c r="K127" s="145"/>
      <c r="L127" s="145"/>
      <c r="M127" s="292"/>
      <c r="N127" s="143"/>
      <c r="O127" s="143"/>
    </row>
    <row r="128" spans="1:15" x14ac:dyDescent="0.3">
      <c r="A128" s="293"/>
      <c r="B128" s="161" t="s">
        <v>747</v>
      </c>
      <c r="C128" s="202" t="s">
        <v>195</v>
      </c>
      <c r="D128" s="160">
        <v>6471</v>
      </c>
      <c r="E128" s="199" t="str">
        <f>VLOOKUP($B128,ListsReq!$AC$3:$AF$150,2,FALSE)</f>
        <v>miles</v>
      </c>
      <c r="F128" s="200">
        <f>IF($C$115=2020, VLOOKUP($B128,ListsReq!$AC$3:$AF$150,3,FALSE), IF($C$115=2019, VLOOKUP($B128,ListsReq!$AC$153:$AF$300,3,FALSE),""))</f>
        <v>0.27107999999999999</v>
      </c>
      <c r="G128" s="199" t="str">
        <f>VLOOKUP($B128,ListsReq!$AC$3:$AF$150,4,FALSE)</f>
        <v>kg CO2e/mile</v>
      </c>
      <c r="H128" s="198">
        <f t="shared" si="1"/>
        <v>1.75415868</v>
      </c>
      <c r="I128" s="159" t="s">
        <v>826</v>
      </c>
      <c r="J128" s="145"/>
      <c r="K128" s="145"/>
      <c r="L128" s="145"/>
      <c r="M128" s="292"/>
      <c r="N128" s="143"/>
      <c r="O128" s="143"/>
    </row>
    <row r="129" spans="1:15" x14ac:dyDescent="0.3">
      <c r="A129" s="293"/>
      <c r="B129" s="161" t="s">
        <v>755</v>
      </c>
      <c r="C129" s="202" t="s">
        <v>195</v>
      </c>
      <c r="D129" s="160">
        <v>9907</v>
      </c>
      <c r="E129" s="199" t="str">
        <f>VLOOKUP($B129,ListsReq!$AC$3:$AF$150,2,FALSE)</f>
        <v>miles</v>
      </c>
      <c r="F129" s="200">
        <f>IF($C$115=2020, VLOOKUP($B129,ListsReq!$AC$3:$AF$150,3,FALSE), IF($C$115=2019, VLOOKUP($B129,ListsReq!$AC$153:$AF$300,3,FALSE),""))</f>
        <v>0.28051999999999999</v>
      </c>
      <c r="G129" s="199" t="str">
        <f>VLOOKUP($B129,ListsReq!$AC$3:$AF$150,4,FALSE)</f>
        <v>kg CO2e/mile</v>
      </c>
      <c r="H129" s="198">
        <f t="shared" si="1"/>
        <v>2.77911164</v>
      </c>
      <c r="I129" s="159" t="s">
        <v>826</v>
      </c>
      <c r="J129" s="145"/>
      <c r="K129" s="145"/>
      <c r="L129" s="145"/>
      <c r="M129" s="292"/>
      <c r="N129" s="143"/>
      <c r="O129" s="143"/>
    </row>
    <row r="130" spans="1:15" x14ac:dyDescent="0.3">
      <c r="A130" s="293"/>
      <c r="B130" s="161" t="s">
        <v>706</v>
      </c>
      <c r="C130" s="202" t="s">
        <v>195</v>
      </c>
      <c r="D130" s="160">
        <v>130340.10016034606</v>
      </c>
      <c r="E130" s="199" t="str">
        <f>VLOOKUP($B130,ListsReq!$AC$3:$AF$150,2,FALSE)</f>
        <v>passenger km</v>
      </c>
      <c r="F130" s="200">
        <f>IF($C$115=2020, VLOOKUP($B130,ListsReq!$AC$3:$AF$150,3,FALSE), IF($C$115=2019, VLOOKUP($B130,ListsReq!$AC$153:$AF$300,3,FALSE),""))</f>
        <v>4.9699999999999996E-3</v>
      </c>
      <c r="G130" s="199" t="str">
        <f>VLOOKUP($B130,ListsReq!$AC$3:$AF$150,4,FALSE)</f>
        <v>kg CO2e/passenger km</v>
      </c>
      <c r="H130" s="198">
        <f t="shared" si="1"/>
        <v>0.64779029779691988</v>
      </c>
      <c r="I130" s="159" t="s">
        <v>827</v>
      </c>
      <c r="J130" s="145"/>
      <c r="K130" s="145"/>
      <c r="L130" s="145"/>
      <c r="M130" s="292"/>
      <c r="N130" s="143"/>
      <c r="O130" s="143"/>
    </row>
    <row r="131" spans="1:15" x14ac:dyDescent="0.3">
      <c r="A131" s="293"/>
      <c r="B131" s="161" t="s">
        <v>249</v>
      </c>
      <c r="C131" s="202" t="s">
        <v>195</v>
      </c>
      <c r="D131" s="160">
        <v>62849.658245407554</v>
      </c>
      <c r="E131" s="199" t="str">
        <f>VLOOKUP($B131,ListsReq!$AC$3:$AF$150,2,FALSE)</f>
        <v>passenger km</v>
      </c>
      <c r="F131" s="200">
        <f>IF($C$115=2020, VLOOKUP($B131,ListsReq!$AC$3:$AF$150,3,FALSE), IF($C$115=2019, VLOOKUP($B131,ListsReq!$AC$153:$AF$300,3,FALSE),""))</f>
        <v>0.24429999999999999</v>
      </c>
      <c r="G131" s="199" t="str">
        <f>VLOOKUP($B131,ListsReq!$AC$3:$AF$150,4,FALSE)</f>
        <v>kg CO2e/passenger km</v>
      </c>
      <c r="H131" s="198">
        <f t="shared" si="1"/>
        <v>15.354171509353066</v>
      </c>
      <c r="I131" s="159" t="s">
        <v>827</v>
      </c>
      <c r="J131" s="145"/>
      <c r="K131" s="145"/>
      <c r="L131" s="145"/>
      <c r="M131" s="292"/>
      <c r="N131" s="143"/>
      <c r="O131" s="143"/>
    </row>
    <row r="132" spans="1:15" x14ac:dyDescent="0.3">
      <c r="A132" s="293"/>
      <c r="B132" s="161" t="s">
        <v>401</v>
      </c>
      <c r="C132" s="202" t="s">
        <v>195</v>
      </c>
      <c r="D132" s="160">
        <v>72813</v>
      </c>
      <c r="E132" s="199" t="str">
        <f>VLOOKUP($B132,ListsReq!$AC$3:$AF$150,2,FALSE)</f>
        <v>m3</v>
      </c>
      <c r="F132" s="200">
        <f>IF($C$115=2020, VLOOKUP($B132,ListsReq!$AC$3:$AF$150,3,FALSE), IF($C$115=2019, VLOOKUP($B132,ListsReq!$AC$153:$AF$300,3,FALSE),""))</f>
        <v>0.34399999999999997</v>
      </c>
      <c r="G132" s="199" t="str">
        <f>VLOOKUP($B132,ListsReq!$AC$3:$AF$150,4,FALSE)</f>
        <v>kg CO2e/m3</v>
      </c>
      <c r="H132" s="198">
        <f t="shared" si="1"/>
        <v>25.047671999999999</v>
      </c>
      <c r="I132" s="159" t="s">
        <v>823</v>
      </c>
      <c r="J132" s="145"/>
      <c r="K132" s="145"/>
      <c r="L132" s="145"/>
      <c r="M132" s="292"/>
      <c r="N132" s="143"/>
      <c r="O132" s="143"/>
    </row>
    <row r="133" spans="1:15" x14ac:dyDescent="0.3">
      <c r="A133" s="293"/>
      <c r="B133" s="161" t="s">
        <v>386</v>
      </c>
      <c r="C133" s="202" t="s">
        <v>195</v>
      </c>
      <c r="D133" s="160">
        <f>D132*0.8</f>
        <v>58250.400000000001</v>
      </c>
      <c r="E133" s="199" t="str">
        <f>VLOOKUP($B133,ListsReq!$AC$3:$AF$150,2,FALSE)</f>
        <v>m3</v>
      </c>
      <c r="F133" s="200">
        <f>IF($C$115=2020, VLOOKUP($B133,ListsReq!$AC$3:$AF$150,3,FALSE), IF($C$115=2019, VLOOKUP($B133,ListsReq!$AC$153:$AF$300,3,FALSE),""))</f>
        <v>0.70799999999999996</v>
      </c>
      <c r="G133" s="199" t="str">
        <f>VLOOKUP($B133,ListsReq!$AC$3:$AF$150,4,FALSE)</f>
        <v>kg CO2e/m3</v>
      </c>
      <c r="H133" s="198">
        <f t="shared" si="1"/>
        <v>41.241283199999998</v>
      </c>
      <c r="I133" s="159" t="s">
        <v>822</v>
      </c>
      <c r="J133" s="145"/>
      <c r="K133" s="145"/>
      <c r="L133" s="145"/>
      <c r="M133" s="292"/>
      <c r="N133" s="143"/>
      <c r="O133" s="143"/>
    </row>
    <row r="134" spans="1:15" x14ac:dyDescent="0.3">
      <c r="A134" s="293"/>
      <c r="B134" s="161" t="s">
        <v>241</v>
      </c>
      <c r="C134" s="202" t="s">
        <v>195</v>
      </c>
      <c r="D134" s="160">
        <v>2334.5970458544643</v>
      </c>
      <c r="E134" s="199" t="str">
        <f>VLOOKUP($B134,ListsReq!$AC$3:$AF$150,2,FALSE)</f>
        <v>passenger km</v>
      </c>
      <c r="F134" s="200">
        <f>IF($C$115=2020, VLOOKUP($B134,ListsReq!$AC$3:$AF$150,3,FALSE), IF($C$115=2019, VLOOKUP($B134,ListsReq!$AC$153:$AF$300,3,FALSE),""))</f>
        <v>0.14549000000000001</v>
      </c>
      <c r="G134" s="199" t="str">
        <f>VLOOKUP($B134,ListsReq!$AC$3:$AF$150,4,FALSE)</f>
        <v>kg CO2e/passenger km</v>
      </c>
      <c r="H134" s="198">
        <f t="shared" ref="H134" si="2">(F134*D134)/1000</f>
        <v>0.33966052420136605</v>
      </c>
      <c r="I134" s="159" t="s">
        <v>828</v>
      </c>
      <c r="J134" s="145"/>
      <c r="K134" s="145"/>
      <c r="L134" s="145"/>
      <c r="M134" s="292"/>
      <c r="N134" s="143"/>
      <c r="O134" s="143"/>
    </row>
    <row r="135" spans="1:15" x14ac:dyDescent="0.3">
      <c r="A135" s="293"/>
      <c r="B135" s="161" t="s">
        <v>268</v>
      </c>
      <c r="C135" s="202" t="s">
        <v>195</v>
      </c>
      <c r="D135" s="160">
        <v>12.39</v>
      </c>
      <c r="E135" s="199" t="str">
        <f>VLOOKUP($B135,ListsReq!$AC$3:$AF$150,2,FALSE)</f>
        <v>tonnes</v>
      </c>
      <c r="F135" s="200">
        <f>IF($C$115=2020, VLOOKUP($B135,ListsReq!$AC$3:$AF$150,3,FALSE), IF($C$115=2019, VLOOKUP($B135,ListsReq!$AC$153:$AF$300,3,FALSE),""))</f>
        <v>458.17599999999999</v>
      </c>
      <c r="G135" s="199" t="str">
        <f>VLOOKUP($B135,ListsReq!$AC$3:$AF$150,4,FALSE)</f>
        <v>kgCO2e/tonne</v>
      </c>
      <c r="H135" s="198">
        <f t="shared" si="1"/>
        <v>5.6768006400000006</v>
      </c>
      <c r="I135" s="159" t="s">
        <v>858</v>
      </c>
      <c r="J135" s="145"/>
      <c r="K135" s="145"/>
      <c r="L135" s="145"/>
      <c r="M135" s="292"/>
      <c r="N135" s="143"/>
      <c r="O135" s="143"/>
    </row>
    <row r="136" spans="1:15" x14ac:dyDescent="0.3">
      <c r="A136" s="293"/>
      <c r="B136" s="161" t="s">
        <v>252</v>
      </c>
      <c r="C136" s="202" t="s">
        <v>195</v>
      </c>
      <c r="D136" s="160">
        <v>304</v>
      </c>
      <c r="E136" s="199" t="str">
        <f>VLOOKUP($B136,ListsReq!$AC$3:$AF$150,2,FALSE)</f>
        <v>tonnes</v>
      </c>
      <c r="F136" s="200">
        <f>IF($C$115=2020, VLOOKUP($B136,ListsReq!$AC$3:$AF$150,3,FALSE), IF($C$115=2019, VLOOKUP($B136,ListsReq!$AC$153:$AF$300,3,FALSE),""))</f>
        <v>21.317</v>
      </c>
      <c r="G136" s="199" t="str">
        <f>VLOOKUP($B136,ListsReq!$AC$3:$AF$150,4,FALSE)</f>
        <v>kg CO2e/tonne</v>
      </c>
      <c r="H136" s="198">
        <f t="shared" si="1"/>
        <v>6.4803680000000004</v>
      </c>
      <c r="I136" s="159" t="s">
        <v>858</v>
      </c>
      <c r="J136" s="145"/>
      <c r="K136" s="145"/>
      <c r="L136" s="145"/>
      <c r="M136" s="292"/>
      <c r="N136" s="143"/>
      <c r="O136" s="143"/>
    </row>
    <row r="137" spans="1:15" x14ac:dyDescent="0.3">
      <c r="A137" s="293"/>
      <c r="B137" s="161" t="s">
        <v>686</v>
      </c>
      <c r="C137" s="202" t="s">
        <v>195</v>
      </c>
      <c r="D137" s="160">
        <v>68</v>
      </c>
      <c r="E137" s="199" t="str">
        <f>VLOOKUP($B137,ListsReq!$AC$3:$AF$150,2,FALSE)</f>
        <v>tonnes</v>
      </c>
      <c r="F137" s="200">
        <f>IF($C$115=2020, VLOOKUP($B137,ListsReq!$AC$3:$AF$150,3,FALSE), IF($C$115=2019, VLOOKUP($B137,ListsReq!$AC$153:$AF$300,3,FALSE),""))</f>
        <v>21.317</v>
      </c>
      <c r="G137" s="199" t="str">
        <f>VLOOKUP($B137,ListsReq!$AC$3:$AF$150,4,FALSE)</f>
        <v>kgCO2e/tonne</v>
      </c>
      <c r="H137" s="198">
        <f t="shared" si="1"/>
        <v>1.4495560000000001</v>
      </c>
      <c r="I137" s="159" t="s">
        <v>858</v>
      </c>
      <c r="J137" s="145"/>
      <c r="K137" s="145"/>
      <c r="L137" s="145"/>
      <c r="M137" s="292"/>
      <c r="N137" s="143"/>
      <c r="O137" s="143"/>
    </row>
    <row r="138" spans="1:15" x14ac:dyDescent="0.3">
      <c r="A138" s="293"/>
      <c r="B138" s="161" t="s">
        <v>260</v>
      </c>
      <c r="C138" s="202" t="s">
        <v>195</v>
      </c>
      <c r="D138" s="160">
        <v>40</v>
      </c>
      <c r="E138" s="199" t="str">
        <f>VLOOKUP($B138,ListsReq!$AC$3:$AF$150,2,FALSE)</f>
        <v>tonnes</v>
      </c>
      <c r="F138" s="200">
        <f>IF($C$115=2020, VLOOKUP($B138,ListsReq!$AC$3:$AF$150,3,FALSE), IF($C$115=2019, VLOOKUP($B138,ListsReq!$AC$153:$AF$300,3,FALSE),""))</f>
        <v>21.317</v>
      </c>
      <c r="G138" s="199" t="str">
        <f>VLOOKUP($B138,ListsReq!$AC$3:$AF$150,4,FALSE)</f>
        <v>kgCO2e/tonne</v>
      </c>
      <c r="H138" s="198">
        <f t="shared" si="1"/>
        <v>0.8526800000000001</v>
      </c>
      <c r="I138" s="159" t="s">
        <v>858</v>
      </c>
      <c r="J138" s="145"/>
      <c r="K138" s="145"/>
      <c r="L138" s="145"/>
      <c r="M138" s="292"/>
      <c r="N138" s="143"/>
      <c r="O138" s="143"/>
    </row>
    <row r="139" spans="1:15" x14ac:dyDescent="0.3">
      <c r="A139" s="293"/>
      <c r="B139" s="161" t="s">
        <v>264</v>
      </c>
      <c r="C139" s="202" t="s">
        <v>195</v>
      </c>
      <c r="D139" s="160">
        <v>135</v>
      </c>
      <c r="E139" s="199" t="str">
        <f>VLOOKUP($B139,ListsReq!$AC$3:$AF$150,2,FALSE)</f>
        <v>tonnes</v>
      </c>
      <c r="F139" s="200">
        <f>IF($C$115=2020, VLOOKUP($B139,ListsReq!$AC$3:$AF$150,3,FALSE), IF($C$115=2019, VLOOKUP($B139,ListsReq!$AC$153:$AF$300,3,FALSE),""))</f>
        <v>10.204000000000001</v>
      </c>
      <c r="G139" s="199" t="str">
        <f>VLOOKUP($B139,ListsReq!$AC$3:$AF$150,4,FALSE)</f>
        <v>kgCO2e/tonne</v>
      </c>
      <c r="H139" s="198">
        <f t="shared" si="1"/>
        <v>1.3775400000000002</v>
      </c>
      <c r="I139" s="159" t="s">
        <v>858</v>
      </c>
      <c r="J139" s="145"/>
      <c r="K139" s="145"/>
      <c r="L139" s="145"/>
      <c r="M139" s="292"/>
      <c r="N139" s="143"/>
      <c r="O139" s="143"/>
    </row>
    <row r="140" spans="1:15" x14ac:dyDescent="0.3">
      <c r="A140" s="293"/>
      <c r="B140" s="161" t="s">
        <v>257</v>
      </c>
      <c r="C140" s="202" t="s">
        <v>195</v>
      </c>
      <c r="D140" s="160">
        <v>5.4</v>
      </c>
      <c r="E140" s="199" t="str">
        <f>VLOOKUP($B140,ListsReq!$AC$3:$AF$150,2,FALSE)</f>
        <v>tonnes</v>
      </c>
      <c r="F140" s="200">
        <f>IF($C$115=2020, VLOOKUP($B140,ListsReq!$AC$3:$AF$150,3,FALSE), IF($C$115=2019, VLOOKUP($B140,ListsReq!$AC$153:$AF$300,3,FALSE),""))</f>
        <v>21.317</v>
      </c>
      <c r="G140" s="199" t="str">
        <f>VLOOKUP($B140,ListsReq!$AC$3:$AF$150,4,FALSE)</f>
        <v>kgCO2e/tonne</v>
      </c>
      <c r="H140" s="198">
        <f t="shared" si="1"/>
        <v>0.1151118</v>
      </c>
      <c r="I140" s="159" t="s">
        <v>858</v>
      </c>
      <c r="J140" s="145"/>
      <c r="K140" s="145"/>
      <c r="L140" s="145"/>
      <c r="M140" s="292"/>
      <c r="N140" s="143"/>
      <c r="O140" s="143"/>
    </row>
    <row r="141" spans="1:15" hidden="1" x14ac:dyDescent="0.3">
      <c r="A141" s="293"/>
      <c r="B141" s="161"/>
      <c r="C141" s="202"/>
      <c r="D141" s="160"/>
      <c r="E141" s="199" t="e">
        <f>VLOOKUP($B141,ListsReq!$AC$3:$AF$150,2,FALSE)</f>
        <v>#N/A</v>
      </c>
      <c r="F141" s="200" t="e">
        <f>IF($C$115=2020, VLOOKUP($B141,ListsReq!$AC$3:$AF$150,3,FALSE), IF($C$115=2019, VLOOKUP($B141,ListsReq!$AC$153:$AF$300,3,FALSE),""))</f>
        <v>#N/A</v>
      </c>
      <c r="G141" s="199" t="e">
        <f>VLOOKUP($B141,ListsReq!$AC$3:$AF$150,4,FALSE)</f>
        <v>#N/A</v>
      </c>
      <c r="H141" s="198" t="e">
        <f t="shared" si="1"/>
        <v>#N/A</v>
      </c>
      <c r="I141" s="159"/>
      <c r="J141" s="145"/>
      <c r="K141" s="145"/>
      <c r="L141" s="145"/>
      <c r="M141" s="292"/>
      <c r="N141" s="143"/>
      <c r="O141" s="143"/>
    </row>
    <row r="142" spans="1:15" hidden="1" x14ac:dyDescent="0.3">
      <c r="A142" s="293"/>
      <c r="B142" s="161"/>
      <c r="C142" s="202"/>
      <c r="D142" s="160"/>
      <c r="E142" s="199" t="e">
        <f>VLOOKUP($B142,ListsReq!$AC$3:$AF$150,2,FALSE)</f>
        <v>#N/A</v>
      </c>
      <c r="F142" s="200" t="e">
        <f>IF($C$115=2020, VLOOKUP($B142,ListsReq!$AC$3:$AF$150,3,FALSE), IF($C$115=2019, VLOOKUP($B142,ListsReq!$AC$153:$AF$300,3,FALSE),""))</f>
        <v>#N/A</v>
      </c>
      <c r="G142" s="199" t="e">
        <f>VLOOKUP($B142,ListsReq!$AC$3:$AF$150,4,FALSE)</f>
        <v>#N/A</v>
      </c>
      <c r="H142" s="198" t="e">
        <f t="shared" si="1"/>
        <v>#N/A</v>
      </c>
      <c r="I142" s="159"/>
      <c r="J142" s="145"/>
      <c r="K142" s="145"/>
      <c r="L142" s="145"/>
      <c r="M142" s="292"/>
      <c r="N142" s="143"/>
      <c r="O142" s="143"/>
    </row>
    <row r="143" spans="1:15" hidden="1" x14ac:dyDescent="0.3">
      <c r="A143" s="293"/>
      <c r="B143" s="161"/>
      <c r="C143" s="202"/>
      <c r="D143" s="160"/>
      <c r="E143" s="199" t="e">
        <f>VLOOKUP($B143,ListsReq!$AC$3:$AF$150,2,FALSE)</f>
        <v>#N/A</v>
      </c>
      <c r="F143" s="200" t="e">
        <f>IF($C$115=2020, VLOOKUP($B143,ListsReq!$AC$3:$AF$150,3,FALSE), IF($C$115=2019, VLOOKUP($B143,ListsReq!$AC$153:$AF$300,3,FALSE),""))</f>
        <v>#N/A</v>
      </c>
      <c r="G143" s="199" t="e">
        <f>VLOOKUP($B143,ListsReq!$AC$3:$AF$150,4,FALSE)</f>
        <v>#N/A</v>
      </c>
      <c r="H143" s="198" t="e">
        <f t="shared" si="1"/>
        <v>#N/A</v>
      </c>
      <c r="I143" s="159"/>
      <c r="J143" s="145"/>
      <c r="K143" s="145"/>
      <c r="L143" s="145"/>
      <c r="M143" s="292"/>
      <c r="N143" s="143"/>
      <c r="O143" s="143"/>
    </row>
    <row r="144" spans="1:15" hidden="1" x14ac:dyDescent="0.3">
      <c r="A144" s="293"/>
      <c r="B144" s="161"/>
      <c r="C144" s="202"/>
      <c r="D144" s="160"/>
      <c r="E144" s="199" t="e">
        <f>VLOOKUP($B144,ListsReq!$AC$3:$AF$150,2,FALSE)</f>
        <v>#N/A</v>
      </c>
      <c r="F144" s="200" t="e">
        <f>IF($C$115=2020, VLOOKUP($B144,ListsReq!$AC$3:$AF$150,3,FALSE), IF($C$115=2019, VLOOKUP($B144,ListsReq!$AC$153:$AF$300,3,FALSE),""))</f>
        <v>#N/A</v>
      </c>
      <c r="G144" s="199" t="e">
        <f>VLOOKUP($B144,ListsReq!$AC$3:$AF$150,4,FALSE)</f>
        <v>#N/A</v>
      </c>
      <c r="H144" s="198" t="e">
        <f t="shared" si="1"/>
        <v>#N/A</v>
      </c>
      <c r="I144" s="159"/>
      <c r="J144" s="145"/>
      <c r="K144" s="145"/>
      <c r="L144" s="145"/>
      <c r="M144" s="292"/>
      <c r="N144" s="143"/>
      <c r="O144" s="143"/>
    </row>
    <row r="145" spans="1:15" hidden="1" x14ac:dyDescent="0.3">
      <c r="A145" s="293"/>
      <c r="B145" s="161"/>
      <c r="C145" s="202"/>
      <c r="D145" s="160"/>
      <c r="E145" s="199" t="e">
        <f>VLOOKUP($B145,ListsReq!$AC$3:$AF$150,2,FALSE)</f>
        <v>#N/A</v>
      </c>
      <c r="F145" s="200" t="e">
        <f>IF($C$115=2020, VLOOKUP($B145,ListsReq!$AC$3:$AF$150,3,FALSE), IF($C$115=2019, VLOOKUP($B145,ListsReq!$AC$153:$AF$300,3,FALSE),""))</f>
        <v>#N/A</v>
      </c>
      <c r="G145" s="199" t="e">
        <f>VLOOKUP($B145,ListsReq!$AC$3:$AF$150,4,FALSE)</f>
        <v>#N/A</v>
      </c>
      <c r="H145" s="198" t="e">
        <f t="shared" si="1"/>
        <v>#N/A</v>
      </c>
      <c r="I145" s="159"/>
      <c r="J145" s="145"/>
      <c r="K145" s="145"/>
      <c r="L145" s="145"/>
      <c r="M145" s="292"/>
      <c r="N145" s="143"/>
      <c r="O145" s="143"/>
    </row>
    <row r="146" spans="1:15" hidden="1" x14ac:dyDescent="0.3">
      <c r="A146" s="293"/>
      <c r="B146" s="161"/>
      <c r="C146" s="202"/>
      <c r="D146" s="160"/>
      <c r="E146" s="199" t="e">
        <f>VLOOKUP($B146,ListsReq!$AC$3:$AF$150,2,FALSE)</f>
        <v>#N/A</v>
      </c>
      <c r="F146" s="200" t="e">
        <f>IF($C$115=2020, VLOOKUP($B146,ListsReq!$AC$3:$AF$150,3,FALSE), IF($C$115=2019, VLOOKUP($B146,ListsReq!$AC$153:$AF$300,3,FALSE),""))</f>
        <v>#N/A</v>
      </c>
      <c r="G146" s="199" t="e">
        <f>VLOOKUP($B146,ListsReq!$AC$3:$AF$150,4,FALSE)</f>
        <v>#N/A</v>
      </c>
      <c r="H146" s="198" t="e">
        <f t="shared" si="1"/>
        <v>#N/A</v>
      </c>
      <c r="I146" s="159"/>
      <c r="J146" s="145"/>
      <c r="K146" s="145"/>
      <c r="L146" s="145"/>
      <c r="M146" s="292"/>
      <c r="N146" s="143"/>
      <c r="O146" s="143"/>
    </row>
    <row r="147" spans="1:15" hidden="1" x14ac:dyDescent="0.3">
      <c r="A147" s="293"/>
      <c r="B147" s="161"/>
      <c r="C147" s="202"/>
      <c r="D147" s="160"/>
      <c r="E147" s="199" t="e">
        <f>VLOOKUP($B147,ListsReq!$AC$3:$AF$150,2,FALSE)</f>
        <v>#N/A</v>
      </c>
      <c r="F147" s="200" t="e">
        <f>IF($C$115=2020, VLOOKUP($B147,ListsReq!$AC$3:$AF$150,3,FALSE), IF($C$115=2019, VLOOKUP($B147,ListsReq!$AC$153:$AF$300,3,FALSE),""))</f>
        <v>#N/A</v>
      </c>
      <c r="G147" s="199" t="e">
        <f>VLOOKUP($B147,ListsReq!$AC$3:$AF$150,4,FALSE)</f>
        <v>#N/A</v>
      </c>
      <c r="H147" s="198" t="e">
        <f t="shared" si="1"/>
        <v>#N/A</v>
      </c>
      <c r="I147" s="159"/>
      <c r="J147" s="145"/>
      <c r="K147" s="145"/>
      <c r="L147" s="145"/>
      <c r="M147" s="292"/>
      <c r="N147" s="143"/>
      <c r="O147" s="143"/>
    </row>
    <row r="148" spans="1:15" hidden="1" x14ac:dyDescent="0.3">
      <c r="A148" s="293"/>
      <c r="B148" s="161"/>
      <c r="C148" s="202"/>
      <c r="D148" s="160"/>
      <c r="E148" s="199" t="e">
        <f>VLOOKUP($B148,ListsReq!$AC$3:$AF$150,2,FALSE)</f>
        <v>#N/A</v>
      </c>
      <c r="F148" s="200" t="e">
        <f>IF($C$115=2020, VLOOKUP($B148,ListsReq!$AC$3:$AF$150,3,FALSE), IF($C$115=2019, VLOOKUP($B148,ListsReq!$AC$153:$AF$300,3,FALSE),""))</f>
        <v>#N/A</v>
      </c>
      <c r="G148" s="199" t="e">
        <f>VLOOKUP($B148,ListsReq!$AC$3:$AF$150,4,FALSE)</f>
        <v>#N/A</v>
      </c>
      <c r="H148" s="198" t="e">
        <f t="shared" si="1"/>
        <v>#N/A</v>
      </c>
      <c r="I148" s="159"/>
      <c r="J148" s="145"/>
      <c r="K148" s="145"/>
      <c r="L148" s="145"/>
      <c r="M148" s="292"/>
      <c r="N148" s="143"/>
      <c r="O148" s="143"/>
    </row>
    <row r="149" spans="1:15" hidden="1" x14ac:dyDescent="0.3">
      <c r="A149" s="293"/>
      <c r="B149" s="161"/>
      <c r="C149" s="202"/>
      <c r="D149" s="160"/>
      <c r="E149" s="199" t="e">
        <f>VLOOKUP($B149,ListsReq!$AC$3:$AF$150,2,FALSE)</f>
        <v>#N/A</v>
      </c>
      <c r="F149" s="200" t="e">
        <f>IF($C$115=2020, VLOOKUP($B149,ListsReq!$AC$3:$AF$150,3,FALSE), IF($C$115=2019, VLOOKUP($B149,ListsReq!$AC$153:$AF$300,3,FALSE),""))</f>
        <v>#N/A</v>
      </c>
      <c r="G149" s="199" t="e">
        <f>VLOOKUP($B149,ListsReq!$AC$3:$AF$150,4,FALSE)</f>
        <v>#N/A</v>
      </c>
      <c r="H149" s="198" t="e">
        <f t="shared" si="1"/>
        <v>#N/A</v>
      </c>
      <c r="I149" s="159"/>
      <c r="J149" s="145"/>
      <c r="K149" s="145"/>
      <c r="L149" s="145"/>
      <c r="M149" s="292"/>
      <c r="N149" s="143"/>
      <c r="O149" s="143"/>
    </row>
    <row r="150" spans="1:15" hidden="1" x14ac:dyDescent="0.3">
      <c r="A150" s="293"/>
      <c r="B150" s="161"/>
      <c r="C150" s="202"/>
      <c r="D150" s="160"/>
      <c r="E150" s="199" t="e">
        <f>VLOOKUP($B150,ListsReq!$AC$3:$AF$150,2,FALSE)</f>
        <v>#N/A</v>
      </c>
      <c r="F150" s="200" t="e">
        <f>IF($C$115=2020, VLOOKUP($B150,ListsReq!$AC$3:$AF$150,3,FALSE), IF($C$115=2019, VLOOKUP($B150,ListsReq!$AC$153:$AF$300,3,FALSE),""))</f>
        <v>#N/A</v>
      </c>
      <c r="G150" s="199" t="e">
        <f>VLOOKUP($B150,ListsReq!$AC$3:$AF$150,4,FALSE)</f>
        <v>#N/A</v>
      </c>
      <c r="H150" s="198" t="e">
        <f t="shared" si="1"/>
        <v>#N/A</v>
      </c>
      <c r="I150" s="159"/>
      <c r="J150" s="145"/>
      <c r="K150" s="145"/>
      <c r="L150" s="145"/>
      <c r="M150" s="292"/>
      <c r="N150" s="143"/>
      <c r="O150" s="143"/>
    </row>
    <row r="151" spans="1:15" hidden="1" x14ac:dyDescent="0.3">
      <c r="A151" s="293"/>
      <c r="B151" s="161"/>
      <c r="C151" s="202"/>
      <c r="D151" s="160"/>
      <c r="E151" s="199" t="e">
        <f>VLOOKUP($B151,ListsReq!$AC$3:$AF$150,2,FALSE)</f>
        <v>#N/A</v>
      </c>
      <c r="F151" s="200" t="e">
        <f>IF($C$115=2020, VLOOKUP($B151,ListsReq!$AC$3:$AF$150,3,FALSE), IF($C$115=2019, VLOOKUP($B151,ListsReq!$AC$153:$AF$300,3,FALSE),""))</f>
        <v>#N/A</v>
      </c>
      <c r="G151" s="199" t="e">
        <f>VLOOKUP($B151,ListsReq!$AC$3:$AF$150,4,FALSE)</f>
        <v>#N/A</v>
      </c>
      <c r="H151" s="198" t="e">
        <f t="shared" ref="H151:H182" si="3">(F151*D151)/1000</f>
        <v>#N/A</v>
      </c>
      <c r="I151" s="159"/>
      <c r="J151" s="145"/>
      <c r="K151" s="145"/>
      <c r="L151" s="145"/>
      <c r="M151" s="292"/>
      <c r="N151" s="143"/>
      <c r="O151" s="143"/>
    </row>
    <row r="152" spans="1:15" hidden="1" x14ac:dyDescent="0.3">
      <c r="A152" s="293"/>
      <c r="B152" s="161"/>
      <c r="C152" s="202"/>
      <c r="D152" s="160"/>
      <c r="E152" s="199" t="e">
        <f>VLOOKUP($B152,ListsReq!$AC$3:$AF$150,2,FALSE)</f>
        <v>#N/A</v>
      </c>
      <c r="F152" s="200" t="e">
        <f>IF($C$115=2020, VLOOKUP($B152,ListsReq!$AC$3:$AF$150,3,FALSE), IF($C$115=2019, VLOOKUP($B152,ListsReq!$AC$153:$AF$300,3,FALSE),""))</f>
        <v>#N/A</v>
      </c>
      <c r="G152" s="199" t="e">
        <f>VLOOKUP($B152,ListsReq!$AC$3:$AF$150,4,FALSE)</f>
        <v>#N/A</v>
      </c>
      <c r="H152" s="198" t="e">
        <f t="shared" si="3"/>
        <v>#N/A</v>
      </c>
      <c r="I152" s="159"/>
      <c r="J152" s="145"/>
      <c r="K152" s="145"/>
      <c r="L152" s="145"/>
      <c r="M152" s="292"/>
      <c r="N152" s="143"/>
      <c r="O152" s="143"/>
    </row>
    <row r="153" spans="1:15" hidden="1" x14ac:dyDescent="0.3">
      <c r="A153" s="293"/>
      <c r="B153" s="161"/>
      <c r="C153" s="202"/>
      <c r="D153" s="160"/>
      <c r="E153" s="199" t="e">
        <f>VLOOKUP($B153,ListsReq!$AC$3:$AF$150,2,FALSE)</f>
        <v>#N/A</v>
      </c>
      <c r="F153" s="200" t="e">
        <f>IF($C$115=2020, VLOOKUP($B153,ListsReq!$AC$3:$AF$150,3,FALSE), IF($C$115=2019, VLOOKUP($B153,ListsReq!$AC$153:$AF$300,3,FALSE),""))</f>
        <v>#N/A</v>
      </c>
      <c r="G153" s="199" t="e">
        <f>VLOOKUP($B153,ListsReq!$AC$3:$AF$150,4,FALSE)</f>
        <v>#N/A</v>
      </c>
      <c r="H153" s="198" t="e">
        <f t="shared" si="3"/>
        <v>#N/A</v>
      </c>
      <c r="I153" s="159"/>
      <c r="J153" s="145"/>
      <c r="K153" s="145"/>
      <c r="L153" s="145"/>
      <c r="M153" s="292"/>
      <c r="N153" s="143"/>
      <c r="O153" s="143"/>
    </row>
    <row r="154" spans="1:15" hidden="1" x14ac:dyDescent="0.3">
      <c r="A154" s="293"/>
      <c r="B154" s="161"/>
      <c r="C154" s="202"/>
      <c r="D154" s="160"/>
      <c r="E154" s="199" t="e">
        <f>VLOOKUP($B154,ListsReq!$AC$3:$AF$150,2,FALSE)</f>
        <v>#N/A</v>
      </c>
      <c r="F154" s="200" t="e">
        <f>IF($C$115=2020, VLOOKUP($B154,ListsReq!$AC$3:$AF$150,3,FALSE), IF($C$115=2019, VLOOKUP($B154,ListsReq!$AC$153:$AF$300,3,FALSE),""))</f>
        <v>#N/A</v>
      </c>
      <c r="G154" s="199" t="e">
        <f>VLOOKUP($B154,ListsReq!$AC$3:$AF$150,4,FALSE)</f>
        <v>#N/A</v>
      </c>
      <c r="H154" s="198" t="e">
        <f t="shared" si="3"/>
        <v>#N/A</v>
      </c>
      <c r="I154" s="159"/>
      <c r="J154" s="145"/>
      <c r="K154" s="145"/>
      <c r="L154" s="145"/>
      <c r="M154" s="292"/>
      <c r="N154" s="143"/>
      <c r="O154" s="143"/>
    </row>
    <row r="155" spans="1:15" hidden="1" x14ac:dyDescent="0.3">
      <c r="A155" s="293"/>
      <c r="B155" s="161"/>
      <c r="C155" s="202"/>
      <c r="D155" s="160"/>
      <c r="E155" s="199" t="e">
        <f>VLOOKUP($B155,ListsReq!$AC$3:$AF$150,2,FALSE)</f>
        <v>#N/A</v>
      </c>
      <c r="F155" s="200" t="e">
        <f>IF($C$115=2020, VLOOKUP($B155,ListsReq!$AC$3:$AF$150,3,FALSE), IF($C$115=2019, VLOOKUP($B155,ListsReq!$AC$153:$AF$300,3,FALSE),""))</f>
        <v>#N/A</v>
      </c>
      <c r="G155" s="199" t="e">
        <f>VLOOKUP($B155,ListsReq!$AC$3:$AF$150,4,FALSE)</f>
        <v>#N/A</v>
      </c>
      <c r="H155" s="198" t="e">
        <f t="shared" si="3"/>
        <v>#N/A</v>
      </c>
      <c r="I155" s="159"/>
      <c r="J155" s="145"/>
      <c r="K155" s="145"/>
      <c r="L155" s="145"/>
      <c r="M155" s="292"/>
      <c r="N155" s="143"/>
      <c r="O155" s="143"/>
    </row>
    <row r="156" spans="1:15" hidden="1" x14ac:dyDescent="0.3">
      <c r="A156" s="293"/>
      <c r="B156" s="161"/>
      <c r="C156" s="202"/>
      <c r="D156" s="160"/>
      <c r="E156" s="199" t="e">
        <f>VLOOKUP($B156,ListsReq!$AC$3:$AF$150,2,FALSE)</f>
        <v>#N/A</v>
      </c>
      <c r="F156" s="200" t="e">
        <f>IF($C$115=2020, VLOOKUP($B156,ListsReq!$AC$3:$AF$150,3,FALSE), IF($C$115=2019, VLOOKUP($B156,ListsReq!$AC$153:$AF$300,3,FALSE),""))</f>
        <v>#N/A</v>
      </c>
      <c r="G156" s="199" t="e">
        <f>VLOOKUP($B156,ListsReq!$AC$3:$AF$150,4,FALSE)</f>
        <v>#N/A</v>
      </c>
      <c r="H156" s="198" t="e">
        <f t="shared" si="3"/>
        <v>#N/A</v>
      </c>
      <c r="I156" s="159"/>
      <c r="J156" s="145"/>
      <c r="K156" s="145"/>
      <c r="L156" s="145"/>
      <c r="M156" s="292"/>
      <c r="N156" s="143"/>
      <c r="O156" s="143"/>
    </row>
    <row r="157" spans="1:15" hidden="1" x14ac:dyDescent="0.3">
      <c r="A157" s="293"/>
      <c r="B157" s="161"/>
      <c r="C157" s="202"/>
      <c r="D157" s="160"/>
      <c r="E157" s="199" t="e">
        <f>VLOOKUP($B157,ListsReq!$AC$3:$AF$150,2,FALSE)</f>
        <v>#N/A</v>
      </c>
      <c r="F157" s="200" t="e">
        <f>IF($C$115=2020, VLOOKUP($B157,ListsReq!$AC$3:$AF$150,3,FALSE), IF($C$115=2019, VLOOKUP($B157,ListsReq!$AC$153:$AF$300,3,FALSE),""))</f>
        <v>#N/A</v>
      </c>
      <c r="G157" s="199" t="e">
        <f>VLOOKUP($B157,ListsReq!$AC$3:$AF$150,4,FALSE)</f>
        <v>#N/A</v>
      </c>
      <c r="H157" s="198" t="e">
        <f t="shared" si="3"/>
        <v>#N/A</v>
      </c>
      <c r="I157" s="159"/>
      <c r="J157" s="145"/>
      <c r="K157" s="145"/>
      <c r="L157" s="145"/>
      <c r="M157" s="292"/>
      <c r="N157" s="143"/>
      <c r="O157" s="143"/>
    </row>
    <row r="158" spans="1:15" hidden="1" x14ac:dyDescent="0.3">
      <c r="A158" s="293"/>
      <c r="B158" s="161"/>
      <c r="C158" s="202"/>
      <c r="D158" s="160"/>
      <c r="E158" s="199" t="e">
        <f>VLOOKUP($B158,ListsReq!$AC$3:$AF$150,2,FALSE)</f>
        <v>#N/A</v>
      </c>
      <c r="F158" s="200" t="e">
        <f>IF($C$115=2020, VLOOKUP($B158,ListsReq!$AC$3:$AF$150,3,FALSE), IF($C$115=2019, VLOOKUP($B158,ListsReq!$AC$153:$AF$300,3,FALSE),""))</f>
        <v>#N/A</v>
      </c>
      <c r="G158" s="199" t="e">
        <f>VLOOKUP($B158,ListsReq!$AC$3:$AF$150,4,FALSE)</f>
        <v>#N/A</v>
      </c>
      <c r="H158" s="198" t="e">
        <f t="shared" si="3"/>
        <v>#N/A</v>
      </c>
      <c r="I158" s="159"/>
      <c r="J158" s="145"/>
      <c r="K158" s="145"/>
      <c r="L158" s="145"/>
      <c r="M158" s="292"/>
      <c r="N158" s="143"/>
      <c r="O158" s="143"/>
    </row>
    <row r="159" spans="1:15" hidden="1" x14ac:dyDescent="0.3">
      <c r="A159" s="293"/>
      <c r="B159" s="161"/>
      <c r="C159" s="202"/>
      <c r="D159" s="160"/>
      <c r="E159" s="199" t="e">
        <f>VLOOKUP($B159,ListsReq!$AC$3:$AF$150,2,FALSE)</f>
        <v>#N/A</v>
      </c>
      <c r="F159" s="200" t="e">
        <f>IF($C$115=2020, VLOOKUP($B159,ListsReq!$AC$3:$AF$150,3,FALSE), IF($C$115=2019, VLOOKUP($B159,ListsReq!$AC$153:$AF$300,3,FALSE),""))</f>
        <v>#N/A</v>
      </c>
      <c r="G159" s="199" t="e">
        <f>VLOOKUP($B159,ListsReq!$AC$3:$AF$150,4,FALSE)</f>
        <v>#N/A</v>
      </c>
      <c r="H159" s="198" t="e">
        <f t="shared" si="3"/>
        <v>#N/A</v>
      </c>
      <c r="I159" s="159"/>
      <c r="J159" s="145"/>
      <c r="K159" s="145"/>
      <c r="L159" s="145"/>
      <c r="M159" s="292"/>
      <c r="N159" s="143"/>
      <c r="O159" s="143"/>
    </row>
    <row r="160" spans="1:15" hidden="1" x14ac:dyDescent="0.3">
      <c r="A160" s="293"/>
      <c r="B160" s="161"/>
      <c r="C160" s="202"/>
      <c r="D160" s="160"/>
      <c r="E160" s="199" t="e">
        <f>VLOOKUP($B160,ListsReq!$AC$3:$AF$150,2,FALSE)</f>
        <v>#N/A</v>
      </c>
      <c r="F160" s="200" t="e">
        <f>IF($C$115=2020, VLOOKUP($B160,ListsReq!$AC$3:$AF$150,3,FALSE), IF($C$115=2019, VLOOKUP($B160,ListsReq!$AC$153:$AF$300,3,FALSE),""))</f>
        <v>#N/A</v>
      </c>
      <c r="G160" s="199" t="e">
        <f>VLOOKUP($B160,ListsReq!$AC$3:$AF$150,4,FALSE)</f>
        <v>#N/A</v>
      </c>
      <c r="H160" s="198" t="e">
        <f t="shared" si="3"/>
        <v>#N/A</v>
      </c>
      <c r="I160" s="159"/>
      <c r="J160" s="145"/>
      <c r="K160" s="145"/>
      <c r="L160" s="145"/>
      <c r="M160" s="292"/>
      <c r="N160" s="143"/>
      <c r="O160" s="143"/>
    </row>
    <row r="161" spans="1:15" hidden="1" x14ac:dyDescent="0.3">
      <c r="A161" s="293"/>
      <c r="B161" s="161"/>
      <c r="C161" s="202"/>
      <c r="D161" s="160"/>
      <c r="E161" s="199" t="e">
        <f>VLOOKUP($B161,ListsReq!$AC$3:$AF$150,2,FALSE)</f>
        <v>#N/A</v>
      </c>
      <c r="F161" s="200" t="e">
        <f>IF($C$115=2020, VLOOKUP($B161,ListsReq!$AC$3:$AF$150,3,FALSE), IF($C$115=2019, VLOOKUP($B161,ListsReq!$AC$153:$AF$300,3,FALSE),""))</f>
        <v>#N/A</v>
      </c>
      <c r="G161" s="199" t="e">
        <f>VLOOKUP($B161,ListsReq!$AC$3:$AF$150,4,FALSE)</f>
        <v>#N/A</v>
      </c>
      <c r="H161" s="198" t="e">
        <f t="shared" si="3"/>
        <v>#N/A</v>
      </c>
      <c r="I161" s="159"/>
      <c r="J161" s="145"/>
      <c r="K161" s="145"/>
      <c r="L161" s="145"/>
      <c r="M161" s="292"/>
      <c r="N161" s="143"/>
      <c r="O161" s="143"/>
    </row>
    <row r="162" spans="1:15" hidden="1" x14ac:dyDescent="0.3">
      <c r="A162" s="293"/>
      <c r="B162" s="161"/>
      <c r="C162" s="202"/>
      <c r="D162" s="160"/>
      <c r="E162" s="199" t="e">
        <f>VLOOKUP($B162,ListsReq!$AC$3:$AF$150,2,FALSE)</f>
        <v>#N/A</v>
      </c>
      <c r="F162" s="200" t="e">
        <f>IF($C$115=2020, VLOOKUP($B162,ListsReq!$AC$3:$AF$150,3,FALSE), IF($C$115=2019, VLOOKUP($B162,ListsReq!$AC$153:$AF$300,3,FALSE),""))</f>
        <v>#N/A</v>
      </c>
      <c r="G162" s="199" t="e">
        <f>VLOOKUP($B162,ListsReq!$AC$3:$AF$150,4,FALSE)</f>
        <v>#N/A</v>
      </c>
      <c r="H162" s="198" t="e">
        <f t="shared" si="3"/>
        <v>#N/A</v>
      </c>
      <c r="I162" s="159"/>
      <c r="J162" s="145"/>
      <c r="K162" s="145"/>
      <c r="L162" s="145"/>
      <c r="M162" s="292"/>
      <c r="N162" s="143"/>
      <c r="O162" s="143"/>
    </row>
    <row r="163" spans="1:15" hidden="1" x14ac:dyDescent="0.3">
      <c r="A163" s="293"/>
      <c r="B163" s="161"/>
      <c r="C163" s="202"/>
      <c r="D163" s="160"/>
      <c r="E163" s="199" t="e">
        <f>VLOOKUP($B163,ListsReq!$AC$3:$AF$150,2,FALSE)</f>
        <v>#N/A</v>
      </c>
      <c r="F163" s="200" t="e">
        <f>IF($C$115=2020, VLOOKUP($B163,ListsReq!$AC$3:$AF$150,3,FALSE), IF($C$115=2019, VLOOKUP($B163,ListsReq!$AC$153:$AF$300,3,FALSE),""))</f>
        <v>#N/A</v>
      </c>
      <c r="G163" s="199" t="e">
        <f>VLOOKUP($B163,ListsReq!$AC$3:$AF$150,4,FALSE)</f>
        <v>#N/A</v>
      </c>
      <c r="H163" s="198" t="e">
        <f t="shared" si="3"/>
        <v>#N/A</v>
      </c>
      <c r="I163" s="159"/>
      <c r="J163" s="145"/>
      <c r="K163" s="145"/>
      <c r="L163" s="145"/>
      <c r="M163" s="292"/>
      <c r="N163" s="143"/>
      <c r="O163" s="143"/>
    </row>
    <row r="164" spans="1:15" hidden="1" x14ac:dyDescent="0.3">
      <c r="A164" s="293"/>
      <c r="B164" s="161"/>
      <c r="C164" s="202"/>
      <c r="D164" s="160"/>
      <c r="E164" s="199" t="e">
        <f>VLOOKUP($B164,ListsReq!$AC$3:$AF$150,2,FALSE)</f>
        <v>#N/A</v>
      </c>
      <c r="F164" s="200" t="e">
        <f>IF($C$115=2020, VLOOKUP($B164,ListsReq!$AC$3:$AF$150,3,FALSE), IF($C$115=2019, VLOOKUP($B164,ListsReq!$AC$153:$AF$300,3,FALSE),""))</f>
        <v>#N/A</v>
      </c>
      <c r="G164" s="199" t="e">
        <f>VLOOKUP($B164,ListsReq!$AC$3:$AF$150,4,FALSE)</f>
        <v>#N/A</v>
      </c>
      <c r="H164" s="198" t="e">
        <f t="shared" si="3"/>
        <v>#N/A</v>
      </c>
      <c r="I164" s="159"/>
      <c r="J164" s="145"/>
      <c r="K164" s="145"/>
      <c r="L164" s="145"/>
      <c r="M164" s="292"/>
      <c r="N164" s="143"/>
      <c r="O164" s="143"/>
    </row>
    <row r="165" spans="1:15" hidden="1" x14ac:dyDescent="0.3">
      <c r="A165" s="293"/>
      <c r="B165" s="161"/>
      <c r="C165" s="202"/>
      <c r="D165" s="160"/>
      <c r="E165" s="199" t="e">
        <f>VLOOKUP($B165,ListsReq!$AC$3:$AF$150,2,FALSE)</f>
        <v>#N/A</v>
      </c>
      <c r="F165" s="200" t="e">
        <f>IF($C$115=2020, VLOOKUP($B165,ListsReq!$AC$3:$AF$150,3,FALSE), IF($C$115=2019, VLOOKUP($B165,ListsReq!$AC$153:$AF$300,3,FALSE),""))</f>
        <v>#N/A</v>
      </c>
      <c r="G165" s="199" t="e">
        <f>VLOOKUP($B165,ListsReq!$AC$3:$AF$150,4,FALSE)</f>
        <v>#N/A</v>
      </c>
      <c r="H165" s="198" t="e">
        <f t="shared" si="3"/>
        <v>#N/A</v>
      </c>
      <c r="I165" s="159"/>
      <c r="J165" s="145"/>
      <c r="K165" s="145"/>
      <c r="L165" s="145"/>
      <c r="M165" s="292"/>
      <c r="N165" s="143"/>
      <c r="O165" s="143"/>
    </row>
    <row r="166" spans="1:15" hidden="1" x14ac:dyDescent="0.3">
      <c r="A166" s="293"/>
      <c r="B166" s="161"/>
      <c r="C166" s="202"/>
      <c r="D166" s="160"/>
      <c r="E166" s="199" t="e">
        <f>VLOOKUP($B166,ListsReq!$AC$3:$AF$150,2,FALSE)</f>
        <v>#N/A</v>
      </c>
      <c r="F166" s="200" t="e">
        <f>IF($C$115=2020, VLOOKUP($B166,ListsReq!$AC$3:$AF$150,3,FALSE), IF($C$115=2019, VLOOKUP($B166,ListsReq!$AC$153:$AF$300,3,FALSE),""))</f>
        <v>#N/A</v>
      </c>
      <c r="G166" s="199" t="e">
        <f>VLOOKUP($B166,ListsReq!$AC$3:$AF$150,4,FALSE)</f>
        <v>#N/A</v>
      </c>
      <c r="H166" s="198" t="e">
        <f t="shared" si="3"/>
        <v>#N/A</v>
      </c>
      <c r="I166" s="159"/>
      <c r="J166" s="145"/>
      <c r="K166" s="145"/>
      <c r="L166" s="145"/>
      <c r="M166" s="292"/>
      <c r="N166" s="143"/>
      <c r="O166" s="143"/>
    </row>
    <row r="167" spans="1:15" hidden="1" x14ac:dyDescent="0.3">
      <c r="A167" s="293"/>
      <c r="B167" s="161"/>
      <c r="C167" s="202"/>
      <c r="D167" s="160"/>
      <c r="E167" s="199" t="e">
        <f>VLOOKUP($B167,ListsReq!$AC$3:$AF$150,2,FALSE)</f>
        <v>#N/A</v>
      </c>
      <c r="F167" s="200" t="e">
        <f>IF($C$115=2020, VLOOKUP($B167,ListsReq!$AC$3:$AF$150,3,FALSE), IF($C$115=2019, VLOOKUP($B167,ListsReq!$AC$153:$AF$300,3,FALSE),""))</f>
        <v>#N/A</v>
      </c>
      <c r="G167" s="199" t="e">
        <f>VLOOKUP($B167,ListsReq!$AC$3:$AF$150,4,FALSE)</f>
        <v>#N/A</v>
      </c>
      <c r="H167" s="198" t="e">
        <f t="shared" si="3"/>
        <v>#N/A</v>
      </c>
      <c r="I167" s="159"/>
      <c r="J167" s="145"/>
      <c r="K167" s="145"/>
      <c r="L167" s="145"/>
      <c r="M167" s="292"/>
      <c r="N167" s="143"/>
      <c r="O167" s="143"/>
    </row>
    <row r="168" spans="1:15" hidden="1" x14ac:dyDescent="0.3">
      <c r="A168" s="293"/>
      <c r="B168" s="161"/>
      <c r="C168" s="202"/>
      <c r="D168" s="160"/>
      <c r="E168" s="199" t="e">
        <f>VLOOKUP($B168,ListsReq!$AC$3:$AF$150,2,FALSE)</f>
        <v>#N/A</v>
      </c>
      <c r="F168" s="200" t="e">
        <f>IF($C$115=2020, VLOOKUP($B168,ListsReq!$AC$3:$AF$150,3,FALSE), IF($C$115=2019, VLOOKUP($B168,ListsReq!$AC$153:$AF$300,3,FALSE),""))</f>
        <v>#N/A</v>
      </c>
      <c r="G168" s="199" t="e">
        <f>VLOOKUP($B168,ListsReq!$AC$3:$AF$150,4,FALSE)</f>
        <v>#N/A</v>
      </c>
      <c r="H168" s="198" t="e">
        <f t="shared" si="3"/>
        <v>#N/A</v>
      </c>
      <c r="I168" s="159"/>
      <c r="J168" s="145"/>
      <c r="K168" s="145"/>
      <c r="L168" s="145"/>
      <c r="M168" s="292"/>
      <c r="N168" s="143"/>
      <c r="O168" s="143"/>
    </row>
    <row r="169" spans="1:15" hidden="1" x14ac:dyDescent="0.3">
      <c r="A169" s="293"/>
      <c r="B169" s="161"/>
      <c r="C169" s="202"/>
      <c r="D169" s="160"/>
      <c r="E169" s="199" t="e">
        <f>VLOOKUP($B169,ListsReq!$AC$3:$AF$150,2,FALSE)</f>
        <v>#N/A</v>
      </c>
      <c r="F169" s="200" t="e">
        <f>IF($C$115=2020, VLOOKUP($B169,ListsReq!$AC$3:$AF$150,3,FALSE), IF($C$115=2019, VLOOKUP($B169,ListsReq!$AC$153:$AF$300,3,FALSE),""))</f>
        <v>#N/A</v>
      </c>
      <c r="G169" s="199" t="e">
        <f>VLOOKUP($B169,ListsReq!$AC$3:$AF$150,4,FALSE)</f>
        <v>#N/A</v>
      </c>
      <c r="H169" s="198" t="e">
        <f t="shared" si="3"/>
        <v>#N/A</v>
      </c>
      <c r="I169" s="159"/>
      <c r="J169" s="145"/>
      <c r="K169" s="145"/>
      <c r="L169" s="145"/>
      <c r="M169" s="292"/>
      <c r="N169" s="143"/>
      <c r="O169" s="143"/>
    </row>
    <row r="170" spans="1:15" hidden="1" x14ac:dyDescent="0.3">
      <c r="A170" s="293"/>
      <c r="B170" s="161"/>
      <c r="C170" s="202"/>
      <c r="D170" s="160"/>
      <c r="E170" s="199" t="e">
        <f>VLOOKUP($B170,ListsReq!$AC$3:$AF$150,2,FALSE)</f>
        <v>#N/A</v>
      </c>
      <c r="F170" s="200" t="e">
        <f>IF($C$115=2020, VLOOKUP($B170,ListsReq!$AC$3:$AF$150,3,FALSE), IF($C$115=2019, VLOOKUP($B170,ListsReq!$AC$153:$AF$300,3,FALSE),""))</f>
        <v>#N/A</v>
      </c>
      <c r="G170" s="199" t="e">
        <f>VLOOKUP($B170,ListsReq!$AC$3:$AF$150,4,FALSE)</f>
        <v>#N/A</v>
      </c>
      <c r="H170" s="198" t="e">
        <f t="shared" si="3"/>
        <v>#N/A</v>
      </c>
      <c r="I170" s="159"/>
      <c r="J170" s="145"/>
      <c r="K170" s="145"/>
      <c r="L170" s="145"/>
      <c r="M170" s="292"/>
      <c r="N170" s="143"/>
      <c r="O170" s="143"/>
    </row>
    <row r="171" spans="1:15" hidden="1" x14ac:dyDescent="0.3">
      <c r="A171" s="293"/>
      <c r="B171" s="161"/>
      <c r="C171" s="202"/>
      <c r="D171" s="160"/>
      <c r="E171" s="199" t="e">
        <f>VLOOKUP($B171,ListsReq!$AC$3:$AF$150,2,FALSE)</f>
        <v>#N/A</v>
      </c>
      <c r="F171" s="200" t="e">
        <f>IF($C$115=2020, VLOOKUP($B171,ListsReq!$AC$3:$AF$150,3,FALSE), IF($C$115=2019, VLOOKUP($B171,ListsReq!$AC$153:$AF$300,3,FALSE),""))</f>
        <v>#N/A</v>
      </c>
      <c r="G171" s="199" t="e">
        <f>VLOOKUP($B171,ListsReq!$AC$3:$AF$150,4,FALSE)</f>
        <v>#N/A</v>
      </c>
      <c r="H171" s="198" t="e">
        <f t="shared" si="3"/>
        <v>#N/A</v>
      </c>
      <c r="I171" s="159"/>
      <c r="J171" s="145"/>
      <c r="K171" s="145"/>
      <c r="L171" s="145"/>
      <c r="M171" s="292"/>
      <c r="N171" s="143"/>
      <c r="O171" s="143"/>
    </row>
    <row r="172" spans="1:15" hidden="1" x14ac:dyDescent="0.3">
      <c r="A172" s="293"/>
      <c r="B172" s="161"/>
      <c r="C172" s="202"/>
      <c r="D172" s="160"/>
      <c r="E172" s="199" t="e">
        <f>VLOOKUP($B172,ListsReq!$AC$3:$AF$150,2,FALSE)</f>
        <v>#N/A</v>
      </c>
      <c r="F172" s="200" t="e">
        <f>IF($C$115=2020, VLOOKUP($B172,ListsReq!$AC$3:$AF$150,3,FALSE), IF($C$115=2019, VLOOKUP($B172,ListsReq!$AC$153:$AF$300,3,FALSE),""))</f>
        <v>#N/A</v>
      </c>
      <c r="G172" s="199" t="e">
        <f>VLOOKUP($B172,ListsReq!$AC$3:$AF$150,4,FALSE)</f>
        <v>#N/A</v>
      </c>
      <c r="H172" s="198" t="e">
        <f t="shared" si="3"/>
        <v>#N/A</v>
      </c>
      <c r="I172" s="159"/>
      <c r="J172" s="145"/>
      <c r="K172" s="145"/>
      <c r="L172" s="145"/>
      <c r="M172" s="292"/>
      <c r="N172" s="143"/>
      <c r="O172" s="143"/>
    </row>
    <row r="173" spans="1:15" hidden="1" x14ac:dyDescent="0.3">
      <c r="A173" s="293"/>
      <c r="B173" s="161"/>
      <c r="C173" s="202"/>
      <c r="D173" s="160"/>
      <c r="E173" s="199" t="e">
        <f>VLOOKUP($B173,ListsReq!$AC$3:$AF$150,2,FALSE)</f>
        <v>#N/A</v>
      </c>
      <c r="F173" s="200" t="e">
        <f>IF($C$115=2020, VLOOKUP($B173,ListsReq!$AC$3:$AF$150,3,FALSE), IF($C$115=2019, VLOOKUP($B173,ListsReq!$AC$153:$AF$300,3,FALSE),""))</f>
        <v>#N/A</v>
      </c>
      <c r="G173" s="199" t="e">
        <f>VLOOKUP($B173,ListsReq!$AC$3:$AF$150,4,FALSE)</f>
        <v>#N/A</v>
      </c>
      <c r="H173" s="198" t="e">
        <f t="shared" si="3"/>
        <v>#N/A</v>
      </c>
      <c r="I173" s="159"/>
      <c r="J173" s="145"/>
      <c r="K173" s="145"/>
      <c r="L173" s="145"/>
      <c r="M173" s="292"/>
      <c r="N173" s="143"/>
      <c r="O173" s="143"/>
    </row>
    <row r="174" spans="1:15" hidden="1" x14ac:dyDescent="0.3">
      <c r="A174" s="293"/>
      <c r="B174" s="161"/>
      <c r="C174" s="202"/>
      <c r="D174" s="160"/>
      <c r="E174" s="199" t="e">
        <f>VLOOKUP($B174,ListsReq!$AC$3:$AF$150,2,FALSE)</f>
        <v>#N/A</v>
      </c>
      <c r="F174" s="200" t="e">
        <f>IF($C$115=2020, VLOOKUP($B174,ListsReq!$AC$3:$AF$150,3,FALSE), IF($C$115=2019, VLOOKUP($B174,ListsReq!$AC$153:$AF$300,3,FALSE),""))</f>
        <v>#N/A</v>
      </c>
      <c r="G174" s="199" t="e">
        <f>VLOOKUP($B174,ListsReq!$AC$3:$AF$150,4,FALSE)</f>
        <v>#N/A</v>
      </c>
      <c r="H174" s="198" t="e">
        <f t="shared" si="3"/>
        <v>#N/A</v>
      </c>
      <c r="I174" s="159"/>
      <c r="J174" s="145"/>
      <c r="K174" s="145"/>
      <c r="L174" s="145"/>
      <c r="M174" s="292"/>
      <c r="N174" s="143"/>
      <c r="O174" s="143"/>
    </row>
    <row r="175" spans="1:15" hidden="1" x14ac:dyDescent="0.3">
      <c r="A175" s="293"/>
      <c r="B175" s="161"/>
      <c r="C175" s="202"/>
      <c r="D175" s="160"/>
      <c r="E175" s="199" t="e">
        <f>VLOOKUP($B175,ListsReq!$AC$3:$AF$150,2,FALSE)</f>
        <v>#N/A</v>
      </c>
      <c r="F175" s="200" t="e">
        <f>IF($C$115=2020, VLOOKUP($B175,ListsReq!$AC$3:$AF$150,3,FALSE), IF($C$115=2019, VLOOKUP($B175,ListsReq!$AC$153:$AF$300,3,FALSE),""))</f>
        <v>#N/A</v>
      </c>
      <c r="G175" s="199" t="e">
        <f>VLOOKUP($B175,ListsReq!$AC$3:$AF$150,4,FALSE)</f>
        <v>#N/A</v>
      </c>
      <c r="H175" s="198" t="e">
        <f t="shared" si="3"/>
        <v>#N/A</v>
      </c>
      <c r="I175" s="159"/>
      <c r="J175" s="145"/>
      <c r="K175" s="145"/>
      <c r="L175" s="145"/>
      <c r="M175" s="292"/>
      <c r="N175" s="143"/>
      <c r="O175" s="143"/>
    </row>
    <row r="176" spans="1:15" hidden="1" x14ac:dyDescent="0.3">
      <c r="A176" s="293"/>
      <c r="B176" s="161"/>
      <c r="C176" s="202"/>
      <c r="D176" s="160"/>
      <c r="E176" s="199" t="e">
        <f>VLOOKUP($B176,ListsReq!$AC$3:$AF$150,2,FALSE)</f>
        <v>#N/A</v>
      </c>
      <c r="F176" s="200" t="e">
        <f>IF($C$115=2020, VLOOKUP($B176,ListsReq!$AC$3:$AF$150,3,FALSE), IF($C$115=2019, VLOOKUP($B176,ListsReq!$AC$153:$AF$300,3,FALSE),""))</f>
        <v>#N/A</v>
      </c>
      <c r="G176" s="199" t="e">
        <f>VLOOKUP($B176,ListsReq!$AC$3:$AF$150,4,FALSE)</f>
        <v>#N/A</v>
      </c>
      <c r="H176" s="198" t="e">
        <f t="shared" si="3"/>
        <v>#N/A</v>
      </c>
      <c r="I176" s="159"/>
      <c r="J176" s="145"/>
      <c r="K176" s="145"/>
      <c r="L176" s="145"/>
      <c r="M176" s="292"/>
      <c r="N176" s="143"/>
      <c r="O176" s="143"/>
    </row>
    <row r="177" spans="1:15" hidden="1" x14ac:dyDescent="0.3">
      <c r="A177" s="293"/>
      <c r="B177" s="161"/>
      <c r="C177" s="202"/>
      <c r="D177" s="160"/>
      <c r="E177" s="199" t="e">
        <f>VLOOKUP($B177,ListsReq!$AC$3:$AF$150,2,FALSE)</f>
        <v>#N/A</v>
      </c>
      <c r="F177" s="200" t="e">
        <f>IF($C$115=2020, VLOOKUP($B177,ListsReq!$AC$3:$AF$150,3,FALSE), IF($C$115=2019, VLOOKUP($B177,ListsReq!$AC$153:$AF$300,3,FALSE),""))</f>
        <v>#N/A</v>
      </c>
      <c r="G177" s="199" t="e">
        <f>VLOOKUP($B177,ListsReq!$AC$3:$AF$150,4,FALSE)</f>
        <v>#N/A</v>
      </c>
      <c r="H177" s="198" t="e">
        <f t="shared" si="3"/>
        <v>#N/A</v>
      </c>
      <c r="I177" s="159"/>
      <c r="J177" s="145"/>
      <c r="K177" s="145"/>
      <c r="L177" s="145"/>
      <c r="M177" s="292"/>
      <c r="N177" s="143"/>
      <c r="O177" s="143"/>
    </row>
    <row r="178" spans="1:15" hidden="1" x14ac:dyDescent="0.3">
      <c r="A178" s="293"/>
      <c r="B178" s="161"/>
      <c r="C178" s="202"/>
      <c r="D178" s="160"/>
      <c r="E178" s="199" t="e">
        <f>VLOOKUP($B178,ListsReq!$AC$3:$AF$150,2,FALSE)</f>
        <v>#N/A</v>
      </c>
      <c r="F178" s="200" t="e">
        <f>IF($C$115=2020, VLOOKUP($B178,ListsReq!$AC$3:$AF$150,3,FALSE), IF($C$115=2019, VLOOKUP($B178,ListsReq!$AC$153:$AF$300,3,FALSE),""))</f>
        <v>#N/A</v>
      </c>
      <c r="G178" s="199" t="e">
        <f>VLOOKUP($B178,ListsReq!$AC$3:$AF$150,4,FALSE)</f>
        <v>#N/A</v>
      </c>
      <c r="H178" s="198" t="e">
        <f t="shared" si="3"/>
        <v>#N/A</v>
      </c>
      <c r="I178" s="159"/>
      <c r="J178" s="145"/>
      <c r="K178" s="145"/>
      <c r="L178" s="145"/>
      <c r="M178" s="292"/>
      <c r="N178" s="143"/>
      <c r="O178" s="143"/>
    </row>
    <row r="179" spans="1:15" hidden="1" x14ac:dyDescent="0.3">
      <c r="A179" s="293"/>
      <c r="B179" s="161"/>
      <c r="C179" s="202"/>
      <c r="D179" s="160"/>
      <c r="E179" s="199" t="e">
        <f>VLOOKUP($B179,ListsReq!$AC$3:$AF$150,2,FALSE)</f>
        <v>#N/A</v>
      </c>
      <c r="F179" s="200" t="e">
        <f>IF($C$115=2020, VLOOKUP($B179,ListsReq!$AC$3:$AF$150,3,FALSE), IF($C$115=2019, VLOOKUP($B179,ListsReq!$AC$153:$AF$300,3,FALSE),""))</f>
        <v>#N/A</v>
      </c>
      <c r="G179" s="199" t="e">
        <f>VLOOKUP($B179,ListsReq!$AC$3:$AF$150,4,FALSE)</f>
        <v>#N/A</v>
      </c>
      <c r="H179" s="198" t="e">
        <f t="shared" si="3"/>
        <v>#N/A</v>
      </c>
      <c r="I179" s="159"/>
      <c r="J179" s="145"/>
      <c r="K179" s="145"/>
      <c r="L179" s="145"/>
      <c r="M179" s="292"/>
      <c r="N179" s="143"/>
      <c r="O179" s="143"/>
    </row>
    <row r="180" spans="1:15" hidden="1" x14ac:dyDescent="0.3">
      <c r="A180" s="293"/>
      <c r="B180" s="161"/>
      <c r="C180" s="202"/>
      <c r="D180" s="160"/>
      <c r="E180" s="199" t="e">
        <f>VLOOKUP($B180,ListsReq!$AC$3:$AF$150,2,FALSE)</f>
        <v>#N/A</v>
      </c>
      <c r="F180" s="200" t="e">
        <f>IF($C$115=2020, VLOOKUP($B180,ListsReq!$AC$3:$AF$150,3,FALSE), IF($C$115=2019, VLOOKUP($B180,ListsReq!$AC$153:$AF$300,3,FALSE),""))</f>
        <v>#N/A</v>
      </c>
      <c r="G180" s="199" t="e">
        <f>VLOOKUP($B180,ListsReq!$AC$3:$AF$150,4,FALSE)</f>
        <v>#N/A</v>
      </c>
      <c r="H180" s="198" t="e">
        <f t="shared" si="3"/>
        <v>#N/A</v>
      </c>
      <c r="I180" s="159"/>
      <c r="J180" s="145"/>
      <c r="K180" s="145"/>
      <c r="L180" s="145"/>
      <c r="M180" s="292"/>
      <c r="N180" s="143"/>
      <c r="O180" s="143"/>
    </row>
    <row r="181" spans="1:15" hidden="1" x14ac:dyDescent="0.3">
      <c r="A181" s="293"/>
      <c r="B181" s="161"/>
      <c r="C181" s="201"/>
      <c r="D181" s="157"/>
      <c r="E181" s="199" t="e">
        <f>VLOOKUP($B181,ListsReq!$AC$3:$AF$150,2,FALSE)</f>
        <v>#N/A</v>
      </c>
      <c r="F181" s="200" t="e">
        <f>IF($C$115=2020, VLOOKUP($B181,ListsReq!$AC$3:$AF$150,3,FALSE), IF($C$115=2019, VLOOKUP($B181,ListsReq!$AC$153:$AF$300,3,FALSE),""))</f>
        <v>#N/A</v>
      </c>
      <c r="G181" s="199" t="e">
        <f>VLOOKUP($B181,ListsReq!$AC$3:$AF$150,4,FALSE)</f>
        <v>#N/A</v>
      </c>
      <c r="H181" s="198" t="e">
        <f t="shared" si="3"/>
        <v>#N/A</v>
      </c>
      <c r="I181" s="156"/>
      <c r="J181" s="145"/>
      <c r="K181" s="145"/>
      <c r="L181" s="145"/>
      <c r="M181" s="292"/>
      <c r="N181" s="143"/>
      <c r="O181" s="143"/>
    </row>
    <row r="182" spans="1:15" hidden="1" x14ac:dyDescent="0.3">
      <c r="A182" s="293"/>
      <c r="B182" s="161"/>
      <c r="C182" s="201"/>
      <c r="D182" s="157"/>
      <c r="E182" s="199" t="e">
        <f>VLOOKUP($B182,ListsReq!$AC$3:$AF$150,2,FALSE)</f>
        <v>#N/A</v>
      </c>
      <c r="F182" s="200" t="e">
        <f>IF($C$115=2020, VLOOKUP($B182,ListsReq!$AC$3:$AF$150,3,FALSE), IF($C$115=2019, VLOOKUP($B182,ListsReq!$AC$153:$AF$300,3,FALSE),""))</f>
        <v>#N/A</v>
      </c>
      <c r="G182" s="199" t="e">
        <f>VLOOKUP($B182,ListsReq!$AC$3:$AF$150,4,FALSE)</f>
        <v>#N/A</v>
      </c>
      <c r="H182" s="198" t="e">
        <f t="shared" si="3"/>
        <v>#N/A</v>
      </c>
      <c r="I182" s="156"/>
      <c r="J182" s="145"/>
      <c r="K182" s="145"/>
      <c r="L182" s="145"/>
      <c r="M182" s="292"/>
      <c r="N182" s="143"/>
      <c r="O182" s="143"/>
    </row>
    <row r="183" spans="1:15" hidden="1" x14ac:dyDescent="0.3">
      <c r="A183" s="293"/>
      <c r="B183" s="161"/>
      <c r="C183" s="201"/>
      <c r="D183" s="157"/>
      <c r="E183" s="199" t="e">
        <f>VLOOKUP($B183,ListsReq!$AC$3:$AF$150,2,FALSE)</f>
        <v>#N/A</v>
      </c>
      <c r="F183" s="200" t="e">
        <f>IF($C$115=2020, VLOOKUP($B183,ListsReq!$AC$3:$AF$150,3,FALSE), IF($C$115=2019, VLOOKUP($B183,ListsReq!$AC$153:$AF$300,3,FALSE),""))</f>
        <v>#N/A</v>
      </c>
      <c r="G183" s="199" t="e">
        <f>VLOOKUP($B183,ListsReq!$AC$3:$AF$150,4,FALSE)</f>
        <v>#N/A</v>
      </c>
      <c r="H183" s="198" t="e">
        <f t="shared" ref="H183:H208" si="4">(F183*D183)/1000</f>
        <v>#N/A</v>
      </c>
      <c r="I183" s="156"/>
      <c r="J183" s="145"/>
      <c r="K183" s="145"/>
      <c r="L183" s="145"/>
      <c r="M183" s="292"/>
      <c r="N183" s="143"/>
      <c r="O183" s="143"/>
    </row>
    <row r="184" spans="1:15" hidden="1" x14ac:dyDescent="0.3">
      <c r="A184" s="293"/>
      <c r="B184" s="161"/>
      <c r="C184" s="201"/>
      <c r="D184" s="157"/>
      <c r="E184" s="199" t="e">
        <f>VLOOKUP($B184,ListsReq!$AC$3:$AF$150,2,FALSE)</f>
        <v>#N/A</v>
      </c>
      <c r="F184" s="200" t="e">
        <f>IF($C$115=2020, VLOOKUP($B184,ListsReq!$AC$3:$AF$150,3,FALSE), IF($C$115=2019, VLOOKUP($B184,ListsReq!$AC$153:$AF$300,3,FALSE),""))</f>
        <v>#N/A</v>
      </c>
      <c r="G184" s="199" t="e">
        <f>VLOOKUP($B184,ListsReq!$AC$3:$AF$150,4,FALSE)</f>
        <v>#N/A</v>
      </c>
      <c r="H184" s="198" t="e">
        <f t="shared" si="4"/>
        <v>#N/A</v>
      </c>
      <c r="I184" s="156"/>
      <c r="J184" s="145"/>
      <c r="K184" s="145"/>
      <c r="L184" s="145"/>
      <c r="M184" s="292"/>
      <c r="N184" s="143"/>
      <c r="O184" s="143"/>
    </row>
    <row r="185" spans="1:15" hidden="1" x14ac:dyDescent="0.3">
      <c r="A185" s="293"/>
      <c r="B185" s="161"/>
      <c r="C185" s="201"/>
      <c r="D185" s="157"/>
      <c r="E185" s="199" t="e">
        <f>VLOOKUP($B185,ListsReq!$AC$3:$AF$150,2,FALSE)</f>
        <v>#N/A</v>
      </c>
      <c r="F185" s="200" t="e">
        <f>IF($C$115=2020, VLOOKUP($B185,ListsReq!$AC$3:$AF$150,3,FALSE), IF($C$115=2019, VLOOKUP($B185,ListsReq!$AC$153:$AF$300,3,FALSE),""))</f>
        <v>#N/A</v>
      </c>
      <c r="G185" s="199" t="e">
        <f>VLOOKUP($B185,ListsReq!$AC$3:$AF$150,4,FALSE)</f>
        <v>#N/A</v>
      </c>
      <c r="H185" s="198" t="e">
        <f t="shared" si="4"/>
        <v>#N/A</v>
      </c>
      <c r="I185" s="156"/>
      <c r="J185" s="145"/>
      <c r="K185" s="145"/>
      <c r="L185" s="145"/>
      <c r="M185" s="292"/>
      <c r="N185" s="143"/>
      <c r="O185" s="143"/>
    </row>
    <row r="186" spans="1:15" hidden="1" x14ac:dyDescent="0.3">
      <c r="A186" s="293"/>
      <c r="B186" s="161"/>
      <c r="C186" s="201"/>
      <c r="D186" s="157"/>
      <c r="E186" s="199" t="e">
        <f>VLOOKUP($B186,ListsReq!$AC$3:$AF$150,2,FALSE)</f>
        <v>#N/A</v>
      </c>
      <c r="F186" s="200" t="e">
        <f>IF($C$115=2020, VLOOKUP($B186,ListsReq!$AC$3:$AF$150,3,FALSE), IF($C$115=2019, VLOOKUP($B186,ListsReq!$AC$153:$AF$300,3,FALSE),""))</f>
        <v>#N/A</v>
      </c>
      <c r="G186" s="199" t="e">
        <f>VLOOKUP($B186,ListsReq!$AC$3:$AF$150,4,FALSE)</f>
        <v>#N/A</v>
      </c>
      <c r="H186" s="198" t="e">
        <f t="shared" si="4"/>
        <v>#N/A</v>
      </c>
      <c r="I186" s="156"/>
      <c r="J186" s="145"/>
      <c r="K186" s="145"/>
      <c r="L186" s="145"/>
      <c r="M186" s="292"/>
      <c r="N186" s="143"/>
      <c r="O186" s="143"/>
    </row>
    <row r="187" spans="1:15" hidden="1" x14ac:dyDescent="0.3">
      <c r="A187" s="293"/>
      <c r="B187" s="161"/>
      <c r="C187" s="201"/>
      <c r="D187" s="157"/>
      <c r="E187" s="199" t="e">
        <f>VLOOKUP($B187,ListsReq!$AC$3:$AF$150,2,FALSE)</f>
        <v>#N/A</v>
      </c>
      <c r="F187" s="200" t="e">
        <f>IF($C$115=2020, VLOOKUP($B187,ListsReq!$AC$3:$AF$150,3,FALSE), IF($C$115=2019, VLOOKUP($B187,ListsReq!$AC$153:$AF$300,3,FALSE),""))</f>
        <v>#N/A</v>
      </c>
      <c r="G187" s="199" t="e">
        <f>VLOOKUP($B187,ListsReq!$AC$3:$AF$150,4,FALSE)</f>
        <v>#N/A</v>
      </c>
      <c r="H187" s="198" t="e">
        <f t="shared" si="4"/>
        <v>#N/A</v>
      </c>
      <c r="I187" s="156"/>
      <c r="J187" s="145"/>
      <c r="K187" s="145"/>
      <c r="L187" s="145"/>
      <c r="M187" s="292"/>
      <c r="N187" s="143"/>
      <c r="O187" s="143"/>
    </row>
    <row r="188" spans="1:15" hidden="1" x14ac:dyDescent="0.3">
      <c r="A188" s="293"/>
      <c r="B188" s="161"/>
      <c r="C188" s="201"/>
      <c r="D188" s="157"/>
      <c r="E188" s="199" t="e">
        <f>VLOOKUP($B188,ListsReq!$AC$3:$AF$150,2,FALSE)</f>
        <v>#N/A</v>
      </c>
      <c r="F188" s="200" t="e">
        <f>IF($C$115=2020, VLOOKUP($B188,ListsReq!$AC$3:$AF$150,3,FALSE), IF($C$115=2019, VLOOKUP($B188,ListsReq!$AC$153:$AF$300,3,FALSE),""))</f>
        <v>#N/A</v>
      </c>
      <c r="G188" s="199" t="e">
        <f>VLOOKUP($B188,ListsReq!$AC$3:$AF$150,4,FALSE)</f>
        <v>#N/A</v>
      </c>
      <c r="H188" s="198" t="e">
        <f t="shared" si="4"/>
        <v>#N/A</v>
      </c>
      <c r="I188" s="156"/>
      <c r="J188" s="145"/>
      <c r="K188" s="145"/>
      <c r="L188" s="145"/>
      <c r="M188" s="292"/>
      <c r="N188" s="143"/>
      <c r="O188" s="143"/>
    </row>
    <row r="189" spans="1:15" hidden="1" x14ac:dyDescent="0.3">
      <c r="A189" s="293"/>
      <c r="B189" s="161"/>
      <c r="C189" s="201"/>
      <c r="D189" s="157"/>
      <c r="E189" s="199" t="e">
        <f>VLOOKUP($B189,ListsReq!$AC$3:$AF$150,2,FALSE)</f>
        <v>#N/A</v>
      </c>
      <c r="F189" s="200" t="e">
        <f>IF($C$115=2020, VLOOKUP($B189,ListsReq!$AC$3:$AF$150,3,FALSE), IF($C$115=2019, VLOOKUP($B189,ListsReq!$AC$153:$AF$300,3,FALSE),""))</f>
        <v>#N/A</v>
      </c>
      <c r="G189" s="199" t="e">
        <f>VLOOKUP($B189,ListsReq!$AC$3:$AF$150,4,FALSE)</f>
        <v>#N/A</v>
      </c>
      <c r="H189" s="198" t="e">
        <f t="shared" si="4"/>
        <v>#N/A</v>
      </c>
      <c r="I189" s="156"/>
      <c r="J189" s="145"/>
      <c r="K189" s="145"/>
      <c r="L189" s="145"/>
      <c r="M189" s="292"/>
      <c r="N189" s="143"/>
      <c r="O189" s="143"/>
    </row>
    <row r="190" spans="1:15" hidden="1" x14ac:dyDescent="0.3">
      <c r="A190" s="293"/>
      <c r="B190" s="161"/>
      <c r="C190" s="201"/>
      <c r="D190" s="157"/>
      <c r="E190" s="199" t="e">
        <f>VLOOKUP($B190,ListsReq!$AC$3:$AF$150,2,FALSE)</f>
        <v>#N/A</v>
      </c>
      <c r="F190" s="200" t="e">
        <f>IF($C$115=2020, VLOOKUP($B190,ListsReq!$AC$3:$AF$150,3,FALSE), IF($C$115=2019, VLOOKUP($B190,ListsReq!$AC$153:$AF$300,3,FALSE),""))</f>
        <v>#N/A</v>
      </c>
      <c r="G190" s="199" t="e">
        <f>VLOOKUP($B190,ListsReq!$AC$3:$AF$150,4,FALSE)</f>
        <v>#N/A</v>
      </c>
      <c r="H190" s="198" t="e">
        <f t="shared" si="4"/>
        <v>#N/A</v>
      </c>
      <c r="I190" s="156"/>
      <c r="J190" s="145"/>
      <c r="K190" s="145"/>
      <c r="L190" s="145"/>
      <c r="M190" s="292"/>
      <c r="N190" s="143"/>
      <c r="O190" s="143"/>
    </row>
    <row r="191" spans="1:15" hidden="1" x14ac:dyDescent="0.3">
      <c r="A191" s="293"/>
      <c r="B191" s="161"/>
      <c r="C191" s="201"/>
      <c r="D191" s="157"/>
      <c r="E191" s="199" t="e">
        <f>VLOOKUP($B191,ListsReq!$AC$3:$AF$150,2,FALSE)</f>
        <v>#N/A</v>
      </c>
      <c r="F191" s="200" t="e">
        <f>IF($C$115=2020, VLOOKUP($B191,ListsReq!$AC$3:$AF$150,3,FALSE), IF($C$115=2019, VLOOKUP($B191,ListsReq!$AC$153:$AF$300,3,FALSE),""))</f>
        <v>#N/A</v>
      </c>
      <c r="G191" s="199" t="e">
        <f>VLOOKUP($B191,ListsReq!$AC$3:$AF$150,4,FALSE)</f>
        <v>#N/A</v>
      </c>
      <c r="H191" s="198" t="e">
        <f t="shared" si="4"/>
        <v>#N/A</v>
      </c>
      <c r="I191" s="156"/>
      <c r="J191" s="145"/>
      <c r="K191" s="145"/>
      <c r="L191" s="145"/>
      <c r="M191" s="292"/>
      <c r="N191" s="143"/>
      <c r="O191" s="143"/>
    </row>
    <row r="192" spans="1:15" hidden="1" x14ac:dyDescent="0.3">
      <c r="A192" s="293"/>
      <c r="B192" s="161"/>
      <c r="C192" s="201"/>
      <c r="D192" s="157"/>
      <c r="E192" s="199" t="e">
        <f>VLOOKUP($B192,ListsReq!$AC$3:$AF$150,2,FALSE)</f>
        <v>#N/A</v>
      </c>
      <c r="F192" s="200" t="e">
        <f>IF($C$115=2020, VLOOKUP($B192,ListsReq!$AC$3:$AF$150,3,FALSE), IF($C$115=2019, VLOOKUP($B192,ListsReq!$AC$153:$AF$300,3,FALSE),""))</f>
        <v>#N/A</v>
      </c>
      <c r="G192" s="199" t="e">
        <f>VLOOKUP($B192,ListsReq!$AC$3:$AF$150,4,FALSE)</f>
        <v>#N/A</v>
      </c>
      <c r="H192" s="198" t="e">
        <f t="shared" si="4"/>
        <v>#N/A</v>
      </c>
      <c r="I192" s="156"/>
      <c r="J192" s="145"/>
      <c r="K192" s="145"/>
      <c r="L192" s="145"/>
      <c r="M192" s="292"/>
      <c r="N192" s="143"/>
      <c r="O192" s="143"/>
    </row>
    <row r="193" spans="1:15" hidden="1" x14ac:dyDescent="0.3">
      <c r="A193" s="293"/>
      <c r="B193" s="161"/>
      <c r="C193" s="201"/>
      <c r="D193" s="157"/>
      <c r="E193" s="199" t="e">
        <f>VLOOKUP($B193,ListsReq!$AC$3:$AF$150,2,FALSE)</f>
        <v>#N/A</v>
      </c>
      <c r="F193" s="200" t="e">
        <f>IF($C$115=2020, VLOOKUP($B193,ListsReq!$AC$3:$AF$150,3,FALSE), IF($C$115=2019, VLOOKUP($B193,ListsReq!$AC$153:$AF$300,3,FALSE),""))</f>
        <v>#N/A</v>
      </c>
      <c r="G193" s="199" t="e">
        <f>VLOOKUP($B193,ListsReq!$AC$3:$AF$150,4,FALSE)</f>
        <v>#N/A</v>
      </c>
      <c r="H193" s="198" t="e">
        <f t="shared" si="4"/>
        <v>#N/A</v>
      </c>
      <c r="I193" s="156"/>
      <c r="J193" s="145"/>
      <c r="K193" s="145"/>
      <c r="L193" s="145"/>
      <c r="M193" s="292"/>
      <c r="N193" s="143"/>
      <c r="O193" s="143"/>
    </row>
    <row r="194" spans="1:15" hidden="1" x14ac:dyDescent="0.3">
      <c r="A194" s="293"/>
      <c r="B194" s="161"/>
      <c r="C194" s="201"/>
      <c r="D194" s="157"/>
      <c r="E194" s="199" t="e">
        <f>VLOOKUP($B194,ListsReq!$AC$3:$AF$150,2,FALSE)</f>
        <v>#N/A</v>
      </c>
      <c r="F194" s="200" t="e">
        <f>IF($C$115=2020, VLOOKUP($B194,ListsReq!$AC$3:$AF$150,3,FALSE), IF($C$115=2019, VLOOKUP($B194,ListsReq!$AC$153:$AF$300,3,FALSE),""))</f>
        <v>#N/A</v>
      </c>
      <c r="G194" s="199" t="e">
        <f>VLOOKUP($B194,ListsReq!$AC$3:$AF$150,4,FALSE)</f>
        <v>#N/A</v>
      </c>
      <c r="H194" s="198" t="e">
        <f t="shared" si="4"/>
        <v>#N/A</v>
      </c>
      <c r="I194" s="156"/>
      <c r="J194" s="145"/>
      <c r="K194" s="145"/>
      <c r="L194" s="145"/>
      <c r="M194" s="292"/>
      <c r="N194" s="143"/>
      <c r="O194" s="143"/>
    </row>
    <row r="195" spans="1:15" hidden="1" x14ac:dyDescent="0.3">
      <c r="A195" s="293"/>
      <c r="B195" s="161"/>
      <c r="C195" s="201"/>
      <c r="D195" s="157"/>
      <c r="E195" s="199" t="e">
        <f>VLOOKUP($B195,ListsReq!$AC$3:$AF$150,2,FALSE)</f>
        <v>#N/A</v>
      </c>
      <c r="F195" s="200" t="e">
        <f>IF($C$115=2020, VLOOKUP($B195,ListsReq!$AC$3:$AF$150,3,FALSE), IF($C$115=2019, VLOOKUP($B195,ListsReq!$AC$153:$AF$300,3,FALSE),""))</f>
        <v>#N/A</v>
      </c>
      <c r="G195" s="199" t="e">
        <f>VLOOKUP($B195,ListsReq!$AC$3:$AF$150,4,FALSE)</f>
        <v>#N/A</v>
      </c>
      <c r="H195" s="198" t="e">
        <f t="shared" si="4"/>
        <v>#N/A</v>
      </c>
      <c r="I195" s="156"/>
      <c r="J195" s="145"/>
      <c r="K195" s="145"/>
      <c r="L195" s="145"/>
      <c r="M195" s="292"/>
      <c r="N195" s="143"/>
      <c r="O195" s="143"/>
    </row>
    <row r="196" spans="1:15" hidden="1" x14ac:dyDescent="0.3">
      <c r="A196" s="293"/>
      <c r="B196" s="161"/>
      <c r="C196" s="201"/>
      <c r="D196" s="157"/>
      <c r="E196" s="199" t="e">
        <f>VLOOKUP($B196,ListsReq!$AC$3:$AF$150,2,FALSE)</f>
        <v>#N/A</v>
      </c>
      <c r="F196" s="200" t="e">
        <f>IF($C$115=2020, VLOOKUP($B196,ListsReq!$AC$3:$AF$150,3,FALSE), IF($C$115=2019, VLOOKUP($B196,ListsReq!$AC$153:$AF$300,3,FALSE),""))</f>
        <v>#N/A</v>
      </c>
      <c r="G196" s="199" t="e">
        <f>VLOOKUP($B196,ListsReq!$AC$3:$AF$150,4,FALSE)</f>
        <v>#N/A</v>
      </c>
      <c r="H196" s="198" t="e">
        <f t="shared" si="4"/>
        <v>#N/A</v>
      </c>
      <c r="I196" s="156"/>
      <c r="J196" s="145"/>
      <c r="K196" s="145"/>
      <c r="L196" s="145"/>
      <c r="M196" s="292"/>
      <c r="N196" s="143"/>
      <c r="O196" s="143"/>
    </row>
    <row r="197" spans="1:15" hidden="1" x14ac:dyDescent="0.3">
      <c r="A197" s="293"/>
      <c r="B197" s="161"/>
      <c r="C197" s="201"/>
      <c r="D197" s="157"/>
      <c r="E197" s="199" t="e">
        <f>VLOOKUP($B197,ListsReq!$AC$3:$AF$150,2,FALSE)</f>
        <v>#N/A</v>
      </c>
      <c r="F197" s="200" t="e">
        <f>IF($C$115=2020, VLOOKUP($B197,ListsReq!$AC$3:$AF$150,3,FALSE), IF($C$115=2019, VLOOKUP($B197,ListsReq!$AC$153:$AF$300,3,FALSE),""))</f>
        <v>#N/A</v>
      </c>
      <c r="G197" s="199" t="e">
        <f>VLOOKUP($B197,ListsReq!$AC$3:$AF$150,4,FALSE)</f>
        <v>#N/A</v>
      </c>
      <c r="H197" s="198" t="e">
        <f t="shared" si="4"/>
        <v>#N/A</v>
      </c>
      <c r="I197" s="156"/>
      <c r="J197" s="145"/>
      <c r="K197" s="145"/>
      <c r="L197" s="145"/>
      <c r="M197" s="292"/>
      <c r="N197" s="143"/>
      <c r="O197" s="143"/>
    </row>
    <row r="198" spans="1:15" hidden="1" x14ac:dyDescent="0.3">
      <c r="A198" s="293"/>
      <c r="B198" s="161"/>
      <c r="C198" s="201"/>
      <c r="D198" s="157"/>
      <c r="E198" s="199" t="e">
        <f>VLOOKUP($B198,ListsReq!$AC$3:$AF$150,2,FALSE)</f>
        <v>#N/A</v>
      </c>
      <c r="F198" s="200" t="e">
        <f>IF($C$115=2020, VLOOKUP($B198,ListsReq!$AC$3:$AF$150,3,FALSE), IF($C$115=2019, VLOOKUP($B198,ListsReq!$AC$153:$AF$300,3,FALSE),""))</f>
        <v>#N/A</v>
      </c>
      <c r="G198" s="199" t="e">
        <f>VLOOKUP($B198,ListsReq!$AC$3:$AF$150,4,FALSE)</f>
        <v>#N/A</v>
      </c>
      <c r="H198" s="198" t="e">
        <f t="shared" si="4"/>
        <v>#N/A</v>
      </c>
      <c r="I198" s="156"/>
      <c r="J198" s="145"/>
      <c r="K198" s="145"/>
      <c r="L198" s="145"/>
      <c r="M198" s="292"/>
      <c r="N198" s="143"/>
      <c r="O198" s="143"/>
    </row>
    <row r="199" spans="1:15" hidden="1" x14ac:dyDescent="0.3">
      <c r="A199" s="293"/>
      <c r="B199" s="161"/>
      <c r="C199" s="201"/>
      <c r="D199" s="157"/>
      <c r="E199" s="199" t="e">
        <f>VLOOKUP($B199,ListsReq!$AC$3:$AF$150,2,FALSE)</f>
        <v>#N/A</v>
      </c>
      <c r="F199" s="200" t="e">
        <f>IF($C$115=2020, VLOOKUP($B199,ListsReq!$AC$3:$AF$150,3,FALSE), IF($C$115=2019, VLOOKUP($B199,ListsReq!$AC$153:$AF$300,3,FALSE),""))</f>
        <v>#N/A</v>
      </c>
      <c r="G199" s="199" t="e">
        <f>VLOOKUP($B199,ListsReq!$AC$3:$AF$150,4,FALSE)</f>
        <v>#N/A</v>
      </c>
      <c r="H199" s="198" t="e">
        <f t="shared" si="4"/>
        <v>#N/A</v>
      </c>
      <c r="I199" s="156"/>
      <c r="J199" s="145"/>
      <c r="K199" s="145"/>
      <c r="L199" s="145"/>
      <c r="M199" s="292"/>
      <c r="N199" s="143"/>
      <c r="O199" s="143"/>
    </row>
    <row r="200" spans="1:15" hidden="1" x14ac:dyDescent="0.3">
      <c r="A200" s="293"/>
      <c r="B200" s="161"/>
      <c r="C200" s="201"/>
      <c r="D200" s="157"/>
      <c r="E200" s="199" t="e">
        <f>VLOOKUP($B200,ListsReq!$AC$3:$AF$150,2,FALSE)</f>
        <v>#N/A</v>
      </c>
      <c r="F200" s="200" t="e">
        <f>IF($C$115=2020, VLOOKUP($B200,ListsReq!$AC$3:$AF$150,3,FALSE), IF($C$115=2019, VLOOKUP($B200,ListsReq!$AC$153:$AF$300,3,FALSE),""))</f>
        <v>#N/A</v>
      </c>
      <c r="G200" s="199" t="e">
        <f>VLOOKUP($B200,ListsReq!$AC$3:$AF$150,4,FALSE)</f>
        <v>#N/A</v>
      </c>
      <c r="H200" s="198" t="e">
        <f t="shared" si="4"/>
        <v>#N/A</v>
      </c>
      <c r="I200" s="156"/>
      <c r="J200" s="145"/>
      <c r="K200" s="145"/>
      <c r="L200" s="145"/>
      <c r="M200" s="292"/>
      <c r="N200" s="143"/>
      <c r="O200" s="143"/>
    </row>
    <row r="201" spans="1:15" hidden="1" x14ac:dyDescent="0.3">
      <c r="A201" s="293"/>
      <c r="B201" s="161"/>
      <c r="C201" s="201"/>
      <c r="D201" s="157"/>
      <c r="E201" s="199" t="e">
        <f>VLOOKUP($B201,ListsReq!$AC$3:$AF$150,2,FALSE)</f>
        <v>#N/A</v>
      </c>
      <c r="F201" s="200" t="e">
        <f>IF($C$115=2020, VLOOKUP($B201,ListsReq!$AC$3:$AF$150,3,FALSE), IF($C$115=2019, VLOOKUP($B201,ListsReq!$AC$153:$AF$300,3,FALSE),""))</f>
        <v>#N/A</v>
      </c>
      <c r="G201" s="199" t="e">
        <f>VLOOKUP($B201,ListsReq!$AC$3:$AF$150,4,FALSE)</f>
        <v>#N/A</v>
      </c>
      <c r="H201" s="198" t="e">
        <f t="shared" si="4"/>
        <v>#N/A</v>
      </c>
      <c r="I201" s="156"/>
      <c r="J201" s="145"/>
      <c r="K201" s="145"/>
      <c r="L201" s="145"/>
      <c r="M201" s="292"/>
      <c r="N201" s="143"/>
      <c r="O201" s="143"/>
    </row>
    <row r="202" spans="1:15" hidden="1" x14ac:dyDescent="0.3">
      <c r="A202" s="293"/>
      <c r="B202" s="161"/>
      <c r="C202" s="201"/>
      <c r="D202" s="157"/>
      <c r="E202" s="199" t="e">
        <f>VLOOKUP($B202,ListsReq!$AC$3:$AF$150,2,FALSE)</f>
        <v>#N/A</v>
      </c>
      <c r="F202" s="200" t="e">
        <f>IF($C$115=2020, VLOOKUP($B202,ListsReq!$AC$3:$AF$150,3,FALSE), IF($C$115=2019, VLOOKUP($B202,ListsReq!$AC$153:$AF$300,3,FALSE),""))</f>
        <v>#N/A</v>
      </c>
      <c r="G202" s="199" t="e">
        <f>VLOOKUP($B202,ListsReq!$AC$3:$AF$150,4,FALSE)</f>
        <v>#N/A</v>
      </c>
      <c r="H202" s="198" t="e">
        <f t="shared" si="4"/>
        <v>#N/A</v>
      </c>
      <c r="I202" s="156"/>
      <c r="J202" s="145"/>
      <c r="K202" s="145"/>
      <c r="L202" s="145"/>
      <c r="M202" s="292"/>
      <c r="N202" s="143"/>
      <c r="O202" s="143"/>
    </row>
    <row r="203" spans="1:15" hidden="1" x14ac:dyDescent="0.3">
      <c r="A203" s="293"/>
      <c r="B203" s="161"/>
      <c r="C203" s="201"/>
      <c r="D203" s="157"/>
      <c r="E203" s="199" t="e">
        <f>VLOOKUP($B203,ListsReq!$AC$3:$AF$150,2,FALSE)</f>
        <v>#N/A</v>
      </c>
      <c r="F203" s="200" t="e">
        <f>IF($C$115=2020, VLOOKUP($B203,ListsReq!$AC$3:$AF$150,3,FALSE), IF($C$115=2019, VLOOKUP($B203,ListsReq!$AC$153:$AF$300,3,FALSE),""))</f>
        <v>#N/A</v>
      </c>
      <c r="G203" s="199" t="e">
        <f>VLOOKUP($B203,ListsReq!$AC$3:$AF$150,4,FALSE)</f>
        <v>#N/A</v>
      </c>
      <c r="H203" s="198" t="e">
        <f t="shared" si="4"/>
        <v>#N/A</v>
      </c>
      <c r="I203" s="156"/>
      <c r="J203" s="145"/>
      <c r="K203" s="145"/>
      <c r="L203" s="145"/>
      <c r="M203" s="292"/>
      <c r="N203" s="143"/>
      <c r="O203" s="143"/>
    </row>
    <row r="204" spans="1:15" hidden="1" x14ac:dyDescent="0.3">
      <c r="A204" s="293"/>
      <c r="B204" s="161"/>
      <c r="C204" s="201"/>
      <c r="D204" s="157"/>
      <c r="E204" s="199" t="e">
        <f>VLOOKUP($B204,ListsReq!$AC$3:$AF$150,2,FALSE)</f>
        <v>#N/A</v>
      </c>
      <c r="F204" s="200" t="e">
        <f>IF($C$115=2020, VLOOKUP($B204,ListsReq!$AC$3:$AF$150,3,FALSE), IF($C$115=2019, VLOOKUP($B204,ListsReq!$AC$153:$AF$300,3,FALSE),""))</f>
        <v>#N/A</v>
      </c>
      <c r="G204" s="199" t="e">
        <f>VLOOKUP($B204,ListsReq!$AC$3:$AF$150,4,FALSE)</f>
        <v>#N/A</v>
      </c>
      <c r="H204" s="198" t="e">
        <f t="shared" si="4"/>
        <v>#N/A</v>
      </c>
      <c r="I204" s="156"/>
      <c r="J204" s="145"/>
      <c r="K204" s="145"/>
      <c r="L204" s="145"/>
      <c r="M204" s="292"/>
      <c r="N204" s="143"/>
      <c r="O204" s="143"/>
    </row>
    <row r="205" spans="1:15" hidden="1" x14ac:dyDescent="0.3">
      <c r="A205" s="293"/>
      <c r="B205" s="161"/>
      <c r="C205" s="201"/>
      <c r="D205" s="157"/>
      <c r="E205" s="199" t="e">
        <f>VLOOKUP($B205,ListsReq!$AC$3:$AF$150,2,FALSE)</f>
        <v>#N/A</v>
      </c>
      <c r="F205" s="200" t="e">
        <f>IF($C$115=2020, VLOOKUP($B205,ListsReq!$AC$3:$AF$150,3,FALSE), IF($C$115=2019, VLOOKUP($B205,ListsReq!$AC$153:$AF$300,3,FALSE),""))</f>
        <v>#N/A</v>
      </c>
      <c r="G205" s="199" t="e">
        <f>VLOOKUP($B205,ListsReq!$AC$3:$AF$150,4,FALSE)</f>
        <v>#N/A</v>
      </c>
      <c r="H205" s="198" t="e">
        <f t="shared" si="4"/>
        <v>#N/A</v>
      </c>
      <c r="I205" s="156"/>
      <c r="J205" s="145"/>
      <c r="K205" s="145"/>
      <c r="L205" s="145"/>
      <c r="M205" s="292"/>
      <c r="N205" s="143"/>
      <c r="O205" s="143"/>
    </row>
    <row r="206" spans="1:15" hidden="1" x14ac:dyDescent="0.3">
      <c r="A206" s="293"/>
      <c r="B206" s="161"/>
      <c r="C206" s="201"/>
      <c r="D206" s="157"/>
      <c r="E206" s="199" t="e">
        <f>VLOOKUP($B206,ListsReq!$AC$3:$AF$150,2,FALSE)</f>
        <v>#N/A</v>
      </c>
      <c r="F206" s="200" t="e">
        <f>IF($C$115=2020, VLOOKUP($B206,ListsReq!$AC$3:$AF$150,3,FALSE), IF($C$115=2019, VLOOKUP($B206,ListsReq!$AC$153:$AF$300,3,FALSE),""))</f>
        <v>#N/A</v>
      </c>
      <c r="G206" s="199" t="e">
        <f>VLOOKUP($B206,ListsReq!$AC$3:$AF$150,4,FALSE)</f>
        <v>#N/A</v>
      </c>
      <c r="H206" s="198" t="e">
        <f t="shared" si="4"/>
        <v>#N/A</v>
      </c>
      <c r="I206" s="156"/>
      <c r="J206" s="145"/>
      <c r="K206" s="145"/>
      <c r="L206" s="145"/>
      <c r="M206" s="292"/>
      <c r="N206" s="143"/>
      <c r="O206" s="143"/>
    </row>
    <row r="207" spans="1:15" hidden="1" x14ac:dyDescent="0.3">
      <c r="A207" s="293"/>
      <c r="B207" s="161"/>
      <c r="C207" s="201"/>
      <c r="D207" s="157"/>
      <c r="E207" s="199" t="e">
        <f>VLOOKUP($B207,ListsReq!$AC$3:$AF$150,2,FALSE)</f>
        <v>#N/A</v>
      </c>
      <c r="F207" s="200" t="e">
        <f>IF($C$115=2020, VLOOKUP($B207,ListsReq!$AC$3:$AF$150,3,FALSE), IF($C$115=2019, VLOOKUP($B207,ListsReq!$AC$153:$AF$300,3,FALSE),""))</f>
        <v>#N/A</v>
      </c>
      <c r="G207" s="199" t="e">
        <f>VLOOKUP($B207,ListsReq!$AC$3:$AF$150,4,FALSE)</f>
        <v>#N/A</v>
      </c>
      <c r="H207" s="198" t="e">
        <f t="shared" si="4"/>
        <v>#N/A</v>
      </c>
      <c r="I207" s="156"/>
      <c r="J207" s="145"/>
      <c r="K207" s="145"/>
      <c r="L207" s="145"/>
      <c r="M207" s="292"/>
      <c r="N207" s="143"/>
      <c r="O207" s="143"/>
    </row>
    <row r="208" spans="1:15" hidden="1" x14ac:dyDescent="0.3">
      <c r="A208" s="293"/>
      <c r="B208" s="161"/>
      <c r="C208" s="201"/>
      <c r="D208" s="157"/>
      <c r="E208" s="199" t="e">
        <f>VLOOKUP($B208,ListsReq!$AC$3:$AF$150,2,FALSE)</f>
        <v>#N/A</v>
      </c>
      <c r="F208" s="200" t="e">
        <f>IF($C$115=2020, VLOOKUP($B208,ListsReq!$AC$3:$AF$150,3,FALSE), IF($C$115=2019, VLOOKUP($B208,ListsReq!$AC$153:$AF$300,3,FALSE),""))</f>
        <v>#N/A</v>
      </c>
      <c r="G208" s="199" t="e">
        <f>VLOOKUP($B208,ListsReq!$AC$3:$AF$150,4,FALSE)</f>
        <v>#N/A</v>
      </c>
      <c r="H208" s="198" t="e">
        <f t="shared" si="4"/>
        <v>#N/A</v>
      </c>
      <c r="I208" s="156"/>
      <c r="J208" s="145"/>
      <c r="K208" s="145"/>
      <c r="L208" s="145"/>
      <c r="M208" s="292"/>
      <c r="N208" s="143"/>
      <c r="O208" s="143"/>
    </row>
    <row r="209" spans="1:15" ht="15" thickBot="1" x14ac:dyDescent="0.35">
      <c r="A209" s="293"/>
      <c r="B209" s="197"/>
      <c r="C209" s="196"/>
      <c r="D209" s="195"/>
      <c r="E209" s="194"/>
      <c r="F209" s="193"/>
      <c r="G209" s="199" t="e">
        <f>VLOOKUP($B209,ListsReq!$AC$3:$AF$150,4,FALSE)</f>
        <v>#N/A</v>
      </c>
      <c r="H209" s="192">
        <f>SUMIF(H118:H208,"&lt;&gt;#N/A")</f>
        <v>5843.9417062279235</v>
      </c>
      <c r="I209" s="148"/>
      <c r="J209" s="145"/>
      <c r="K209" s="145"/>
      <c r="L209" s="145"/>
      <c r="M209" s="292"/>
      <c r="N209" s="143"/>
      <c r="O209" s="143"/>
    </row>
    <row r="210" spans="1:15" x14ac:dyDescent="0.3">
      <c r="A210" s="293"/>
      <c r="B210" s="145"/>
      <c r="C210" s="145"/>
      <c r="D210" s="145"/>
      <c r="E210" s="145"/>
      <c r="F210" s="145"/>
      <c r="G210" s="145"/>
      <c r="H210" s="145"/>
      <c r="I210" s="145"/>
      <c r="J210" s="145"/>
      <c r="K210" s="145"/>
      <c r="L210" s="145"/>
      <c r="M210" s="292"/>
      <c r="N210" s="143"/>
    </row>
    <row r="211" spans="1:15" x14ac:dyDescent="0.3">
      <c r="A211" s="294" t="s">
        <v>171</v>
      </c>
      <c r="B211" s="239" t="s">
        <v>170</v>
      </c>
      <c r="C211" s="145"/>
      <c r="D211" s="145"/>
      <c r="E211" s="145"/>
      <c r="F211" s="145"/>
      <c r="G211" s="145"/>
      <c r="H211" s="145"/>
      <c r="I211" s="145"/>
      <c r="J211" s="145"/>
      <c r="K211" s="145"/>
      <c r="L211" s="145"/>
      <c r="M211" s="292"/>
      <c r="N211" s="143"/>
    </row>
    <row r="212" spans="1:15" ht="26.25" customHeight="1" thickBot="1" x14ac:dyDescent="0.35">
      <c r="A212" s="294"/>
      <c r="B212" s="191" t="s">
        <v>608</v>
      </c>
      <c r="C212" s="145"/>
      <c r="D212" s="145"/>
      <c r="E212" s="145"/>
      <c r="F212" s="145"/>
      <c r="G212" s="145"/>
      <c r="H212" s="145"/>
      <c r="I212" s="145"/>
      <c r="J212" s="145"/>
      <c r="K212" s="145"/>
      <c r="L212" s="145"/>
      <c r="M212" s="292"/>
      <c r="N212" s="143"/>
    </row>
    <row r="213" spans="1:15" ht="21.75" customHeight="1" thickBot="1" x14ac:dyDescent="0.35">
      <c r="A213" s="294"/>
      <c r="B213" s="348"/>
      <c r="C213" s="474" t="s">
        <v>868</v>
      </c>
      <c r="D213" s="475"/>
      <c r="E213" s="474" t="s">
        <v>652</v>
      </c>
      <c r="F213" s="475"/>
      <c r="G213" s="347"/>
      <c r="H213" s="145"/>
      <c r="I213" s="145"/>
      <c r="J213" s="145"/>
      <c r="K213" s="145"/>
      <c r="L213" s="145"/>
      <c r="M213" s="292"/>
      <c r="N213" s="143"/>
    </row>
    <row r="214" spans="1:15" ht="35.25" customHeight="1" x14ac:dyDescent="0.3">
      <c r="A214" s="294"/>
      <c r="B214" s="153" t="s">
        <v>650</v>
      </c>
      <c r="C214" s="152" t="s">
        <v>651</v>
      </c>
      <c r="D214" s="190" t="s">
        <v>169</v>
      </c>
      <c r="E214" s="152" t="s">
        <v>651</v>
      </c>
      <c r="F214" s="190" t="s">
        <v>169</v>
      </c>
      <c r="G214" s="190" t="s">
        <v>8</v>
      </c>
      <c r="H214" s="145"/>
      <c r="I214" s="145"/>
      <c r="J214" s="145"/>
      <c r="K214" s="145"/>
      <c r="L214" s="145"/>
      <c r="M214" s="292"/>
      <c r="N214" s="143"/>
    </row>
    <row r="215" spans="1:15" x14ac:dyDescent="0.3">
      <c r="A215" s="294"/>
      <c r="B215" s="161" t="s">
        <v>817</v>
      </c>
      <c r="C215" s="160">
        <v>195996</v>
      </c>
      <c r="D215" s="160">
        <v>0</v>
      </c>
      <c r="E215" s="160">
        <v>0</v>
      </c>
      <c r="F215" s="344">
        <v>0</v>
      </c>
      <c r="G215" s="159"/>
      <c r="H215" s="145"/>
      <c r="I215" s="145"/>
      <c r="J215" s="145"/>
      <c r="K215" s="145"/>
      <c r="L215" s="145"/>
      <c r="M215" s="292"/>
      <c r="N215" s="143"/>
    </row>
    <row r="216" spans="1:15" x14ac:dyDescent="0.3">
      <c r="A216" s="294"/>
      <c r="B216" s="161"/>
      <c r="C216" s="160"/>
      <c r="D216" s="160"/>
      <c r="E216" s="160"/>
      <c r="F216" s="344"/>
      <c r="G216" s="159"/>
      <c r="H216" s="145"/>
      <c r="I216" s="145"/>
      <c r="J216" s="145"/>
      <c r="K216" s="145"/>
      <c r="L216" s="145"/>
      <c r="M216" s="292"/>
      <c r="N216" s="143"/>
    </row>
    <row r="217" spans="1:15" x14ac:dyDescent="0.3">
      <c r="A217" s="294"/>
      <c r="B217" s="158"/>
      <c r="C217" s="157"/>
      <c r="D217" s="157"/>
      <c r="E217" s="157"/>
      <c r="F217" s="345"/>
      <c r="G217" s="156"/>
      <c r="H217" s="145"/>
      <c r="I217" s="145"/>
      <c r="J217" s="145"/>
      <c r="K217" s="145"/>
      <c r="L217" s="145"/>
      <c r="M217" s="292"/>
      <c r="N217" s="143"/>
    </row>
    <row r="218" spans="1:15" x14ac:dyDescent="0.3">
      <c r="A218" s="294"/>
      <c r="B218" s="158"/>
      <c r="C218" s="157"/>
      <c r="D218" s="157"/>
      <c r="E218" s="157"/>
      <c r="F218" s="345"/>
      <c r="G218" s="156"/>
      <c r="H218" s="145"/>
      <c r="I218" s="145"/>
      <c r="J218" s="145"/>
      <c r="K218" s="145"/>
      <c r="L218" s="145"/>
      <c r="M218" s="292"/>
      <c r="N218" s="143"/>
    </row>
    <row r="219" spans="1:15" ht="15" thickBot="1" x14ac:dyDescent="0.35">
      <c r="A219" s="294"/>
      <c r="B219" s="150"/>
      <c r="C219" s="149"/>
      <c r="D219" s="149"/>
      <c r="E219" s="149"/>
      <c r="F219" s="346"/>
      <c r="G219" s="148"/>
      <c r="H219" s="145"/>
      <c r="I219" s="145"/>
      <c r="J219" s="145"/>
      <c r="K219" s="145"/>
      <c r="L219" s="145"/>
      <c r="M219" s="292"/>
      <c r="N219" s="143"/>
    </row>
    <row r="220" spans="1:15" x14ac:dyDescent="0.3">
      <c r="A220" s="294"/>
      <c r="B220" s="145"/>
      <c r="C220" s="145"/>
      <c r="D220" s="145"/>
      <c r="E220" s="145"/>
      <c r="F220" s="145"/>
      <c r="G220" s="145"/>
      <c r="H220" s="145"/>
      <c r="I220" s="145"/>
      <c r="J220" s="145"/>
      <c r="K220" s="145"/>
      <c r="L220" s="145"/>
      <c r="M220" s="292"/>
      <c r="N220" s="143"/>
    </row>
    <row r="221" spans="1:15" ht="22.8" customHeight="1" x14ac:dyDescent="0.3">
      <c r="A221" s="289"/>
      <c r="B221" s="147" t="s">
        <v>11</v>
      </c>
      <c r="C221" s="147"/>
      <c r="D221" s="147"/>
      <c r="E221" s="147"/>
      <c r="F221" s="147"/>
      <c r="G221" s="147"/>
      <c r="H221" s="147"/>
      <c r="I221" s="147"/>
      <c r="J221" s="147"/>
      <c r="K221" s="147"/>
      <c r="L221" s="147"/>
      <c r="M221" s="290"/>
      <c r="N221" s="143"/>
    </row>
    <row r="222" spans="1:15" ht="19.05" customHeight="1" x14ac:dyDescent="0.3">
      <c r="A222" s="291" t="s">
        <v>168</v>
      </c>
      <c r="B222" s="189" t="s">
        <v>167</v>
      </c>
      <c r="C222" s="168"/>
      <c r="D222" s="145"/>
      <c r="E222" s="145"/>
      <c r="F222" s="145"/>
      <c r="G222" s="145"/>
      <c r="H222" s="145"/>
      <c r="I222" s="145"/>
      <c r="J222" s="145"/>
      <c r="K222" s="145"/>
      <c r="L222" s="145"/>
      <c r="M222" s="292"/>
      <c r="N222" s="143"/>
    </row>
    <row r="223" spans="1:15" ht="51" customHeight="1" thickBot="1" x14ac:dyDescent="0.35">
      <c r="A223" s="293"/>
      <c r="B223" s="441" t="s">
        <v>653</v>
      </c>
      <c r="C223" s="441"/>
      <c r="D223" s="441"/>
      <c r="E223" s="441"/>
      <c r="F223" s="145"/>
      <c r="G223" s="145"/>
      <c r="H223" s="145"/>
      <c r="I223" s="145"/>
      <c r="J223" s="145"/>
      <c r="K223" s="145"/>
      <c r="L223" s="145"/>
      <c r="M223" s="292"/>
      <c r="N223" s="143"/>
    </row>
    <row r="224" spans="1:15" ht="29.4" thickBot="1" x14ac:dyDescent="0.35">
      <c r="A224" s="293"/>
      <c r="B224" s="188" t="s">
        <v>166</v>
      </c>
      <c r="C224" s="187" t="s">
        <v>165</v>
      </c>
      <c r="D224" s="187" t="s">
        <v>164</v>
      </c>
      <c r="E224" s="187" t="s">
        <v>9</v>
      </c>
      <c r="F224" s="187" t="s">
        <v>163</v>
      </c>
      <c r="G224" s="187" t="s">
        <v>654</v>
      </c>
      <c r="H224" s="187" t="s">
        <v>162</v>
      </c>
      <c r="I224" s="187" t="s">
        <v>161</v>
      </c>
      <c r="J224" s="187" t="s">
        <v>160</v>
      </c>
      <c r="K224" s="349" t="s">
        <v>655</v>
      </c>
      <c r="L224" s="350" t="s">
        <v>8</v>
      </c>
      <c r="M224" s="292"/>
      <c r="N224" s="143"/>
    </row>
    <row r="225" spans="1:14" x14ac:dyDescent="0.3">
      <c r="A225" s="293"/>
      <c r="B225" s="186" t="s">
        <v>818</v>
      </c>
      <c r="C225" s="184" t="s">
        <v>522</v>
      </c>
      <c r="D225" s="185">
        <v>7.5</v>
      </c>
      <c r="E225" s="184" t="s">
        <v>546</v>
      </c>
      <c r="F225" s="184" t="s">
        <v>521</v>
      </c>
      <c r="G225" s="184" t="s">
        <v>265</v>
      </c>
      <c r="H225" s="185">
        <v>11491703</v>
      </c>
      <c r="I225" s="184" t="s">
        <v>272</v>
      </c>
      <c r="J225" s="184" t="s">
        <v>299</v>
      </c>
      <c r="K225" s="351">
        <v>4</v>
      </c>
      <c r="L225" s="183" t="s">
        <v>821</v>
      </c>
      <c r="M225" s="292"/>
      <c r="N225" s="143"/>
    </row>
    <row r="226" spans="1:14" x14ac:dyDescent="0.3">
      <c r="A226" s="293"/>
      <c r="B226" s="182" t="s">
        <v>819</v>
      </c>
      <c r="C226" s="177" t="s">
        <v>522</v>
      </c>
      <c r="D226" s="160">
        <v>7.5</v>
      </c>
      <c r="E226" s="177" t="s">
        <v>546</v>
      </c>
      <c r="F226" s="177" t="s">
        <v>521</v>
      </c>
      <c r="G226" s="177" t="s">
        <v>265</v>
      </c>
      <c r="H226" s="160">
        <v>4283017</v>
      </c>
      <c r="I226" s="177" t="s">
        <v>272</v>
      </c>
      <c r="J226" s="177" t="s">
        <v>299</v>
      </c>
      <c r="K226" s="352">
        <v>5</v>
      </c>
      <c r="L226" s="159" t="s">
        <v>820</v>
      </c>
      <c r="M226" s="292"/>
      <c r="N226" s="143"/>
    </row>
    <row r="227" spans="1:14" x14ac:dyDescent="0.3">
      <c r="A227" s="293"/>
      <c r="B227" s="182" t="s">
        <v>861</v>
      </c>
      <c r="C227" s="177" t="s">
        <v>522</v>
      </c>
      <c r="D227" s="160">
        <v>8</v>
      </c>
      <c r="E227" s="177" t="s">
        <v>546</v>
      </c>
      <c r="F227" s="177" t="s">
        <v>862</v>
      </c>
      <c r="G227" s="177" t="s">
        <v>265</v>
      </c>
      <c r="H227" s="160">
        <v>8050</v>
      </c>
      <c r="I227" s="177" t="s">
        <v>251</v>
      </c>
      <c r="J227" s="177" t="s">
        <v>299</v>
      </c>
      <c r="K227" s="352">
        <v>41</v>
      </c>
      <c r="L227" s="159" t="s">
        <v>820</v>
      </c>
      <c r="M227" s="292"/>
      <c r="N227" s="143"/>
    </row>
    <row r="228" spans="1:14" x14ac:dyDescent="0.3">
      <c r="A228" s="293"/>
      <c r="B228" s="182"/>
      <c r="C228" s="177"/>
      <c r="D228" s="160"/>
      <c r="E228" s="177"/>
      <c r="F228" s="177"/>
      <c r="G228" s="177"/>
      <c r="H228" s="160"/>
      <c r="I228" s="177"/>
      <c r="J228" s="177"/>
      <c r="K228" s="352"/>
      <c r="L228" s="159"/>
      <c r="M228" s="292"/>
      <c r="N228" s="143"/>
    </row>
    <row r="229" spans="1:14" x14ac:dyDescent="0.3">
      <c r="A229" s="293"/>
      <c r="B229" s="182"/>
      <c r="C229" s="177"/>
      <c r="D229" s="160"/>
      <c r="E229" s="177"/>
      <c r="F229" s="177"/>
      <c r="G229" s="177"/>
      <c r="H229" s="160"/>
      <c r="I229" s="177"/>
      <c r="J229" s="177"/>
      <c r="K229" s="352"/>
      <c r="L229" s="159"/>
      <c r="M229" s="292"/>
      <c r="N229" s="143"/>
    </row>
    <row r="230" spans="1:14" x14ac:dyDescent="0.3">
      <c r="A230" s="293"/>
      <c r="B230" s="182"/>
      <c r="C230" s="177"/>
      <c r="D230" s="160"/>
      <c r="E230" s="177"/>
      <c r="F230" s="177"/>
      <c r="G230" s="177"/>
      <c r="H230" s="160"/>
      <c r="I230" s="177"/>
      <c r="J230" s="177"/>
      <c r="K230" s="352"/>
      <c r="L230" s="159"/>
      <c r="M230" s="292"/>
      <c r="N230" s="143"/>
    </row>
    <row r="231" spans="1:14" x14ac:dyDescent="0.3">
      <c r="A231" s="293"/>
      <c r="B231" s="182"/>
      <c r="C231" s="177"/>
      <c r="D231" s="160"/>
      <c r="E231" s="177"/>
      <c r="F231" s="177"/>
      <c r="G231" s="177"/>
      <c r="H231" s="160"/>
      <c r="I231" s="177"/>
      <c r="J231" s="177"/>
      <c r="K231" s="352"/>
      <c r="L231" s="159"/>
      <c r="M231" s="292"/>
      <c r="N231" s="143"/>
    </row>
    <row r="232" spans="1:14" x14ac:dyDescent="0.3">
      <c r="A232" s="293"/>
      <c r="B232" s="182"/>
      <c r="C232" s="177"/>
      <c r="D232" s="160"/>
      <c r="E232" s="177"/>
      <c r="F232" s="177"/>
      <c r="G232" s="177"/>
      <c r="H232" s="160"/>
      <c r="I232" s="177"/>
      <c r="J232" s="177"/>
      <c r="K232" s="352"/>
      <c r="L232" s="159"/>
      <c r="M232" s="292"/>
      <c r="N232" s="143"/>
    </row>
    <row r="233" spans="1:14" ht="15" thickBot="1" x14ac:dyDescent="0.35">
      <c r="A233" s="293"/>
      <c r="B233" s="181"/>
      <c r="C233" s="173"/>
      <c r="D233" s="149"/>
      <c r="E233" s="173"/>
      <c r="F233" s="173"/>
      <c r="G233" s="173"/>
      <c r="H233" s="149"/>
      <c r="I233" s="173"/>
      <c r="J233" s="173"/>
      <c r="K233" s="353"/>
      <c r="L233" s="148"/>
      <c r="M233" s="292"/>
      <c r="N233" s="143"/>
    </row>
    <row r="234" spans="1:14" x14ac:dyDescent="0.3">
      <c r="A234" s="294"/>
      <c r="B234" s="145"/>
      <c r="C234" s="145"/>
      <c r="D234" s="145"/>
      <c r="E234" s="145"/>
      <c r="F234" s="145"/>
      <c r="G234" s="145"/>
      <c r="H234" s="145"/>
      <c r="I234" s="145"/>
      <c r="J234" s="145"/>
      <c r="K234" s="145"/>
      <c r="L234" s="145"/>
      <c r="M234" s="292"/>
      <c r="N234" s="143"/>
    </row>
    <row r="235" spans="1:14" ht="18" x14ac:dyDescent="0.3">
      <c r="A235" s="289"/>
      <c r="B235" s="147" t="s">
        <v>159</v>
      </c>
      <c r="C235" s="147"/>
      <c r="D235" s="147"/>
      <c r="E235" s="147"/>
      <c r="F235" s="147"/>
      <c r="G235" s="147"/>
      <c r="H235" s="147"/>
      <c r="I235" s="147"/>
      <c r="J235" s="147"/>
      <c r="K235" s="147"/>
      <c r="L235" s="147"/>
      <c r="M235" s="290"/>
      <c r="N235" s="143"/>
    </row>
    <row r="236" spans="1:14" ht="19.5" customHeight="1" x14ac:dyDescent="0.3">
      <c r="A236" s="291" t="s">
        <v>158</v>
      </c>
      <c r="B236" s="442" t="s">
        <v>609</v>
      </c>
      <c r="C236" s="443"/>
      <c r="D236" s="443"/>
      <c r="E236" s="443"/>
      <c r="F236" s="145"/>
      <c r="G236" s="145"/>
      <c r="H236" s="145"/>
      <c r="I236" s="145"/>
      <c r="J236" s="145"/>
      <c r="K236" s="145"/>
      <c r="L236" s="145"/>
      <c r="M236" s="292"/>
      <c r="N236" s="143"/>
    </row>
    <row r="237" spans="1:14" ht="56.25" customHeight="1" thickBot="1" x14ac:dyDescent="0.35">
      <c r="A237" s="294"/>
      <c r="B237" s="441" t="s">
        <v>610</v>
      </c>
      <c r="C237" s="441"/>
      <c r="D237" s="441"/>
      <c r="E237" s="441"/>
      <c r="F237" s="145"/>
      <c r="G237" s="145"/>
      <c r="H237" s="145"/>
      <c r="I237" s="145"/>
      <c r="J237" s="145"/>
      <c r="K237" s="145"/>
      <c r="L237" s="145"/>
      <c r="M237" s="292"/>
      <c r="N237" s="143"/>
    </row>
    <row r="238" spans="1:14" ht="30" x14ac:dyDescent="0.3">
      <c r="A238" s="294"/>
      <c r="B238" s="153" t="s">
        <v>134</v>
      </c>
      <c r="C238" s="152" t="s">
        <v>143</v>
      </c>
      <c r="D238" s="151" t="s">
        <v>8</v>
      </c>
      <c r="E238" s="240"/>
      <c r="F238" s="145"/>
      <c r="G238" s="145"/>
      <c r="H238" s="145"/>
      <c r="I238" s="145"/>
      <c r="J238" s="145"/>
      <c r="K238" s="145"/>
      <c r="L238" s="145"/>
      <c r="M238" s="292"/>
      <c r="N238" s="143"/>
    </row>
    <row r="239" spans="1:14" x14ac:dyDescent="0.3">
      <c r="A239" s="294"/>
      <c r="B239" s="161" t="s">
        <v>142</v>
      </c>
      <c r="C239" s="160">
        <v>31.3</v>
      </c>
      <c r="D239" s="159"/>
      <c r="E239" s="240"/>
      <c r="F239" s="145"/>
      <c r="G239" s="145"/>
      <c r="H239" s="145"/>
      <c r="I239" s="145"/>
      <c r="J239" s="145"/>
      <c r="K239" s="145"/>
      <c r="L239" s="145"/>
      <c r="M239" s="292"/>
      <c r="N239" s="143"/>
    </row>
    <row r="240" spans="1:14" x14ac:dyDescent="0.3">
      <c r="A240" s="294"/>
      <c r="B240" s="161" t="s">
        <v>141</v>
      </c>
      <c r="C240" s="160">
        <v>1.3</v>
      </c>
      <c r="D240" s="159"/>
      <c r="E240" s="240"/>
      <c r="F240" s="145"/>
      <c r="G240" s="145"/>
      <c r="H240" s="145"/>
      <c r="I240" s="145"/>
      <c r="J240" s="145"/>
      <c r="K240" s="145"/>
      <c r="L240" s="145"/>
      <c r="M240" s="292"/>
      <c r="N240" s="143"/>
    </row>
    <row r="241" spans="1:14" x14ac:dyDescent="0.3">
      <c r="A241" s="294"/>
      <c r="B241" s="161" t="s">
        <v>140</v>
      </c>
      <c r="C241" s="160"/>
      <c r="D241" s="159"/>
      <c r="E241" s="240"/>
      <c r="F241" s="145"/>
      <c r="G241" s="145"/>
      <c r="H241" s="145"/>
      <c r="I241" s="145"/>
      <c r="J241" s="145"/>
      <c r="K241" s="145"/>
      <c r="L241" s="145"/>
      <c r="M241" s="292"/>
      <c r="N241" s="143"/>
    </row>
    <row r="242" spans="1:14" x14ac:dyDescent="0.3">
      <c r="A242" s="294"/>
      <c r="B242" s="161" t="s">
        <v>3</v>
      </c>
      <c r="C242" s="160"/>
      <c r="D242" s="159"/>
      <c r="E242" s="240"/>
      <c r="F242" s="145"/>
      <c r="G242" s="145"/>
      <c r="H242" s="145"/>
      <c r="I242" s="145"/>
      <c r="J242" s="145"/>
      <c r="K242" s="145"/>
      <c r="L242" s="145"/>
      <c r="M242" s="292"/>
      <c r="N242" s="143"/>
    </row>
    <row r="243" spans="1:14" x14ac:dyDescent="0.3">
      <c r="A243" s="294"/>
      <c r="B243" s="161" t="s">
        <v>139</v>
      </c>
      <c r="C243" s="160"/>
      <c r="D243" s="159"/>
      <c r="E243" s="240"/>
      <c r="F243" s="145"/>
      <c r="G243" s="145"/>
      <c r="H243" s="145"/>
      <c r="I243" s="145"/>
      <c r="J243" s="145"/>
      <c r="K243" s="145"/>
      <c r="L243" s="145"/>
      <c r="M243" s="292"/>
      <c r="N243" s="143"/>
    </row>
    <row r="244" spans="1:14" x14ac:dyDescent="0.3">
      <c r="A244" s="294"/>
      <c r="B244" s="161" t="s">
        <v>138</v>
      </c>
      <c r="C244" s="160"/>
      <c r="D244" s="159"/>
      <c r="E244" s="240"/>
      <c r="F244" s="145"/>
      <c r="G244" s="145"/>
      <c r="H244" s="145"/>
      <c r="I244" s="145"/>
      <c r="J244" s="145"/>
      <c r="K244" s="145"/>
      <c r="L244" s="145"/>
      <c r="M244" s="292"/>
      <c r="N244" s="143"/>
    </row>
    <row r="245" spans="1:14" x14ac:dyDescent="0.3">
      <c r="A245" s="294"/>
      <c r="B245" s="161" t="s">
        <v>157</v>
      </c>
      <c r="C245" s="160"/>
      <c r="D245" s="159"/>
      <c r="E245" s="240"/>
      <c r="F245" s="145"/>
      <c r="G245" s="145"/>
      <c r="H245" s="145"/>
      <c r="I245" s="145"/>
      <c r="J245" s="145"/>
      <c r="K245" s="145"/>
      <c r="L245" s="145"/>
      <c r="M245" s="292"/>
      <c r="N245" s="143"/>
    </row>
    <row r="246" spans="1:14" x14ac:dyDescent="0.3">
      <c r="A246" s="294"/>
      <c r="B246" s="161" t="s">
        <v>128</v>
      </c>
      <c r="C246" s="160"/>
      <c r="D246" s="159"/>
      <c r="E246" s="240"/>
      <c r="F246" s="145"/>
      <c r="G246" s="145"/>
      <c r="H246" s="145"/>
      <c r="I246" s="145"/>
      <c r="J246" s="145"/>
      <c r="K246" s="145"/>
      <c r="L246" s="145"/>
      <c r="M246" s="292"/>
      <c r="N246" s="143"/>
    </row>
    <row r="247" spans="1:14" x14ac:dyDescent="0.3">
      <c r="A247" s="294"/>
      <c r="B247" s="158" t="s">
        <v>127</v>
      </c>
      <c r="C247" s="157"/>
      <c r="D247" s="159"/>
      <c r="E247" s="240"/>
      <c r="F247" s="145"/>
      <c r="G247" s="145"/>
      <c r="H247" s="145"/>
      <c r="I247" s="145"/>
      <c r="J247" s="145"/>
      <c r="K247" s="145"/>
      <c r="L247" s="145"/>
      <c r="M247" s="292"/>
      <c r="N247" s="143"/>
    </row>
    <row r="248" spans="1:14" x14ac:dyDescent="0.3">
      <c r="A248" s="294"/>
      <c r="B248" s="158" t="s">
        <v>126</v>
      </c>
      <c r="C248" s="157"/>
      <c r="D248" s="159"/>
      <c r="E248" s="240"/>
      <c r="F248" s="145"/>
      <c r="G248" s="145"/>
      <c r="H248" s="145"/>
      <c r="I248" s="145"/>
      <c r="J248" s="145"/>
      <c r="K248" s="145"/>
      <c r="L248" s="145"/>
      <c r="M248" s="292"/>
      <c r="N248" s="143"/>
    </row>
    <row r="249" spans="1:14" ht="15" thickBot="1" x14ac:dyDescent="0.35">
      <c r="A249" s="294"/>
      <c r="B249" s="86" t="s">
        <v>125</v>
      </c>
      <c r="C249" s="155">
        <f>SUM(C239:C248)</f>
        <v>32.6</v>
      </c>
      <c r="D249" s="154"/>
      <c r="E249" s="240"/>
      <c r="F249" s="145"/>
      <c r="G249" s="145"/>
      <c r="H249" s="145"/>
      <c r="I249" s="145"/>
      <c r="J249" s="145"/>
      <c r="K249" s="145"/>
      <c r="L249" s="145"/>
      <c r="M249" s="292"/>
      <c r="N249" s="143"/>
    </row>
    <row r="250" spans="1:14" x14ac:dyDescent="0.3">
      <c r="A250" s="294"/>
      <c r="B250" s="145"/>
      <c r="C250" s="145"/>
      <c r="D250" s="145"/>
      <c r="E250" s="145"/>
      <c r="F250" s="145"/>
      <c r="G250" s="145"/>
      <c r="H250" s="145"/>
      <c r="I250" s="145"/>
      <c r="J250" s="145"/>
      <c r="K250" s="145"/>
      <c r="L250" s="145"/>
      <c r="M250" s="292"/>
      <c r="N250" s="143"/>
    </row>
    <row r="251" spans="1:14" ht="16.5" customHeight="1" x14ac:dyDescent="0.3">
      <c r="A251" s="295" t="s">
        <v>156</v>
      </c>
      <c r="B251" s="472" t="s">
        <v>656</v>
      </c>
      <c r="C251" s="473"/>
      <c r="D251" s="473"/>
      <c r="E251" s="473"/>
      <c r="F251" s="145"/>
      <c r="G251" s="145"/>
      <c r="H251" s="145"/>
      <c r="I251" s="145"/>
      <c r="J251" s="145"/>
      <c r="K251" s="145"/>
      <c r="L251" s="145"/>
      <c r="M251" s="292"/>
      <c r="N251" s="143"/>
    </row>
    <row r="252" spans="1:14" ht="24" customHeight="1" thickBot="1" x14ac:dyDescent="0.35">
      <c r="A252" s="291"/>
      <c r="B252" s="476" t="s">
        <v>657</v>
      </c>
      <c r="C252" s="477"/>
      <c r="D252" s="477"/>
      <c r="E252" s="477"/>
      <c r="F252" s="145"/>
      <c r="G252" s="145"/>
      <c r="H252" s="145"/>
      <c r="I252" s="145"/>
      <c r="J252" s="145"/>
      <c r="K252" s="145"/>
      <c r="L252" s="145"/>
      <c r="M252" s="292"/>
      <c r="N252" s="143"/>
    </row>
    <row r="253" spans="1:14" ht="93" customHeight="1" x14ac:dyDescent="0.3">
      <c r="A253" s="293"/>
      <c r="B253" s="180" t="s">
        <v>155</v>
      </c>
      <c r="C253" s="152" t="s">
        <v>154</v>
      </c>
      <c r="D253" s="152" t="s">
        <v>153</v>
      </c>
      <c r="E253" s="179" t="s">
        <v>658</v>
      </c>
      <c r="F253" s="152" t="s">
        <v>152</v>
      </c>
      <c r="G253" s="152" t="s">
        <v>151</v>
      </c>
      <c r="H253" s="152" t="s">
        <v>150</v>
      </c>
      <c r="I253" s="152" t="s">
        <v>149</v>
      </c>
      <c r="J253" s="152" t="s">
        <v>148</v>
      </c>
      <c r="K253" s="152" t="s">
        <v>147</v>
      </c>
      <c r="L253" s="152" t="s">
        <v>19</v>
      </c>
      <c r="M253" s="178" t="s">
        <v>8</v>
      </c>
      <c r="N253" s="143"/>
    </row>
    <row r="254" spans="1:14" x14ac:dyDescent="0.3">
      <c r="A254" s="293"/>
      <c r="B254" s="161" t="s">
        <v>852</v>
      </c>
      <c r="C254" s="177" t="s">
        <v>856</v>
      </c>
      <c r="D254" s="177" t="s">
        <v>843</v>
      </c>
      <c r="E254" s="176" t="s">
        <v>539</v>
      </c>
      <c r="F254" s="436">
        <v>39013.85</v>
      </c>
      <c r="G254" s="177"/>
      <c r="H254" s="177">
        <v>15</v>
      </c>
      <c r="I254" s="177" t="s">
        <v>542</v>
      </c>
      <c r="J254" s="198">
        <v>6.063792659333334</v>
      </c>
      <c r="K254" s="435">
        <v>3901.3850000000002</v>
      </c>
      <c r="L254" s="175"/>
      <c r="M254" s="174" t="s">
        <v>844</v>
      </c>
      <c r="N254" s="143"/>
    </row>
    <row r="255" spans="1:14" x14ac:dyDescent="0.3">
      <c r="A255" s="293"/>
      <c r="B255" s="177" t="s">
        <v>853</v>
      </c>
      <c r="C255" s="177" t="s">
        <v>856</v>
      </c>
      <c r="D255" s="177" t="s">
        <v>843</v>
      </c>
      <c r="E255" s="176" t="s">
        <v>539</v>
      </c>
      <c r="F255" s="436">
        <v>2685.65</v>
      </c>
      <c r="G255" s="177"/>
      <c r="H255" s="177">
        <v>15</v>
      </c>
      <c r="I255" s="177" t="s">
        <v>542</v>
      </c>
      <c r="J255" s="198">
        <v>0.41742162733333332</v>
      </c>
      <c r="K255" s="435">
        <v>268.565</v>
      </c>
      <c r="L255" s="175"/>
      <c r="M255" s="174" t="s">
        <v>844</v>
      </c>
      <c r="N255" s="143"/>
    </row>
    <row r="256" spans="1:14" x14ac:dyDescent="0.3">
      <c r="A256" s="293"/>
      <c r="B256" s="161" t="s">
        <v>869</v>
      </c>
      <c r="C256" s="177" t="s">
        <v>856</v>
      </c>
      <c r="D256" s="177" t="s">
        <v>843</v>
      </c>
      <c r="E256" s="176" t="s">
        <v>539</v>
      </c>
      <c r="F256" s="436">
        <v>74391.89</v>
      </c>
      <c r="G256" s="177"/>
      <c r="H256" s="177">
        <v>15</v>
      </c>
      <c r="I256" s="177" t="s">
        <v>542</v>
      </c>
      <c r="J256" s="198">
        <v>11.562483489733333</v>
      </c>
      <c r="K256" s="435">
        <v>7439.1890000000003</v>
      </c>
      <c r="L256" s="175"/>
      <c r="M256" s="174" t="s">
        <v>844</v>
      </c>
      <c r="N256" s="143"/>
    </row>
    <row r="257" spans="1:15" x14ac:dyDescent="0.3">
      <c r="A257" s="293"/>
      <c r="B257" s="161" t="s">
        <v>841</v>
      </c>
      <c r="C257" s="177" t="s">
        <v>856</v>
      </c>
      <c r="D257" s="177" t="s">
        <v>843</v>
      </c>
      <c r="E257" s="176" t="s">
        <v>539</v>
      </c>
      <c r="F257" s="436">
        <v>57918.080000000002</v>
      </c>
      <c r="G257" s="177"/>
      <c r="H257" s="177">
        <v>15</v>
      </c>
      <c r="I257" s="177" t="s">
        <v>542</v>
      </c>
      <c r="J257" s="198">
        <v>9.0020141141333347</v>
      </c>
      <c r="K257" s="435">
        <v>5791.8080000000009</v>
      </c>
      <c r="L257" s="175"/>
      <c r="M257" s="174" t="s">
        <v>844</v>
      </c>
      <c r="N257" s="143"/>
    </row>
    <row r="258" spans="1:15" x14ac:dyDescent="0.3">
      <c r="A258" s="293"/>
      <c r="B258" s="161" t="s">
        <v>854</v>
      </c>
      <c r="C258" s="177" t="s">
        <v>856</v>
      </c>
      <c r="D258" s="177" t="s">
        <v>843</v>
      </c>
      <c r="E258" s="176" t="s">
        <v>539</v>
      </c>
      <c r="F258" s="436">
        <v>2265.83</v>
      </c>
      <c r="G258" s="177"/>
      <c r="H258" s="177">
        <v>10</v>
      </c>
      <c r="I258" s="177" t="s">
        <v>495</v>
      </c>
      <c r="J258" s="198">
        <v>1.3887272070000001</v>
      </c>
      <c r="K258" s="435">
        <v>226.583</v>
      </c>
      <c r="L258" s="175"/>
      <c r="M258" s="174" t="s">
        <v>844</v>
      </c>
      <c r="N258" s="143"/>
    </row>
    <row r="259" spans="1:15" x14ac:dyDescent="0.3">
      <c r="A259" s="293"/>
      <c r="B259" s="161" t="s">
        <v>855</v>
      </c>
      <c r="C259" s="177" t="s">
        <v>856</v>
      </c>
      <c r="D259" s="177" t="s">
        <v>843</v>
      </c>
      <c r="E259" s="176" t="s">
        <v>539</v>
      </c>
      <c r="F259" s="436">
        <v>27437.95</v>
      </c>
      <c r="G259" s="177"/>
      <c r="H259" s="177">
        <v>15</v>
      </c>
      <c r="I259" s="177" t="s">
        <v>542</v>
      </c>
      <c r="J259" s="198">
        <v>4.2645891086666659</v>
      </c>
      <c r="K259" s="435">
        <v>2743.7950000000001</v>
      </c>
      <c r="L259" s="175"/>
      <c r="M259" s="174" t="s">
        <v>844</v>
      </c>
      <c r="N259" s="143"/>
    </row>
    <row r="260" spans="1:15" x14ac:dyDescent="0.3">
      <c r="A260" s="293"/>
      <c r="B260" s="161"/>
      <c r="C260" s="177"/>
      <c r="D260" s="177"/>
      <c r="E260" s="176"/>
      <c r="F260" s="436"/>
      <c r="G260" s="177"/>
      <c r="H260" s="177"/>
      <c r="I260" s="177"/>
      <c r="J260" s="198"/>
      <c r="K260" s="238"/>
      <c r="L260" s="175"/>
      <c r="M260" s="174"/>
      <c r="N260" s="143"/>
    </row>
    <row r="261" spans="1:15" x14ac:dyDescent="0.3">
      <c r="A261" s="293"/>
      <c r="B261" s="161"/>
      <c r="C261" s="177"/>
      <c r="D261" s="177"/>
      <c r="E261" s="176"/>
      <c r="F261" s="434"/>
      <c r="G261" s="177"/>
      <c r="H261" s="177"/>
      <c r="I261" s="177"/>
      <c r="J261" s="198"/>
      <c r="K261" s="238"/>
      <c r="L261" s="175"/>
      <c r="M261" s="174"/>
      <c r="N261" s="143"/>
    </row>
    <row r="262" spans="1:15" x14ac:dyDescent="0.3">
      <c r="A262" s="293"/>
      <c r="B262" s="161"/>
      <c r="C262" s="177"/>
      <c r="D262" s="177"/>
      <c r="E262" s="176"/>
      <c r="F262" s="160"/>
      <c r="G262" s="177"/>
      <c r="H262" s="177"/>
      <c r="I262" s="177"/>
      <c r="J262" s="160"/>
      <c r="K262" s="238"/>
      <c r="L262" s="175"/>
      <c r="M262" s="174"/>
      <c r="N262" s="143"/>
    </row>
    <row r="263" spans="1:15" ht="15" thickBot="1" x14ac:dyDescent="0.35">
      <c r="A263" s="293"/>
      <c r="B263" s="150"/>
      <c r="C263" s="173"/>
      <c r="D263" s="173"/>
      <c r="E263" s="172"/>
      <c r="F263" s="149"/>
      <c r="G263" s="173"/>
      <c r="H263" s="173"/>
      <c r="I263" s="177"/>
      <c r="J263" s="149"/>
      <c r="K263" s="354"/>
      <c r="L263" s="171"/>
      <c r="M263" s="170"/>
      <c r="N263" s="143"/>
    </row>
    <row r="264" spans="1:15" x14ac:dyDescent="0.3">
      <c r="A264" s="291"/>
      <c r="B264" s="169"/>
      <c r="C264" s="168"/>
      <c r="D264" s="145"/>
      <c r="E264" s="145"/>
      <c r="F264" s="145"/>
      <c r="G264" s="145"/>
      <c r="H264" s="145"/>
      <c r="I264" s="145"/>
      <c r="J264" s="145"/>
      <c r="K264" s="145"/>
      <c r="L264" s="145"/>
      <c r="M264" s="292"/>
      <c r="N264" s="143"/>
    </row>
    <row r="265" spans="1:15" x14ac:dyDescent="0.3">
      <c r="A265" s="291" t="s">
        <v>146</v>
      </c>
      <c r="B265" s="470" t="s">
        <v>659</v>
      </c>
      <c r="C265" s="471"/>
      <c r="D265" s="471"/>
      <c r="E265" s="471"/>
      <c r="F265" s="145"/>
      <c r="G265" s="145"/>
      <c r="H265" s="145"/>
      <c r="I265" s="145"/>
      <c r="J265" s="145"/>
      <c r="K265" s="145"/>
      <c r="L265" s="145"/>
      <c r="M265" s="292"/>
      <c r="N265" s="143"/>
    </row>
    <row r="266" spans="1:15" ht="33.75" customHeight="1" thickBot="1" x14ac:dyDescent="0.35">
      <c r="A266" s="294"/>
      <c r="B266" s="440" t="s">
        <v>660</v>
      </c>
      <c r="C266" s="440"/>
      <c r="D266" s="440"/>
      <c r="E266" s="440"/>
      <c r="F266" s="145"/>
      <c r="G266" s="145"/>
      <c r="H266" s="145"/>
      <c r="I266" s="145"/>
      <c r="J266" s="145"/>
      <c r="K266" s="145"/>
      <c r="L266" s="145"/>
      <c r="M266" s="292"/>
      <c r="N266" s="167"/>
    </row>
    <row r="267" spans="1:15" ht="30" x14ac:dyDescent="0.3">
      <c r="A267" s="294"/>
      <c r="B267" s="153" t="s">
        <v>134</v>
      </c>
      <c r="C267" s="152" t="s">
        <v>133</v>
      </c>
      <c r="D267" s="152" t="s">
        <v>132</v>
      </c>
      <c r="E267" s="151" t="s">
        <v>8</v>
      </c>
      <c r="F267" s="240"/>
      <c r="G267" s="145"/>
      <c r="H267" s="145"/>
      <c r="I267" s="145"/>
      <c r="J267" s="145"/>
      <c r="K267" s="145"/>
      <c r="L267" s="145"/>
      <c r="M267" s="292"/>
      <c r="N267" s="166"/>
      <c r="O267" s="143"/>
    </row>
    <row r="268" spans="1:15" x14ac:dyDescent="0.3">
      <c r="A268" s="294"/>
      <c r="B268" s="161" t="s">
        <v>131</v>
      </c>
      <c r="C268" s="160"/>
      <c r="D268" s="160"/>
      <c r="E268" s="159"/>
      <c r="F268" s="240"/>
      <c r="G268" s="145"/>
      <c r="H268" s="145"/>
      <c r="I268" s="145"/>
      <c r="J268" s="145"/>
      <c r="K268" s="145"/>
      <c r="L268" s="145"/>
      <c r="M268" s="292"/>
      <c r="N268" s="166"/>
      <c r="O268" s="143"/>
    </row>
    <row r="269" spans="1:15" x14ac:dyDescent="0.3">
      <c r="A269" s="294"/>
      <c r="B269" s="161" t="s">
        <v>130</v>
      </c>
      <c r="C269" s="160"/>
      <c r="D269" s="160"/>
      <c r="E269" s="159"/>
      <c r="F269" s="240"/>
      <c r="G269" s="145"/>
      <c r="H269" s="145"/>
      <c r="I269" s="145"/>
      <c r="J269" s="145"/>
      <c r="K269" s="145"/>
      <c r="L269" s="145"/>
      <c r="M269" s="292"/>
      <c r="N269" s="166"/>
      <c r="O269" s="143"/>
    </row>
    <row r="270" spans="1:15" x14ac:dyDescent="0.3">
      <c r="A270" s="294"/>
      <c r="B270" s="161" t="s">
        <v>129</v>
      </c>
      <c r="C270" s="160"/>
      <c r="D270" s="160"/>
      <c r="E270" s="159"/>
      <c r="F270" s="240"/>
      <c r="G270" s="145"/>
      <c r="H270" s="145"/>
      <c r="I270" s="145"/>
      <c r="J270" s="145"/>
      <c r="K270" s="145"/>
      <c r="L270" s="145"/>
      <c r="M270" s="292"/>
      <c r="N270" s="166"/>
      <c r="O270" s="143"/>
    </row>
    <row r="271" spans="1:15" x14ac:dyDescent="0.3">
      <c r="A271" s="294"/>
      <c r="B271" s="161" t="s">
        <v>128</v>
      </c>
      <c r="C271" s="160"/>
      <c r="D271" s="160"/>
      <c r="E271" s="159"/>
      <c r="F271" s="240"/>
      <c r="G271" s="145"/>
      <c r="H271" s="145"/>
      <c r="I271" s="145"/>
      <c r="J271" s="145"/>
      <c r="K271" s="145"/>
      <c r="L271" s="145"/>
      <c r="M271" s="292"/>
      <c r="N271" s="166"/>
      <c r="O271" s="143"/>
    </row>
    <row r="272" spans="1:15" x14ac:dyDescent="0.3">
      <c r="A272" s="294"/>
      <c r="B272" s="158" t="s">
        <v>127</v>
      </c>
      <c r="C272" s="157"/>
      <c r="D272" s="157"/>
      <c r="E272" s="156"/>
      <c r="F272" s="240"/>
      <c r="G272" s="145"/>
      <c r="H272" s="145"/>
      <c r="I272" s="145"/>
      <c r="J272" s="145"/>
      <c r="K272" s="145"/>
      <c r="L272" s="145"/>
      <c r="M272" s="292"/>
      <c r="N272" s="166"/>
      <c r="O272" s="143"/>
    </row>
    <row r="273" spans="1:15" x14ac:dyDescent="0.3">
      <c r="A273" s="294"/>
      <c r="B273" s="158" t="s">
        <v>126</v>
      </c>
      <c r="C273" s="157"/>
      <c r="D273" s="157"/>
      <c r="E273" s="156"/>
      <c r="F273" s="240"/>
      <c r="G273" s="145"/>
      <c r="H273" s="145"/>
      <c r="I273" s="145"/>
      <c r="J273" s="145"/>
      <c r="K273" s="145"/>
      <c r="L273" s="145"/>
      <c r="M273" s="292"/>
      <c r="N273" s="166"/>
      <c r="O273" s="143"/>
    </row>
    <row r="274" spans="1:15" ht="15" thickBot="1" x14ac:dyDescent="0.35">
      <c r="A274" s="294"/>
      <c r="B274" s="86" t="s">
        <v>125</v>
      </c>
      <c r="C274" s="155"/>
      <c r="D274" s="155">
        <f>(SUMIF(D268:D273,"Increase",C268:C273))-(SUMIF(D268:D273,"Decrease",C268:C273))</f>
        <v>0</v>
      </c>
      <c r="E274" s="154"/>
      <c r="F274" s="240"/>
      <c r="G274" s="145"/>
      <c r="H274" s="145"/>
      <c r="I274" s="145"/>
      <c r="J274" s="145"/>
      <c r="K274" s="145"/>
      <c r="L274" s="145"/>
      <c r="M274" s="292"/>
      <c r="N274" s="166"/>
      <c r="O274" s="143"/>
    </row>
    <row r="275" spans="1:15" x14ac:dyDescent="0.3">
      <c r="A275" s="294"/>
      <c r="B275" s="240"/>
      <c r="C275" s="240"/>
      <c r="D275" s="240"/>
      <c r="E275" s="240"/>
      <c r="F275" s="145"/>
      <c r="G275" s="145"/>
      <c r="H275" s="145"/>
      <c r="I275" s="145"/>
      <c r="J275" s="145"/>
      <c r="K275" s="145"/>
      <c r="L275" s="145"/>
      <c r="M275" s="292"/>
      <c r="N275" s="165"/>
    </row>
    <row r="276" spans="1:15" x14ac:dyDescent="0.3">
      <c r="A276" s="294" t="s">
        <v>145</v>
      </c>
      <c r="B276" s="240" t="s">
        <v>611</v>
      </c>
      <c r="C276" s="240"/>
      <c r="D276" s="240"/>
      <c r="E276" s="240"/>
      <c r="F276" s="145"/>
      <c r="G276" s="145"/>
      <c r="H276" s="145"/>
      <c r="I276" s="145"/>
      <c r="J276" s="145"/>
      <c r="K276" s="145"/>
      <c r="L276" s="145"/>
      <c r="M276" s="292"/>
      <c r="N276" s="143"/>
    </row>
    <row r="277" spans="1:15" ht="57.75" customHeight="1" thickBot="1" x14ac:dyDescent="0.35">
      <c r="A277" s="294"/>
      <c r="B277" s="441" t="s">
        <v>144</v>
      </c>
      <c r="C277" s="441"/>
      <c r="D277" s="441"/>
      <c r="E277" s="441"/>
      <c r="F277" s="145"/>
      <c r="G277" s="145"/>
      <c r="H277" s="145"/>
      <c r="I277" s="145"/>
      <c r="J277" s="145"/>
      <c r="K277" s="145"/>
      <c r="L277" s="145"/>
      <c r="M277" s="292"/>
      <c r="N277" s="143"/>
    </row>
    <row r="278" spans="1:15" ht="30" x14ac:dyDescent="0.3">
      <c r="A278" s="294"/>
      <c r="B278" s="153" t="s">
        <v>134</v>
      </c>
      <c r="C278" s="152" t="s">
        <v>143</v>
      </c>
      <c r="D278" s="151" t="s">
        <v>8</v>
      </c>
      <c r="E278" s="240"/>
      <c r="F278" s="145"/>
      <c r="G278" s="145"/>
      <c r="H278" s="145"/>
      <c r="I278" s="145"/>
      <c r="J278" s="145"/>
      <c r="K278" s="145"/>
      <c r="L278" s="145"/>
      <c r="M278" s="292"/>
      <c r="N278" s="143"/>
    </row>
    <row r="279" spans="1:15" s="162" customFormat="1" x14ac:dyDescent="0.3">
      <c r="A279" s="296"/>
      <c r="B279" s="161" t="s">
        <v>142</v>
      </c>
      <c r="C279" s="160">
        <v>33</v>
      </c>
      <c r="D279" s="159" t="s">
        <v>845</v>
      </c>
      <c r="E279" s="164"/>
      <c r="F279" s="163"/>
      <c r="G279" s="163"/>
      <c r="H279" s="163"/>
      <c r="I279" s="163"/>
      <c r="J279" s="163"/>
      <c r="K279" s="163"/>
      <c r="L279" s="163"/>
      <c r="M279" s="297"/>
      <c r="N279" s="143"/>
    </row>
    <row r="280" spans="1:15" s="162" customFormat="1" x14ac:dyDescent="0.3">
      <c r="A280" s="296"/>
      <c r="B280" s="161" t="s">
        <v>141</v>
      </c>
      <c r="C280" s="160">
        <v>1</v>
      </c>
      <c r="D280" s="159" t="s">
        <v>842</v>
      </c>
      <c r="E280" s="164"/>
      <c r="F280" s="163"/>
      <c r="G280" s="163"/>
      <c r="H280" s="163"/>
      <c r="I280" s="163"/>
      <c r="J280" s="163"/>
      <c r="K280" s="163"/>
      <c r="L280" s="163"/>
      <c r="M280" s="297"/>
      <c r="N280" s="143"/>
    </row>
    <row r="281" spans="1:15" s="162" customFormat="1" x14ac:dyDescent="0.3">
      <c r="A281" s="296"/>
      <c r="B281" s="161" t="s">
        <v>140</v>
      </c>
      <c r="C281" s="160"/>
      <c r="D281" s="159"/>
      <c r="E281" s="164"/>
      <c r="F281" s="163"/>
      <c r="G281" s="163"/>
      <c r="H281" s="163"/>
      <c r="I281" s="163"/>
      <c r="J281" s="163"/>
      <c r="K281" s="163"/>
      <c r="L281" s="163"/>
      <c r="M281" s="297"/>
      <c r="N281" s="143"/>
    </row>
    <row r="282" spans="1:15" s="162" customFormat="1" x14ac:dyDescent="0.3">
      <c r="A282" s="296"/>
      <c r="B282" s="161" t="s">
        <v>3</v>
      </c>
      <c r="C282" s="160"/>
      <c r="D282" s="159"/>
      <c r="E282" s="164"/>
      <c r="F282" s="163"/>
      <c r="G282" s="163"/>
      <c r="H282" s="163"/>
      <c r="I282" s="163"/>
      <c r="J282" s="163"/>
      <c r="K282" s="163"/>
      <c r="L282" s="163"/>
      <c r="M282" s="297"/>
      <c r="N282" s="143"/>
    </row>
    <row r="283" spans="1:15" s="162" customFormat="1" x14ac:dyDescent="0.3">
      <c r="A283" s="296"/>
      <c r="B283" s="161" t="s">
        <v>139</v>
      </c>
      <c r="C283" s="160"/>
      <c r="D283" s="159"/>
      <c r="E283" s="164"/>
      <c r="F283" s="163"/>
      <c r="G283" s="163"/>
      <c r="H283" s="163"/>
      <c r="I283" s="163"/>
      <c r="J283" s="163"/>
      <c r="K283" s="163"/>
      <c r="L283" s="163"/>
      <c r="M283" s="297"/>
      <c r="N283" s="143"/>
    </row>
    <row r="284" spans="1:15" s="162" customFormat="1" x14ac:dyDescent="0.3">
      <c r="A284" s="296"/>
      <c r="B284" s="161" t="s">
        <v>138</v>
      </c>
      <c r="C284" s="160"/>
      <c r="D284" s="159"/>
      <c r="E284" s="164"/>
      <c r="F284" s="163"/>
      <c r="G284" s="163"/>
      <c r="H284" s="163"/>
      <c r="I284" s="163"/>
      <c r="J284" s="163"/>
      <c r="K284" s="163"/>
      <c r="L284" s="163"/>
      <c r="M284" s="297"/>
      <c r="N284" s="143"/>
    </row>
    <row r="285" spans="1:15" s="162" customFormat="1" x14ac:dyDescent="0.3">
      <c r="A285" s="296"/>
      <c r="B285" s="161" t="s">
        <v>137</v>
      </c>
      <c r="C285" s="160"/>
      <c r="D285" s="159"/>
      <c r="E285" s="164"/>
      <c r="F285" s="163"/>
      <c r="G285" s="163"/>
      <c r="H285" s="163"/>
      <c r="I285" s="163"/>
      <c r="J285" s="163"/>
      <c r="K285" s="163"/>
      <c r="L285" s="163"/>
      <c r="M285" s="297"/>
      <c r="N285" s="143"/>
    </row>
    <row r="286" spans="1:15" s="162" customFormat="1" x14ac:dyDescent="0.3">
      <c r="A286" s="296"/>
      <c r="B286" s="161" t="s">
        <v>128</v>
      </c>
      <c r="C286" s="160"/>
      <c r="D286" s="159"/>
      <c r="E286" s="164"/>
      <c r="F286" s="163"/>
      <c r="G286" s="163"/>
      <c r="H286" s="163"/>
      <c r="I286" s="163"/>
      <c r="J286" s="163"/>
      <c r="K286" s="163"/>
      <c r="L286" s="163"/>
      <c r="M286" s="297"/>
      <c r="N286" s="143"/>
    </row>
    <row r="287" spans="1:15" s="162" customFormat="1" x14ac:dyDescent="0.3">
      <c r="A287" s="296"/>
      <c r="B287" s="158" t="s">
        <v>127</v>
      </c>
      <c r="C287" s="157"/>
      <c r="D287" s="156"/>
      <c r="E287" s="164"/>
      <c r="F287" s="163"/>
      <c r="G287" s="163"/>
      <c r="H287" s="163"/>
      <c r="I287" s="163"/>
      <c r="J287" s="163"/>
      <c r="K287" s="163"/>
      <c r="L287" s="163"/>
      <c r="M287" s="297"/>
      <c r="N287" s="143"/>
    </row>
    <row r="288" spans="1:15" s="162" customFormat="1" x14ac:dyDescent="0.3">
      <c r="A288" s="296"/>
      <c r="B288" s="158" t="s">
        <v>126</v>
      </c>
      <c r="C288" s="157"/>
      <c r="D288" s="156"/>
      <c r="E288" s="164"/>
      <c r="F288" s="163"/>
      <c r="G288" s="163"/>
      <c r="H288" s="163"/>
      <c r="I288" s="163"/>
      <c r="J288" s="163"/>
      <c r="K288" s="163"/>
      <c r="L288" s="163"/>
      <c r="M288" s="297"/>
      <c r="N288" s="143"/>
    </row>
    <row r="289" spans="1:15" ht="15" thickBot="1" x14ac:dyDescent="0.35">
      <c r="A289" s="294"/>
      <c r="B289" s="86" t="s">
        <v>125</v>
      </c>
      <c r="C289" s="155">
        <f>SUM(C279:C288)</f>
        <v>34</v>
      </c>
      <c r="D289" s="154"/>
      <c r="E289" s="240"/>
      <c r="F289" s="145"/>
      <c r="G289" s="145"/>
      <c r="H289" s="145"/>
      <c r="I289" s="145"/>
      <c r="J289" s="145"/>
      <c r="K289" s="145"/>
      <c r="L289" s="145"/>
      <c r="M289" s="292"/>
      <c r="N289" s="143"/>
    </row>
    <row r="290" spans="1:15" ht="14.25" customHeight="1" x14ac:dyDescent="0.3">
      <c r="A290" s="294"/>
      <c r="B290" s="240"/>
      <c r="C290" s="240"/>
      <c r="D290" s="240"/>
      <c r="E290" s="240"/>
      <c r="F290" s="145"/>
      <c r="G290" s="145"/>
      <c r="H290" s="145"/>
      <c r="I290" s="145"/>
      <c r="J290" s="145"/>
      <c r="K290" s="145"/>
      <c r="L290" s="145"/>
      <c r="M290" s="292"/>
      <c r="N290" s="143"/>
    </row>
    <row r="291" spans="1:15" x14ac:dyDescent="0.3">
      <c r="A291" s="291" t="s">
        <v>136</v>
      </c>
      <c r="B291" s="470" t="s">
        <v>135</v>
      </c>
      <c r="C291" s="471"/>
      <c r="D291" s="471"/>
      <c r="E291" s="471"/>
      <c r="F291" s="145"/>
      <c r="G291" s="145"/>
      <c r="H291" s="145"/>
      <c r="I291" s="145"/>
      <c r="J291" s="145"/>
      <c r="K291" s="145"/>
      <c r="L291" s="145"/>
      <c r="M291" s="292"/>
      <c r="N291" s="143"/>
    </row>
    <row r="292" spans="1:15" ht="35.25" customHeight="1" thickBot="1" x14ac:dyDescent="0.35">
      <c r="A292" s="294"/>
      <c r="B292" s="441" t="s">
        <v>612</v>
      </c>
      <c r="C292" s="441"/>
      <c r="D292" s="441"/>
      <c r="E292" s="441"/>
      <c r="F292" s="145"/>
      <c r="G292" s="145"/>
      <c r="H292" s="145"/>
      <c r="I292" s="145"/>
      <c r="J292" s="145"/>
      <c r="K292" s="145"/>
      <c r="L292" s="145"/>
      <c r="M292" s="292"/>
      <c r="N292" s="143"/>
    </row>
    <row r="293" spans="1:15" ht="30" x14ac:dyDescent="0.3">
      <c r="A293" s="294"/>
      <c r="B293" s="153" t="s">
        <v>134</v>
      </c>
      <c r="C293" s="152" t="s">
        <v>133</v>
      </c>
      <c r="D293" s="152" t="s">
        <v>132</v>
      </c>
      <c r="E293" s="151" t="s">
        <v>8</v>
      </c>
      <c r="F293" s="240"/>
      <c r="G293" s="145"/>
      <c r="H293" s="145"/>
      <c r="I293" s="145"/>
      <c r="J293" s="145"/>
      <c r="K293" s="145"/>
      <c r="L293" s="145"/>
      <c r="M293" s="292"/>
      <c r="N293" s="143"/>
      <c r="O293" s="143"/>
    </row>
    <row r="294" spans="1:15" x14ac:dyDescent="0.3">
      <c r="A294" s="294"/>
      <c r="B294" s="161" t="s">
        <v>131</v>
      </c>
      <c r="C294" s="160"/>
      <c r="D294" s="160"/>
      <c r="E294" s="159"/>
      <c r="F294" s="240"/>
      <c r="G294" s="145"/>
      <c r="H294" s="145"/>
      <c r="I294" s="145"/>
      <c r="J294" s="145"/>
      <c r="K294" s="145"/>
      <c r="L294" s="145"/>
      <c r="M294" s="292"/>
      <c r="N294" s="143"/>
      <c r="O294" s="143"/>
    </row>
    <row r="295" spans="1:15" x14ac:dyDescent="0.3">
      <c r="A295" s="294"/>
      <c r="B295" s="161" t="s">
        <v>130</v>
      </c>
      <c r="C295" s="160"/>
      <c r="D295" s="160"/>
      <c r="E295" s="159"/>
      <c r="F295" s="240"/>
      <c r="G295" s="145"/>
      <c r="H295" s="145"/>
      <c r="I295" s="145"/>
      <c r="J295" s="145"/>
      <c r="K295" s="145"/>
      <c r="L295" s="145"/>
      <c r="M295" s="292"/>
      <c r="N295" s="143"/>
      <c r="O295" s="143"/>
    </row>
    <row r="296" spans="1:15" x14ac:dyDescent="0.3">
      <c r="A296" s="294"/>
      <c r="B296" s="161" t="s">
        <v>129</v>
      </c>
      <c r="C296" s="160"/>
      <c r="D296" s="160"/>
      <c r="E296" s="159"/>
      <c r="F296" s="240"/>
      <c r="G296" s="145"/>
      <c r="H296" s="145"/>
      <c r="I296" s="145"/>
      <c r="J296" s="145"/>
      <c r="K296" s="145"/>
      <c r="L296" s="145"/>
      <c r="M296" s="292"/>
      <c r="N296" s="143"/>
      <c r="O296" s="143"/>
    </row>
    <row r="297" spans="1:15" x14ac:dyDescent="0.3">
      <c r="A297" s="294"/>
      <c r="B297" s="161" t="s">
        <v>128</v>
      </c>
      <c r="C297" s="160"/>
      <c r="D297" s="160"/>
      <c r="E297" s="159"/>
      <c r="F297" s="240"/>
      <c r="G297" s="145"/>
      <c r="H297" s="145"/>
      <c r="I297" s="145"/>
      <c r="J297" s="145"/>
      <c r="K297" s="145"/>
      <c r="L297" s="145"/>
      <c r="M297" s="292"/>
      <c r="N297" s="143"/>
      <c r="O297" s="143"/>
    </row>
    <row r="298" spans="1:15" x14ac:dyDescent="0.3">
      <c r="A298" s="294"/>
      <c r="B298" s="158" t="s">
        <v>127</v>
      </c>
      <c r="C298" s="157"/>
      <c r="D298" s="157"/>
      <c r="E298" s="156"/>
      <c r="F298" s="240"/>
      <c r="G298" s="145"/>
      <c r="H298" s="145"/>
      <c r="I298" s="145"/>
      <c r="J298" s="145"/>
      <c r="K298" s="145"/>
      <c r="L298" s="145"/>
      <c r="M298" s="292"/>
      <c r="N298" s="143"/>
      <c r="O298" s="143"/>
    </row>
    <row r="299" spans="1:15" x14ac:dyDescent="0.3">
      <c r="A299" s="294"/>
      <c r="B299" s="158" t="s">
        <v>126</v>
      </c>
      <c r="C299" s="157"/>
      <c r="D299" s="157"/>
      <c r="E299" s="156"/>
      <c r="F299" s="240"/>
      <c r="G299" s="145"/>
      <c r="H299" s="145"/>
      <c r="I299" s="145"/>
      <c r="J299" s="145"/>
      <c r="K299" s="145"/>
      <c r="L299" s="145"/>
      <c r="M299" s="292"/>
      <c r="N299" s="143"/>
      <c r="O299" s="143"/>
    </row>
    <row r="300" spans="1:15" ht="15" thickBot="1" x14ac:dyDescent="0.35">
      <c r="A300" s="294"/>
      <c r="B300" s="86" t="s">
        <v>125</v>
      </c>
      <c r="C300" s="155"/>
      <c r="D300" s="155">
        <f>(SUMIF(D294:D299,"Increase",C294:C299))-(SUMIF(D294:D299,"Decrease",C294:C299))</f>
        <v>0</v>
      </c>
      <c r="E300" s="154"/>
      <c r="F300" s="240"/>
      <c r="G300" s="145"/>
      <c r="H300" s="145"/>
      <c r="I300" s="145"/>
      <c r="J300" s="145"/>
      <c r="K300" s="145"/>
      <c r="L300" s="145"/>
      <c r="M300" s="292"/>
      <c r="N300" s="143"/>
      <c r="O300" s="143"/>
    </row>
    <row r="301" spans="1:15" x14ac:dyDescent="0.3">
      <c r="A301" s="294"/>
      <c r="B301" s="145"/>
      <c r="C301" s="145"/>
      <c r="D301" s="145"/>
      <c r="E301" s="145"/>
      <c r="F301" s="145"/>
      <c r="G301" s="145"/>
      <c r="H301" s="145"/>
      <c r="I301" s="145"/>
      <c r="J301" s="145"/>
      <c r="K301" s="145"/>
      <c r="L301" s="145"/>
      <c r="M301" s="292"/>
      <c r="N301" s="143"/>
      <c r="O301" s="143"/>
    </row>
    <row r="302" spans="1:15" x14ac:dyDescent="0.3">
      <c r="A302" s="291" t="s">
        <v>124</v>
      </c>
      <c r="B302" s="470" t="s">
        <v>674</v>
      </c>
      <c r="C302" s="471"/>
      <c r="D302" s="471"/>
      <c r="E302" s="471"/>
      <c r="F302" s="145"/>
      <c r="G302" s="145"/>
      <c r="H302" s="145"/>
      <c r="I302" s="145"/>
      <c r="J302" s="145"/>
      <c r="K302" s="145"/>
      <c r="L302" s="145"/>
      <c r="M302" s="292"/>
      <c r="N302" s="143"/>
    </row>
    <row r="303" spans="1:15" ht="32.25" customHeight="1" thickBot="1" x14ac:dyDescent="0.35">
      <c r="A303" s="294"/>
      <c r="B303" s="441" t="s">
        <v>675</v>
      </c>
      <c r="C303" s="441"/>
      <c r="D303" s="441"/>
      <c r="E303" s="441"/>
      <c r="F303" s="145"/>
      <c r="G303" s="145"/>
      <c r="H303" s="145"/>
      <c r="I303" s="145"/>
      <c r="J303" s="145"/>
      <c r="K303" s="145"/>
      <c r="L303" s="145"/>
      <c r="M303" s="292"/>
      <c r="N303" s="143"/>
    </row>
    <row r="304" spans="1:15" ht="30" x14ac:dyDescent="0.3">
      <c r="A304" s="294"/>
      <c r="B304" s="153" t="s">
        <v>123</v>
      </c>
      <c r="C304" s="152" t="s">
        <v>122</v>
      </c>
      <c r="D304" s="151" t="s">
        <v>8</v>
      </c>
      <c r="E304" s="240"/>
      <c r="F304" s="145"/>
      <c r="G304" s="145"/>
      <c r="H304" s="145"/>
      <c r="I304" s="145"/>
      <c r="J304" s="145"/>
      <c r="K304" s="145"/>
      <c r="L304" s="145"/>
      <c r="M304" s="292"/>
      <c r="N304" s="143"/>
    </row>
    <row r="305" spans="1:14" ht="15" thickBot="1" x14ac:dyDescent="0.35">
      <c r="A305" s="294"/>
      <c r="B305" s="150" t="s">
        <v>121</v>
      </c>
      <c r="C305" s="149"/>
      <c r="D305" s="148"/>
      <c r="E305" s="240"/>
      <c r="F305" s="145"/>
      <c r="G305" s="145"/>
      <c r="H305" s="145"/>
      <c r="I305" s="145"/>
      <c r="J305" s="145"/>
      <c r="K305" s="145"/>
      <c r="L305" s="145"/>
      <c r="M305" s="292"/>
      <c r="N305" s="143"/>
    </row>
    <row r="306" spans="1:14" ht="17.25" customHeight="1" x14ac:dyDescent="0.3">
      <c r="A306" s="294"/>
      <c r="B306" s="240"/>
      <c r="C306" s="240"/>
      <c r="D306" s="240"/>
      <c r="E306" s="240"/>
      <c r="F306" s="145"/>
      <c r="G306" s="145"/>
      <c r="H306" s="145"/>
      <c r="I306" s="145"/>
      <c r="J306" s="145"/>
      <c r="K306" s="145"/>
      <c r="L306" s="145"/>
      <c r="M306" s="292"/>
      <c r="N306" s="143"/>
    </row>
    <row r="307" spans="1:14" ht="18" x14ac:dyDescent="0.3">
      <c r="A307" s="289"/>
      <c r="B307" s="147" t="s">
        <v>73</v>
      </c>
      <c r="C307" s="147"/>
      <c r="D307" s="147"/>
      <c r="E307" s="147"/>
      <c r="F307" s="147"/>
      <c r="G307" s="147"/>
      <c r="H307" s="147"/>
      <c r="I307" s="147"/>
      <c r="J307" s="147"/>
      <c r="K307" s="147"/>
      <c r="L307" s="147"/>
      <c r="M307" s="290"/>
      <c r="N307" s="143"/>
    </row>
    <row r="308" spans="1:14" x14ac:dyDescent="0.3">
      <c r="A308" s="291" t="s">
        <v>120</v>
      </c>
      <c r="B308" s="470" t="s">
        <v>71</v>
      </c>
      <c r="C308" s="471"/>
      <c r="D308" s="471"/>
      <c r="E308" s="471"/>
      <c r="F308" s="145"/>
      <c r="G308" s="145"/>
      <c r="H308" s="145"/>
      <c r="I308" s="145"/>
      <c r="J308" s="145"/>
      <c r="K308" s="145"/>
      <c r="L308" s="145"/>
      <c r="M308" s="292"/>
      <c r="N308" s="143"/>
    </row>
    <row r="309" spans="1:14" ht="30.75" customHeight="1" thickBot="1" x14ac:dyDescent="0.35">
      <c r="A309" s="294"/>
      <c r="B309" s="441" t="s">
        <v>613</v>
      </c>
      <c r="C309" s="441"/>
      <c r="D309" s="441"/>
      <c r="E309" s="441"/>
      <c r="F309" s="145"/>
      <c r="G309" s="145"/>
      <c r="H309" s="145"/>
      <c r="I309" s="145"/>
      <c r="J309" s="145"/>
      <c r="K309" s="145"/>
      <c r="L309" s="145"/>
      <c r="M309" s="292"/>
      <c r="N309" s="143"/>
    </row>
    <row r="310" spans="1:14" ht="63" customHeight="1" thickBot="1" x14ac:dyDescent="0.35">
      <c r="A310" s="294"/>
      <c r="B310" s="459" t="s">
        <v>846</v>
      </c>
      <c r="C310" s="460"/>
      <c r="D310" s="460"/>
      <c r="E310" s="461"/>
      <c r="F310" s="145"/>
      <c r="G310" s="145"/>
      <c r="H310" s="145"/>
      <c r="I310" s="145"/>
      <c r="J310" s="145"/>
      <c r="K310" s="145"/>
      <c r="L310" s="145"/>
      <c r="M310" s="292"/>
      <c r="N310" s="143"/>
    </row>
    <row r="311" spans="1:14" ht="17.25" customHeight="1" x14ac:dyDescent="0.3">
      <c r="A311" s="294"/>
      <c r="B311" s="240"/>
      <c r="C311" s="240"/>
      <c r="D311" s="240"/>
      <c r="E311" s="240"/>
      <c r="F311" s="145"/>
      <c r="G311" s="145"/>
      <c r="H311" s="145"/>
      <c r="I311" s="145"/>
      <c r="J311" s="145"/>
      <c r="K311" s="145"/>
      <c r="L311" s="145"/>
      <c r="M311" s="292"/>
      <c r="N311" s="143"/>
    </row>
    <row r="312" spans="1:14" ht="18" x14ac:dyDescent="0.3">
      <c r="A312" s="298" t="s">
        <v>637</v>
      </c>
      <c r="B312" s="144" t="s">
        <v>119</v>
      </c>
      <c r="C312" s="144"/>
      <c r="D312" s="144"/>
      <c r="E312" s="144"/>
      <c r="F312" s="144"/>
      <c r="G312" s="144"/>
      <c r="H312" s="144"/>
      <c r="I312" s="144"/>
      <c r="J312" s="144"/>
      <c r="K312" s="144"/>
      <c r="L312" s="144"/>
      <c r="M312" s="299"/>
      <c r="N312" s="143"/>
    </row>
    <row r="313" spans="1:14" ht="18" x14ac:dyDescent="0.3">
      <c r="A313" s="300"/>
      <c r="B313" s="113" t="s">
        <v>118</v>
      </c>
      <c r="C313" s="113"/>
      <c r="D313" s="113"/>
      <c r="E313" s="113"/>
      <c r="F313" s="113"/>
      <c r="G313" s="113"/>
      <c r="H313" s="113"/>
      <c r="I313" s="113"/>
      <c r="J313" s="113"/>
      <c r="K313" s="113"/>
      <c r="L313" s="113"/>
      <c r="M313" s="301"/>
      <c r="N313" s="143"/>
    </row>
    <row r="314" spans="1:14" ht="21.75" customHeight="1" x14ac:dyDescent="0.3">
      <c r="A314" s="302" t="s">
        <v>117</v>
      </c>
      <c r="B314" s="142" t="s">
        <v>614</v>
      </c>
      <c r="C314" s="141"/>
      <c r="D314" s="141"/>
      <c r="E314" s="141"/>
      <c r="F314" s="111"/>
      <c r="G314" s="111"/>
      <c r="H314" s="111"/>
      <c r="I314" s="111"/>
      <c r="J314" s="111"/>
      <c r="K314" s="111"/>
      <c r="L314" s="111"/>
      <c r="M314" s="303"/>
      <c r="N314" s="143"/>
    </row>
    <row r="315" spans="1:14" ht="23.25" customHeight="1" thickBot="1" x14ac:dyDescent="0.35">
      <c r="A315" s="304"/>
      <c r="B315" s="483" t="s">
        <v>116</v>
      </c>
      <c r="C315" s="478"/>
      <c r="D315" s="478"/>
      <c r="E315" s="478"/>
      <c r="F315" s="111"/>
      <c r="G315" s="111"/>
      <c r="H315" s="111"/>
      <c r="I315" s="111"/>
      <c r="J315" s="111"/>
      <c r="K315" s="111"/>
      <c r="L315" s="111"/>
      <c r="M315" s="303"/>
      <c r="N315" s="143"/>
    </row>
    <row r="316" spans="1:14" ht="70.5" customHeight="1" thickBot="1" x14ac:dyDescent="0.35">
      <c r="A316" s="304"/>
      <c r="B316" s="459" t="s">
        <v>830</v>
      </c>
      <c r="C316" s="460"/>
      <c r="D316" s="460"/>
      <c r="E316" s="461"/>
      <c r="F316" s="111"/>
      <c r="G316" s="111"/>
      <c r="H316" s="111"/>
      <c r="I316" s="111"/>
      <c r="J316" s="111"/>
      <c r="K316" s="111"/>
      <c r="L316" s="111"/>
      <c r="M316" s="303"/>
      <c r="N316" s="143"/>
    </row>
    <row r="317" spans="1:14" ht="22.8" customHeight="1" x14ac:dyDescent="0.3">
      <c r="A317" s="304" t="s">
        <v>115</v>
      </c>
      <c r="B317" s="480" t="s">
        <v>615</v>
      </c>
      <c r="C317" s="481"/>
      <c r="D317" s="481"/>
      <c r="E317" s="481"/>
      <c r="F317" s="111"/>
      <c r="G317" s="111"/>
      <c r="H317" s="111"/>
      <c r="I317" s="111"/>
      <c r="J317" s="111"/>
      <c r="K317" s="111"/>
      <c r="L317" s="111"/>
      <c r="M317" s="303"/>
      <c r="N317" s="143"/>
    </row>
    <row r="318" spans="1:14" ht="37.049999999999997" customHeight="1" thickBot="1" x14ac:dyDescent="0.35">
      <c r="A318" s="304"/>
      <c r="B318" s="482" t="s">
        <v>639</v>
      </c>
      <c r="C318" s="479"/>
      <c r="D318" s="479"/>
      <c r="E318" s="479"/>
      <c r="F318" s="111"/>
      <c r="G318" s="111"/>
      <c r="H318" s="111"/>
      <c r="I318" s="111"/>
      <c r="J318" s="111"/>
      <c r="K318" s="111"/>
      <c r="L318" s="111"/>
      <c r="M318" s="303"/>
      <c r="N318" s="143"/>
    </row>
    <row r="319" spans="1:14" ht="70.5" customHeight="1" thickBot="1" x14ac:dyDescent="0.35">
      <c r="A319" s="304"/>
      <c r="B319" s="459" t="s">
        <v>831</v>
      </c>
      <c r="C319" s="460"/>
      <c r="D319" s="460"/>
      <c r="E319" s="461"/>
      <c r="F319" s="111"/>
      <c r="G319" s="111"/>
      <c r="H319" s="111"/>
      <c r="I319" s="111"/>
      <c r="J319" s="111"/>
      <c r="K319" s="111"/>
      <c r="L319" s="111"/>
      <c r="M319" s="303"/>
      <c r="N319" s="143"/>
    </row>
    <row r="320" spans="1:14" x14ac:dyDescent="0.3">
      <c r="A320" s="305"/>
      <c r="B320" s="140"/>
      <c r="C320" s="111"/>
      <c r="D320" s="111"/>
      <c r="E320" s="111"/>
      <c r="F320" s="111"/>
      <c r="G320" s="111"/>
      <c r="H320" s="111"/>
      <c r="I320" s="111"/>
      <c r="J320" s="111"/>
      <c r="K320" s="111"/>
      <c r="L320" s="111"/>
      <c r="M320" s="303"/>
      <c r="N320" s="143"/>
    </row>
    <row r="321" spans="1:14" ht="18" x14ac:dyDescent="0.3">
      <c r="A321" s="300"/>
      <c r="B321" s="113" t="s">
        <v>114</v>
      </c>
      <c r="C321" s="113"/>
      <c r="D321" s="113"/>
      <c r="E321" s="113"/>
      <c r="F321" s="113"/>
      <c r="G321" s="113"/>
      <c r="H321" s="113"/>
      <c r="I321" s="113"/>
      <c r="J321" s="113"/>
      <c r="K321" s="113"/>
      <c r="L321" s="113"/>
      <c r="M321" s="306"/>
      <c r="N321" s="143"/>
    </row>
    <row r="322" spans="1:14" ht="22.8" customHeight="1" x14ac:dyDescent="0.3">
      <c r="A322" s="304" t="s">
        <v>113</v>
      </c>
      <c r="B322" s="139" t="s">
        <v>616</v>
      </c>
      <c r="C322" s="111"/>
      <c r="D322" s="111"/>
      <c r="E322" s="111"/>
      <c r="F322" s="111"/>
      <c r="G322" s="111"/>
      <c r="H322" s="111"/>
      <c r="I322" s="111"/>
      <c r="J322" s="111"/>
      <c r="K322" s="111"/>
      <c r="L322" s="111"/>
      <c r="M322" s="303"/>
      <c r="N322" s="143"/>
    </row>
    <row r="323" spans="1:14" ht="33.75" customHeight="1" thickBot="1" x14ac:dyDescent="0.35">
      <c r="A323" s="307"/>
      <c r="B323" s="483" t="s">
        <v>112</v>
      </c>
      <c r="C323" s="478"/>
      <c r="D323" s="478"/>
      <c r="E323" s="478"/>
      <c r="F323" s="111"/>
      <c r="G323" s="111"/>
      <c r="H323" s="111"/>
      <c r="I323" s="111"/>
      <c r="J323" s="111"/>
      <c r="K323" s="111"/>
      <c r="L323" s="111"/>
      <c r="M323" s="303"/>
      <c r="N323" s="143"/>
    </row>
    <row r="324" spans="1:14" ht="77.25" customHeight="1" thickBot="1" x14ac:dyDescent="0.35">
      <c r="A324" s="307"/>
      <c r="B324" s="497" t="s">
        <v>832</v>
      </c>
      <c r="C324" s="498"/>
      <c r="D324" s="498"/>
      <c r="E324" s="499"/>
      <c r="F324" s="111"/>
      <c r="G324" s="111"/>
      <c r="H324" s="111"/>
      <c r="I324" s="111"/>
      <c r="J324" s="111"/>
      <c r="K324" s="111"/>
      <c r="L324" s="111"/>
      <c r="M324" s="303"/>
      <c r="N324" s="143"/>
    </row>
    <row r="325" spans="1:14" ht="42.75" customHeight="1" x14ac:dyDescent="0.3">
      <c r="A325" s="308" t="s">
        <v>111</v>
      </c>
      <c r="B325" s="495" t="s">
        <v>617</v>
      </c>
      <c r="C325" s="496"/>
      <c r="D325" s="496"/>
      <c r="E325" s="496"/>
      <c r="F325" s="111"/>
      <c r="G325" s="111"/>
      <c r="H325" s="111"/>
      <c r="I325" s="111"/>
      <c r="J325" s="111"/>
      <c r="K325" s="111"/>
      <c r="L325" s="111"/>
      <c r="M325" s="303"/>
      <c r="N325" s="143"/>
    </row>
    <row r="326" spans="1:14" ht="73.5" customHeight="1" x14ac:dyDescent="0.3">
      <c r="A326" s="309"/>
      <c r="B326" s="479" t="s">
        <v>618</v>
      </c>
      <c r="C326" s="479"/>
      <c r="D326" s="479"/>
      <c r="E326" s="479"/>
      <c r="F326" s="111"/>
      <c r="G326" s="111"/>
      <c r="H326" s="111"/>
      <c r="I326" s="111"/>
      <c r="J326" s="111"/>
      <c r="K326" s="111"/>
      <c r="L326" s="111"/>
      <c r="M326" s="303"/>
      <c r="N326" s="143"/>
    </row>
    <row r="327" spans="1:14" ht="48.75" customHeight="1" thickBot="1" x14ac:dyDescent="0.35">
      <c r="A327" s="310"/>
      <c r="B327" s="478" t="s">
        <v>640</v>
      </c>
      <c r="C327" s="478"/>
      <c r="D327" s="478"/>
      <c r="E327" s="478"/>
      <c r="F327" s="111"/>
      <c r="G327" s="111"/>
      <c r="H327" s="111"/>
      <c r="I327" s="111"/>
      <c r="J327" s="111"/>
      <c r="K327" s="111"/>
      <c r="L327" s="111"/>
      <c r="M327" s="303"/>
      <c r="N327" s="143"/>
    </row>
    <row r="328" spans="1:14" ht="32.25" customHeight="1" x14ac:dyDescent="0.3">
      <c r="A328" s="310"/>
      <c r="B328" s="138" t="s">
        <v>110</v>
      </c>
      <c r="C328" s="136" t="s">
        <v>109</v>
      </c>
      <c r="D328" s="136" t="s">
        <v>108</v>
      </c>
      <c r="E328" s="137" t="s">
        <v>107</v>
      </c>
      <c r="F328" s="136" t="s">
        <v>106</v>
      </c>
      <c r="G328" s="135" t="s">
        <v>8</v>
      </c>
      <c r="H328" s="111"/>
      <c r="I328" s="111"/>
      <c r="J328" s="111"/>
      <c r="K328" s="111"/>
      <c r="L328" s="111"/>
      <c r="M328" s="303"/>
      <c r="N328" s="143"/>
    </row>
    <row r="329" spans="1:14" ht="51" customHeight="1" x14ac:dyDescent="0.3">
      <c r="A329" s="310"/>
      <c r="B329" s="133" t="s">
        <v>105</v>
      </c>
      <c r="C329" s="132" t="s">
        <v>104</v>
      </c>
      <c r="D329" s="127" t="s">
        <v>99</v>
      </c>
      <c r="E329" s="132"/>
      <c r="F329" s="132"/>
      <c r="G329" s="134"/>
      <c r="H329" s="111"/>
      <c r="I329" s="111"/>
      <c r="J329" s="111"/>
      <c r="K329" s="111"/>
      <c r="L329" s="111"/>
      <c r="M329" s="303"/>
      <c r="N329" s="143"/>
    </row>
    <row r="330" spans="1:14" ht="50.25" hidden="1" customHeight="1" x14ac:dyDescent="0.3">
      <c r="A330" s="310"/>
      <c r="B330" s="133" t="s">
        <v>105</v>
      </c>
      <c r="C330" s="132" t="s">
        <v>104</v>
      </c>
      <c r="D330" s="127" t="s">
        <v>99</v>
      </c>
      <c r="E330" s="132"/>
      <c r="F330" s="132"/>
      <c r="G330" s="134"/>
      <c r="H330" s="111"/>
      <c r="I330" s="111"/>
      <c r="J330" s="111"/>
      <c r="K330" s="111"/>
      <c r="L330" s="111"/>
      <c r="M330" s="303"/>
      <c r="N330" s="143"/>
    </row>
    <row r="331" spans="1:14" ht="50.25" hidden="1" customHeight="1" x14ac:dyDescent="0.3">
      <c r="A331" s="310"/>
      <c r="B331" s="133" t="s">
        <v>105</v>
      </c>
      <c r="C331" s="132" t="s">
        <v>104</v>
      </c>
      <c r="D331" s="127" t="s">
        <v>99</v>
      </c>
      <c r="E331" s="132"/>
      <c r="F331" s="132"/>
      <c r="G331" s="134"/>
      <c r="H331" s="111"/>
      <c r="I331" s="111"/>
      <c r="J331" s="111"/>
      <c r="K331" s="111"/>
      <c r="L331" s="111"/>
      <c r="M331" s="303"/>
      <c r="N331" s="143"/>
    </row>
    <row r="332" spans="1:14" ht="50.25" hidden="1" customHeight="1" x14ac:dyDescent="0.3">
      <c r="A332" s="310"/>
      <c r="B332" s="133" t="s">
        <v>105</v>
      </c>
      <c r="C332" s="132" t="s">
        <v>104</v>
      </c>
      <c r="D332" s="127" t="s">
        <v>99</v>
      </c>
      <c r="E332" s="132"/>
      <c r="F332" s="132"/>
      <c r="G332" s="134"/>
      <c r="H332" s="111"/>
      <c r="I332" s="111"/>
      <c r="J332" s="111"/>
      <c r="K332" s="111"/>
      <c r="L332" s="111"/>
      <c r="M332" s="303"/>
      <c r="N332" s="143"/>
    </row>
    <row r="333" spans="1:14" ht="50.25" hidden="1" customHeight="1" x14ac:dyDescent="0.3">
      <c r="A333" s="310"/>
      <c r="B333" s="133" t="s">
        <v>105</v>
      </c>
      <c r="C333" s="132" t="s">
        <v>104</v>
      </c>
      <c r="D333" s="127" t="s">
        <v>99</v>
      </c>
      <c r="E333" s="132"/>
      <c r="F333" s="132"/>
      <c r="G333" s="134"/>
      <c r="H333" s="111"/>
      <c r="I333" s="111"/>
      <c r="J333" s="111"/>
      <c r="K333" s="111"/>
      <c r="L333" s="111"/>
      <c r="M333" s="303"/>
      <c r="N333" s="143"/>
    </row>
    <row r="334" spans="1:14" ht="36" customHeight="1" x14ac:dyDescent="0.3">
      <c r="A334" s="310"/>
      <c r="B334" s="133" t="s">
        <v>103</v>
      </c>
      <c r="C334" s="132" t="s">
        <v>102</v>
      </c>
      <c r="D334" s="127" t="s">
        <v>99</v>
      </c>
      <c r="E334" s="132"/>
      <c r="F334" s="132"/>
      <c r="G334" s="134"/>
      <c r="H334" s="111"/>
      <c r="I334" s="111"/>
      <c r="J334" s="111"/>
      <c r="K334" s="111"/>
      <c r="L334" s="111"/>
      <c r="M334" s="303"/>
      <c r="N334" s="143"/>
    </row>
    <row r="335" spans="1:14" ht="36" hidden="1" customHeight="1" x14ac:dyDescent="0.3">
      <c r="A335" s="310"/>
      <c r="B335" s="133" t="s">
        <v>103</v>
      </c>
      <c r="C335" s="132" t="s">
        <v>102</v>
      </c>
      <c r="D335" s="127" t="s">
        <v>99</v>
      </c>
      <c r="E335" s="132"/>
      <c r="F335" s="132"/>
      <c r="G335" s="134"/>
      <c r="H335" s="111"/>
      <c r="I335" s="111"/>
      <c r="J335" s="111"/>
      <c r="K335" s="111"/>
      <c r="L335" s="111"/>
      <c r="M335" s="303"/>
      <c r="N335" s="143"/>
    </row>
    <row r="336" spans="1:14" ht="36" hidden="1" customHeight="1" x14ac:dyDescent="0.3">
      <c r="A336" s="310"/>
      <c r="B336" s="133" t="s">
        <v>103</v>
      </c>
      <c r="C336" s="132" t="s">
        <v>102</v>
      </c>
      <c r="D336" s="127" t="s">
        <v>99</v>
      </c>
      <c r="E336" s="132"/>
      <c r="F336" s="132"/>
      <c r="G336" s="134"/>
      <c r="H336" s="111"/>
      <c r="I336" s="111"/>
      <c r="J336" s="111"/>
      <c r="K336" s="111"/>
      <c r="L336" s="111"/>
      <c r="M336" s="303"/>
      <c r="N336" s="143"/>
    </row>
    <row r="337" spans="1:14" ht="36" hidden="1" customHeight="1" x14ac:dyDescent="0.3">
      <c r="A337" s="310"/>
      <c r="B337" s="133" t="s">
        <v>103</v>
      </c>
      <c r="C337" s="132" t="s">
        <v>102</v>
      </c>
      <c r="D337" s="127" t="s">
        <v>99</v>
      </c>
      <c r="E337" s="132"/>
      <c r="F337" s="132"/>
      <c r="G337" s="134"/>
      <c r="H337" s="111"/>
      <c r="I337" s="111"/>
      <c r="J337" s="111"/>
      <c r="K337" s="111"/>
      <c r="L337" s="111"/>
      <c r="M337" s="303"/>
      <c r="N337" s="143"/>
    </row>
    <row r="338" spans="1:14" ht="36" hidden="1" customHeight="1" x14ac:dyDescent="0.3">
      <c r="A338" s="310"/>
      <c r="B338" s="133" t="s">
        <v>103</v>
      </c>
      <c r="C338" s="132" t="s">
        <v>102</v>
      </c>
      <c r="D338" s="127" t="s">
        <v>99</v>
      </c>
      <c r="E338" s="132"/>
      <c r="F338" s="132"/>
      <c r="G338" s="134"/>
      <c r="H338" s="111"/>
      <c r="I338" s="111"/>
      <c r="J338" s="111"/>
      <c r="K338" s="111"/>
      <c r="L338" s="111"/>
      <c r="M338" s="303"/>
      <c r="N338" s="143"/>
    </row>
    <row r="339" spans="1:14" ht="36" hidden="1" customHeight="1" x14ac:dyDescent="0.3">
      <c r="A339" s="310"/>
      <c r="B339" s="133" t="s">
        <v>103</v>
      </c>
      <c r="C339" s="132" t="s">
        <v>102</v>
      </c>
      <c r="D339" s="127" t="s">
        <v>99</v>
      </c>
      <c r="E339" s="132"/>
      <c r="F339" s="132"/>
      <c r="G339" s="134"/>
      <c r="H339" s="111"/>
      <c r="I339" s="111"/>
      <c r="J339" s="111"/>
      <c r="K339" s="111"/>
      <c r="L339" s="111"/>
      <c r="M339" s="303"/>
      <c r="N339" s="143"/>
    </row>
    <row r="340" spans="1:14" ht="36" hidden="1" customHeight="1" x14ac:dyDescent="0.3">
      <c r="A340" s="310"/>
      <c r="B340" s="133" t="s">
        <v>103</v>
      </c>
      <c r="C340" s="132" t="s">
        <v>102</v>
      </c>
      <c r="D340" s="127" t="s">
        <v>99</v>
      </c>
      <c r="E340" s="132"/>
      <c r="F340" s="132"/>
      <c r="G340" s="134"/>
      <c r="H340" s="111"/>
      <c r="I340" s="111"/>
      <c r="J340" s="111"/>
      <c r="K340" s="111"/>
      <c r="L340" s="111"/>
      <c r="M340" s="303"/>
      <c r="N340" s="143"/>
    </row>
    <row r="341" spans="1:14" ht="36" hidden="1" customHeight="1" x14ac:dyDescent="0.3">
      <c r="A341" s="310"/>
      <c r="B341" s="133" t="s">
        <v>103</v>
      </c>
      <c r="C341" s="132" t="s">
        <v>102</v>
      </c>
      <c r="D341" s="127" t="s">
        <v>99</v>
      </c>
      <c r="E341" s="132"/>
      <c r="F341" s="132"/>
      <c r="G341" s="134"/>
      <c r="H341" s="111"/>
      <c r="I341" s="111"/>
      <c r="J341" s="111"/>
      <c r="K341" s="111"/>
      <c r="L341" s="111"/>
      <c r="M341" s="303"/>
      <c r="N341" s="143"/>
    </row>
    <row r="342" spans="1:14" ht="36" hidden="1" customHeight="1" x14ac:dyDescent="0.3">
      <c r="A342" s="310"/>
      <c r="B342" s="133" t="s">
        <v>103</v>
      </c>
      <c r="C342" s="132" t="s">
        <v>102</v>
      </c>
      <c r="D342" s="127" t="s">
        <v>99</v>
      </c>
      <c r="E342" s="132"/>
      <c r="F342" s="132"/>
      <c r="G342" s="134"/>
      <c r="H342" s="111"/>
      <c r="I342" s="111"/>
      <c r="J342" s="111"/>
      <c r="K342" s="111"/>
      <c r="L342" s="111"/>
      <c r="M342" s="303"/>
      <c r="N342" s="143"/>
    </row>
    <row r="343" spans="1:14" ht="36" hidden="1" customHeight="1" x14ac:dyDescent="0.3">
      <c r="A343" s="310"/>
      <c r="B343" s="133" t="s">
        <v>103</v>
      </c>
      <c r="C343" s="132" t="s">
        <v>102</v>
      </c>
      <c r="D343" s="127" t="s">
        <v>99</v>
      </c>
      <c r="E343" s="132"/>
      <c r="F343" s="132"/>
      <c r="G343" s="134"/>
      <c r="H343" s="111"/>
      <c r="I343" s="111"/>
      <c r="J343" s="111"/>
      <c r="K343" s="111"/>
      <c r="L343" s="111"/>
      <c r="M343" s="303"/>
      <c r="N343" s="143"/>
    </row>
    <row r="344" spans="1:14" ht="36" hidden="1" customHeight="1" x14ac:dyDescent="0.3">
      <c r="A344" s="310"/>
      <c r="B344" s="133" t="s">
        <v>103</v>
      </c>
      <c r="C344" s="132" t="s">
        <v>102</v>
      </c>
      <c r="D344" s="127" t="s">
        <v>99</v>
      </c>
      <c r="E344" s="132"/>
      <c r="F344" s="132"/>
      <c r="G344" s="134"/>
      <c r="H344" s="111"/>
      <c r="I344" s="111"/>
      <c r="J344" s="111"/>
      <c r="K344" s="111"/>
      <c r="L344" s="111"/>
      <c r="M344" s="303"/>
      <c r="N344" s="143"/>
    </row>
    <row r="345" spans="1:14" ht="36" hidden="1" customHeight="1" x14ac:dyDescent="0.3">
      <c r="A345" s="310"/>
      <c r="B345" s="133" t="s">
        <v>103</v>
      </c>
      <c r="C345" s="132" t="s">
        <v>102</v>
      </c>
      <c r="D345" s="127" t="s">
        <v>99</v>
      </c>
      <c r="E345" s="132"/>
      <c r="F345" s="132"/>
      <c r="G345" s="134"/>
      <c r="H345" s="111"/>
      <c r="I345" s="111"/>
      <c r="J345" s="111"/>
      <c r="K345" s="111"/>
      <c r="L345" s="111"/>
      <c r="M345" s="303"/>
      <c r="N345" s="143"/>
    </row>
    <row r="346" spans="1:14" ht="36" hidden="1" customHeight="1" x14ac:dyDescent="0.3">
      <c r="A346" s="310"/>
      <c r="B346" s="133" t="s">
        <v>103</v>
      </c>
      <c r="C346" s="132" t="s">
        <v>102</v>
      </c>
      <c r="D346" s="127" t="s">
        <v>99</v>
      </c>
      <c r="E346" s="132"/>
      <c r="F346" s="132"/>
      <c r="G346" s="134"/>
      <c r="H346" s="111"/>
      <c r="I346" s="111"/>
      <c r="J346" s="111"/>
      <c r="K346" s="111"/>
      <c r="L346" s="111"/>
      <c r="M346" s="303"/>
      <c r="N346" s="143"/>
    </row>
    <row r="347" spans="1:14" ht="36" hidden="1" customHeight="1" x14ac:dyDescent="0.3">
      <c r="A347" s="310"/>
      <c r="B347" s="133" t="s">
        <v>103</v>
      </c>
      <c r="C347" s="132" t="s">
        <v>102</v>
      </c>
      <c r="D347" s="127" t="s">
        <v>99</v>
      </c>
      <c r="E347" s="132"/>
      <c r="F347" s="132"/>
      <c r="G347" s="134"/>
      <c r="H347" s="111"/>
      <c r="I347" s="111"/>
      <c r="J347" s="111"/>
      <c r="K347" s="111"/>
      <c r="L347" s="111"/>
      <c r="M347" s="303"/>
      <c r="N347" s="143"/>
    </row>
    <row r="348" spans="1:14" ht="36" hidden="1" customHeight="1" x14ac:dyDescent="0.3">
      <c r="A348" s="310"/>
      <c r="B348" s="133" t="s">
        <v>103</v>
      </c>
      <c r="C348" s="132" t="s">
        <v>102</v>
      </c>
      <c r="D348" s="127" t="s">
        <v>99</v>
      </c>
      <c r="E348" s="132"/>
      <c r="F348" s="132"/>
      <c r="G348" s="134"/>
      <c r="H348" s="111"/>
      <c r="I348" s="111"/>
      <c r="J348" s="111"/>
      <c r="K348" s="111"/>
      <c r="L348" s="111"/>
      <c r="M348" s="303"/>
      <c r="N348" s="143"/>
    </row>
    <row r="349" spans="1:14" ht="28.8" x14ac:dyDescent="0.3">
      <c r="A349" s="310"/>
      <c r="B349" s="133" t="s">
        <v>101</v>
      </c>
      <c r="C349" s="132" t="s">
        <v>100</v>
      </c>
      <c r="D349" s="127" t="s">
        <v>99</v>
      </c>
      <c r="E349" s="132"/>
      <c r="F349" s="132"/>
      <c r="G349" s="134"/>
      <c r="H349" s="111"/>
      <c r="I349" s="111"/>
      <c r="J349" s="111"/>
      <c r="K349" s="111"/>
      <c r="L349" s="111"/>
      <c r="M349" s="303"/>
      <c r="N349" s="143"/>
    </row>
    <row r="350" spans="1:14" ht="28.8" hidden="1" x14ac:dyDescent="0.3">
      <c r="A350" s="310"/>
      <c r="B350" s="133" t="s">
        <v>101</v>
      </c>
      <c r="C350" s="132" t="s">
        <v>100</v>
      </c>
      <c r="D350" s="127" t="s">
        <v>99</v>
      </c>
      <c r="E350" s="132"/>
      <c r="F350" s="132"/>
      <c r="G350" s="134"/>
      <c r="H350" s="111"/>
      <c r="I350" s="111"/>
      <c r="J350" s="111"/>
      <c r="K350" s="111"/>
      <c r="L350" s="111"/>
      <c r="M350" s="303"/>
      <c r="N350" s="143"/>
    </row>
    <row r="351" spans="1:14" ht="28.8" hidden="1" x14ac:dyDescent="0.3">
      <c r="A351" s="310"/>
      <c r="B351" s="133" t="s">
        <v>101</v>
      </c>
      <c r="C351" s="132" t="s">
        <v>100</v>
      </c>
      <c r="D351" s="127" t="s">
        <v>99</v>
      </c>
      <c r="E351" s="132"/>
      <c r="F351" s="132"/>
      <c r="G351" s="134"/>
      <c r="H351" s="111"/>
      <c r="I351" s="111"/>
      <c r="J351" s="111"/>
      <c r="K351" s="111"/>
      <c r="L351" s="111"/>
      <c r="M351" s="303"/>
      <c r="N351" s="143"/>
    </row>
    <row r="352" spans="1:14" ht="28.8" hidden="1" x14ac:dyDescent="0.3">
      <c r="A352" s="310"/>
      <c r="B352" s="133" t="s">
        <v>101</v>
      </c>
      <c r="C352" s="132" t="s">
        <v>100</v>
      </c>
      <c r="D352" s="127" t="s">
        <v>99</v>
      </c>
      <c r="E352" s="132"/>
      <c r="F352" s="132"/>
      <c r="G352" s="134"/>
      <c r="H352" s="111"/>
      <c r="I352" s="111"/>
      <c r="J352" s="111"/>
      <c r="K352" s="111"/>
      <c r="L352" s="111"/>
      <c r="M352" s="303"/>
      <c r="N352" s="143"/>
    </row>
    <row r="353" spans="1:14" ht="28.8" hidden="1" x14ac:dyDescent="0.3">
      <c r="A353" s="310"/>
      <c r="B353" s="133" t="s">
        <v>101</v>
      </c>
      <c r="C353" s="132" t="s">
        <v>100</v>
      </c>
      <c r="D353" s="127" t="s">
        <v>99</v>
      </c>
      <c r="E353" s="132"/>
      <c r="F353" s="132"/>
      <c r="G353" s="134"/>
      <c r="H353" s="111"/>
      <c r="I353" s="111"/>
      <c r="J353" s="111"/>
      <c r="K353" s="111"/>
      <c r="L353" s="111"/>
      <c r="M353" s="303"/>
      <c r="N353" s="143"/>
    </row>
    <row r="354" spans="1:14" ht="43.2" x14ac:dyDescent="0.3">
      <c r="A354" s="310"/>
      <c r="B354" s="133" t="s">
        <v>98</v>
      </c>
      <c r="C354" s="132" t="s">
        <v>97</v>
      </c>
      <c r="D354" s="127" t="s">
        <v>92</v>
      </c>
      <c r="E354" s="132"/>
      <c r="F354" s="132"/>
      <c r="G354" s="134"/>
      <c r="H354" s="111"/>
      <c r="I354" s="111"/>
      <c r="J354" s="111"/>
      <c r="K354" s="111"/>
      <c r="L354" s="111"/>
      <c r="M354" s="303"/>
      <c r="N354" s="143"/>
    </row>
    <row r="355" spans="1:14" ht="43.2" hidden="1" x14ac:dyDescent="0.3">
      <c r="A355" s="310"/>
      <c r="B355" s="133" t="s">
        <v>98</v>
      </c>
      <c r="C355" s="132" t="s">
        <v>97</v>
      </c>
      <c r="D355" s="127" t="s">
        <v>92</v>
      </c>
      <c r="E355" s="132"/>
      <c r="F355" s="132"/>
      <c r="G355" s="134"/>
      <c r="H355" s="111"/>
      <c r="I355" s="111"/>
      <c r="J355" s="111"/>
      <c r="K355" s="111"/>
      <c r="L355" s="111"/>
      <c r="M355" s="303"/>
      <c r="N355" s="143"/>
    </row>
    <row r="356" spans="1:14" ht="43.2" hidden="1" x14ac:dyDescent="0.3">
      <c r="A356" s="310"/>
      <c r="B356" s="133" t="s">
        <v>98</v>
      </c>
      <c r="C356" s="132" t="s">
        <v>97</v>
      </c>
      <c r="D356" s="127" t="s">
        <v>92</v>
      </c>
      <c r="E356" s="132"/>
      <c r="F356" s="132"/>
      <c r="G356" s="134"/>
      <c r="H356" s="111"/>
      <c r="I356" s="111"/>
      <c r="J356" s="111"/>
      <c r="K356" s="111"/>
      <c r="L356" s="111"/>
      <c r="M356" s="303"/>
      <c r="N356" s="143"/>
    </row>
    <row r="357" spans="1:14" ht="43.2" hidden="1" x14ac:dyDescent="0.3">
      <c r="A357" s="310"/>
      <c r="B357" s="133" t="s">
        <v>98</v>
      </c>
      <c r="C357" s="132" t="s">
        <v>97</v>
      </c>
      <c r="D357" s="127" t="s">
        <v>92</v>
      </c>
      <c r="E357" s="132"/>
      <c r="F357" s="132"/>
      <c r="G357" s="134"/>
      <c r="H357" s="111"/>
      <c r="I357" s="111"/>
      <c r="J357" s="111"/>
      <c r="K357" s="111"/>
      <c r="L357" s="111"/>
      <c r="M357" s="303"/>
      <c r="N357" s="143"/>
    </row>
    <row r="358" spans="1:14" ht="43.2" hidden="1" x14ac:dyDescent="0.3">
      <c r="A358" s="310"/>
      <c r="B358" s="133" t="s">
        <v>98</v>
      </c>
      <c r="C358" s="132" t="s">
        <v>97</v>
      </c>
      <c r="D358" s="127" t="s">
        <v>92</v>
      </c>
      <c r="E358" s="132"/>
      <c r="F358" s="132"/>
      <c r="G358" s="134"/>
      <c r="H358" s="111"/>
      <c r="I358" s="111"/>
      <c r="J358" s="111"/>
      <c r="K358" s="111"/>
      <c r="L358" s="111"/>
      <c r="M358" s="303"/>
      <c r="N358" s="143"/>
    </row>
    <row r="359" spans="1:14" ht="43.2" hidden="1" x14ac:dyDescent="0.3">
      <c r="A359" s="310"/>
      <c r="B359" s="133" t="s">
        <v>98</v>
      </c>
      <c r="C359" s="132" t="s">
        <v>97</v>
      </c>
      <c r="D359" s="127" t="s">
        <v>92</v>
      </c>
      <c r="E359" s="132"/>
      <c r="F359" s="132"/>
      <c r="G359" s="134"/>
      <c r="H359" s="111"/>
      <c r="I359" s="111"/>
      <c r="J359" s="111"/>
      <c r="K359" s="111"/>
      <c r="L359" s="111"/>
      <c r="M359" s="303"/>
      <c r="N359" s="143"/>
    </row>
    <row r="360" spans="1:14" ht="43.2" hidden="1" x14ac:dyDescent="0.3">
      <c r="A360" s="310"/>
      <c r="B360" s="133" t="s">
        <v>98</v>
      </c>
      <c r="C360" s="132" t="s">
        <v>97</v>
      </c>
      <c r="D360" s="127" t="s">
        <v>92</v>
      </c>
      <c r="E360" s="132"/>
      <c r="F360" s="132"/>
      <c r="G360" s="134"/>
      <c r="H360" s="111"/>
      <c r="I360" s="111"/>
      <c r="J360" s="111"/>
      <c r="K360" s="111"/>
      <c r="L360" s="111"/>
      <c r="M360" s="303"/>
      <c r="N360" s="143"/>
    </row>
    <row r="361" spans="1:14" ht="43.2" hidden="1" x14ac:dyDescent="0.3">
      <c r="A361" s="310"/>
      <c r="B361" s="133" t="s">
        <v>98</v>
      </c>
      <c r="C361" s="132" t="s">
        <v>97</v>
      </c>
      <c r="D361" s="127" t="s">
        <v>92</v>
      </c>
      <c r="E361" s="132"/>
      <c r="F361" s="132"/>
      <c r="G361" s="134"/>
      <c r="H361" s="111"/>
      <c r="I361" s="111"/>
      <c r="J361" s="111"/>
      <c r="K361" s="111"/>
      <c r="L361" s="111"/>
      <c r="M361" s="303"/>
      <c r="N361" s="143"/>
    </row>
    <row r="362" spans="1:14" ht="43.2" hidden="1" x14ac:dyDescent="0.3">
      <c r="A362" s="310"/>
      <c r="B362" s="133" t="s">
        <v>98</v>
      </c>
      <c r="C362" s="132" t="s">
        <v>97</v>
      </c>
      <c r="D362" s="127" t="s">
        <v>92</v>
      </c>
      <c r="E362" s="132"/>
      <c r="F362" s="132"/>
      <c r="G362" s="134"/>
      <c r="H362" s="111"/>
      <c r="I362" s="111"/>
      <c r="J362" s="111"/>
      <c r="K362" s="111"/>
      <c r="L362" s="111"/>
      <c r="M362" s="303"/>
      <c r="N362" s="143"/>
    </row>
    <row r="363" spans="1:14" ht="43.2" x14ac:dyDescent="0.3">
      <c r="A363" s="310"/>
      <c r="B363" s="133" t="s">
        <v>96</v>
      </c>
      <c r="C363" s="132" t="s">
        <v>95</v>
      </c>
      <c r="D363" s="127" t="s">
        <v>92</v>
      </c>
      <c r="E363" s="132"/>
      <c r="F363" s="132"/>
      <c r="G363" s="134"/>
      <c r="H363" s="111"/>
      <c r="I363" s="111"/>
      <c r="J363" s="111"/>
      <c r="K363" s="111"/>
      <c r="L363" s="111"/>
      <c r="M363" s="303"/>
      <c r="N363" s="143"/>
    </row>
    <row r="364" spans="1:14" ht="43.2" hidden="1" x14ac:dyDescent="0.3">
      <c r="A364" s="310"/>
      <c r="B364" s="133" t="s">
        <v>96</v>
      </c>
      <c r="C364" s="132" t="s">
        <v>95</v>
      </c>
      <c r="D364" s="127" t="s">
        <v>92</v>
      </c>
      <c r="E364" s="132"/>
      <c r="F364" s="132"/>
      <c r="G364" s="134"/>
      <c r="H364" s="111"/>
      <c r="I364" s="111"/>
      <c r="J364" s="111"/>
      <c r="K364" s="111"/>
      <c r="L364" s="111"/>
      <c r="M364" s="303"/>
      <c r="N364" s="143"/>
    </row>
    <row r="365" spans="1:14" ht="43.2" hidden="1" x14ac:dyDescent="0.3">
      <c r="A365" s="310"/>
      <c r="B365" s="133" t="s">
        <v>96</v>
      </c>
      <c r="C365" s="132" t="s">
        <v>95</v>
      </c>
      <c r="D365" s="127" t="s">
        <v>92</v>
      </c>
      <c r="E365" s="132"/>
      <c r="F365" s="132"/>
      <c r="G365" s="134"/>
      <c r="H365" s="111"/>
      <c r="I365" s="111"/>
      <c r="J365" s="111"/>
      <c r="K365" s="111"/>
      <c r="L365" s="111"/>
      <c r="M365" s="303"/>
      <c r="N365" s="143"/>
    </row>
    <row r="366" spans="1:14" ht="43.2" hidden="1" x14ac:dyDescent="0.3">
      <c r="A366" s="310"/>
      <c r="B366" s="133" t="s">
        <v>96</v>
      </c>
      <c r="C366" s="132" t="s">
        <v>95</v>
      </c>
      <c r="D366" s="127" t="s">
        <v>92</v>
      </c>
      <c r="E366" s="132"/>
      <c r="F366" s="132"/>
      <c r="G366" s="134"/>
      <c r="H366" s="111"/>
      <c r="I366" s="111"/>
      <c r="J366" s="111"/>
      <c r="K366" s="111"/>
      <c r="L366" s="111"/>
      <c r="M366" s="303"/>
      <c r="N366" s="143"/>
    </row>
    <row r="367" spans="1:14" ht="43.2" hidden="1" x14ac:dyDescent="0.3">
      <c r="A367" s="310"/>
      <c r="B367" s="133" t="s">
        <v>96</v>
      </c>
      <c r="C367" s="132" t="s">
        <v>95</v>
      </c>
      <c r="D367" s="127" t="s">
        <v>92</v>
      </c>
      <c r="E367" s="132"/>
      <c r="F367" s="132"/>
      <c r="G367" s="134"/>
      <c r="H367" s="111"/>
      <c r="I367" s="111"/>
      <c r="J367" s="111"/>
      <c r="K367" s="111"/>
      <c r="L367" s="111"/>
      <c r="M367" s="303"/>
      <c r="N367" s="143"/>
    </row>
    <row r="368" spans="1:14" ht="43.2" hidden="1" x14ac:dyDescent="0.3">
      <c r="A368" s="310"/>
      <c r="B368" s="133" t="s">
        <v>96</v>
      </c>
      <c r="C368" s="132" t="s">
        <v>95</v>
      </c>
      <c r="D368" s="127" t="s">
        <v>92</v>
      </c>
      <c r="E368" s="132"/>
      <c r="F368" s="132"/>
      <c r="G368" s="134"/>
      <c r="H368" s="111"/>
      <c r="I368" s="111"/>
      <c r="J368" s="111"/>
      <c r="K368" s="111"/>
      <c r="L368" s="111"/>
      <c r="M368" s="303"/>
      <c r="N368" s="143"/>
    </row>
    <row r="369" spans="1:17" ht="43.2" hidden="1" x14ac:dyDescent="0.3">
      <c r="A369" s="310"/>
      <c r="B369" s="133" t="s">
        <v>96</v>
      </c>
      <c r="C369" s="132" t="s">
        <v>95</v>
      </c>
      <c r="D369" s="127" t="s">
        <v>92</v>
      </c>
      <c r="E369" s="132"/>
      <c r="F369" s="132"/>
      <c r="G369" s="134"/>
      <c r="H369" s="111"/>
      <c r="I369" s="111"/>
      <c r="J369" s="111"/>
      <c r="K369" s="111"/>
      <c r="L369" s="111"/>
      <c r="M369" s="303"/>
      <c r="N369" s="143"/>
    </row>
    <row r="370" spans="1:17" ht="43.2" hidden="1" x14ac:dyDescent="0.3">
      <c r="A370" s="310"/>
      <c r="B370" s="133" t="s">
        <v>96</v>
      </c>
      <c r="C370" s="132" t="s">
        <v>95</v>
      </c>
      <c r="D370" s="127" t="s">
        <v>92</v>
      </c>
      <c r="E370" s="132"/>
      <c r="F370" s="132"/>
      <c r="G370" s="134"/>
      <c r="H370" s="111"/>
      <c r="I370" s="111"/>
      <c r="J370" s="111"/>
      <c r="K370" s="111"/>
      <c r="L370" s="111"/>
      <c r="M370" s="303"/>
      <c r="N370" s="143"/>
    </row>
    <row r="371" spans="1:17" ht="43.2" hidden="1" x14ac:dyDescent="0.3">
      <c r="A371" s="310"/>
      <c r="B371" s="133" t="s">
        <v>96</v>
      </c>
      <c r="C371" s="132" t="s">
        <v>95</v>
      </c>
      <c r="D371" s="127" t="s">
        <v>92</v>
      </c>
      <c r="E371" s="132"/>
      <c r="F371" s="132"/>
      <c r="G371" s="134"/>
      <c r="H371" s="111"/>
      <c r="I371" s="111"/>
      <c r="J371" s="111"/>
      <c r="K371" s="111"/>
      <c r="L371" s="111"/>
      <c r="M371" s="303"/>
      <c r="N371" s="143"/>
    </row>
    <row r="372" spans="1:17" ht="43.2" x14ac:dyDescent="0.3">
      <c r="A372" s="310"/>
      <c r="B372" s="133" t="s">
        <v>94</v>
      </c>
      <c r="C372" s="132" t="s">
        <v>93</v>
      </c>
      <c r="D372" s="127" t="s">
        <v>92</v>
      </c>
      <c r="E372" s="132"/>
      <c r="F372" s="132"/>
      <c r="G372" s="134"/>
      <c r="H372" s="111"/>
      <c r="I372" s="111"/>
      <c r="J372" s="111"/>
      <c r="K372" s="111"/>
      <c r="L372" s="111"/>
      <c r="M372" s="303"/>
      <c r="N372" s="143"/>
    </row>
    <row r="373" spans="1:17" ht="43.2" hidden="1" x14ac:dyDescent="0.3">
      <c r="A373" s="310"/>
      <c r="B373" s="133" t="s">
        <v>94</v>
      </c>
      <c r="C373" s="132" t="s">
        <v>93</v>
      </c>
      <c r="D373" s="127" t="s">
        <v>92</v>
      </c>
      <c r="E373" s="132"/>
      <c r="F373" s="132"/>
      <c r="G373" s="134"/>
      <c r="H373" s="111"/>
      <c r="I373" s="111"/>
      <c r="J373" s="111"/>
      <c r="K373" s="111"/>
      <c r="L373" s="111"/>
      <c r="M373" s="303"/>
      <c r="N373" s="143"/>
    </row>
    <row r="374" spans="1:17" ht="43.2" hidden="1" x14ac:dyDescent="0.3">
      <c r="A374" s="310"/>
      <c r="B374" s="133" t="s">
        <v>94</v>
      </c>
      <c r="C374" s="132" t="s">
        <v>93</v>
      </c>
      <c r="D374" s="127" t="s">
        <v>92</v>
      </c>
      <c r="E374" s="132"/>
      <c r="F374" s="132"/>
      <c r="G374" s="134"/>
      <c r="H374" s="111"/>
      <c r="I374" s="111"/>
      <c r="J374" s="111"/>
      <c r="K374" s="111"/>
      <c r="L374" s="111"/>
      <c r="M374" s="303"/>
      <c r="N374" s="143"/>
    </row>
    <row r="375" spans="1:17" ht="43.2" hidden="1" x14ac:dyDescent="0.3">
      <c r="A375" s="310"/>
      <c r="B375" s="133" t="s">
        <v>94</v>
      </c>
      <c r="C375" s="132" t="s">
        <v>93</v>
      </c>
      <c r="D375" s="127" t="s">
        <v>92</v>
      </c>
      <c r="E375" s="132"/>
      <c r="F375" s="132"/>
      <c r="G375" s="134"/>
      <c r="H375" s="111"/>
      <c r="I375" s="111"/>
      <c r="J375" s="111"/>
      <c r="K375" s="111"/>
      <c r="L375" s="111"/>
      <c r="M375" s="303"/>
      <c r="N375" s="119"/>
      <c r="O375" s="118"/>
      <c r="P375" s="118"/>
      <c r="Q375" s="118"/>
    </row>
    <row r="376" spans="1:17" ht="43.2" x14ac:dyDescent="0.3">
      <c r="A376" s="310"/>
      <c r="B376" s="133" t="s">
        <v>91</v>
      </c>
      <c r="C376" s="132" t="s">
        <v>90</v>
      </c>
      <c r="D376" s="127" t="s">
        <v>85</v>
      </c>
      <c r="E376" s="132"/>
      <c r="F376" s="132"/>
      <c r="G376" s="134"/>
      <c r="H376" s="111"/>
      <c r="I376" s="111"/>
      <c r="J376" s="111"/>
      <c r="K376" s="111"/>
      <c r="L376" s="111"/>
      <c r="M376" s="303"/>
      <c r="N376" s="265"/>
      <c r="O376" s="118"/>
      <c r="P376" s="118"/>
      <c r="Q376" s="118"/>
    </row>
    <row r="377" spans="1:17" ht="43.2" x14ac:dyDescent="0.3">
      <c r="A377" s="310"/>
      <c r="B377" s="133" t="s">
        <v>89</v>
      </c>
      <c r="C377" s="132" t="s">
        <v>88</v>
      </c>
      <c r="D377" s="127" t="s">
        <v>85</v>
      </c>
      <c r="E377" s="132"/>
      <c r="F377" s="132"/>
      <c r="G377" s="134"/>
      <c r="H377" s="111"/>
      <c r="I377" s="111"/>
      <c r="J377" s="111"/>
      <c r="K377" s="111"/>
      <c r="L377" s="111"/>
      <c r="M377" s="303"/>
      <c r="N377" s="21"/>
      <c r="O377" s="119"/>
      <c r="P377" s="118"/>
      <c r="Q377" s="118"/>
    </row>
    <row r="378" spans="1:17" ht="43.2" hidden="1" x14ac:dyDescent="0.3">
      <c r="A378" s="310"/>
      <c r="B378" s="133" t="s">
        <v>89</v>
      </c>
      <c r="C378" s="132" t="s">
        <v>88</v>
      </c>
      <c r="D378" s="127" t="s">
        <v>85</v>
      </c>
      <c r="E378" s="132"/>
      <c r="F378" s="126"/>
      <c r="G378" s="125"/>
      <c r="H378" s="111"/>
      <c r="I378" s="111"/>
      <c r="J378" s="111"/>
      <c r="K378" s="111"/>
      <c r="L378" s="111"/>
      <c r="M378" s="303"/>
      <c r="N378" s="21"/>
      <c r="O378" s="119"/>
      <c r="P378" s="118"/>
      <c r="Q378" s="118"/>
    </row>
    <row r="379" spans="1:17" ht="43.2" hidden="1" x14ac:dyDescent="0.3">
      <c r="A379" s="310"/>
      <c r="B379" s="133" t="s">
        <v>89</v>
      </c>
      <c r="C379" s="132" t="s">
        <v>88</v>
      </c>
      <c r="D379" s="127" t="s">
        <v>85</v>
      </c>
      <c r="E379" s="132"/>
      <c r="F379" s="126"/>
      <c r="G379" s="125"/>
      <c r="H379" s="111"/>
      <c r="I379" s="111"/>
      <c r="J379" s="111"/>
      <c r="K379" s="111"/>
      <c r="L379" s="111"/>
      <c r="M379" s="303"/>
      <c r="N379" s="21"/>
      <c r="O379" s="119"/>
      <c r="P379" s="118"/>
      <c r="Q379" s="118"/>
    </row>
    <row r="380" spans="1:17" ht="43.2" hidden="1" x14ac:dyDescent="0.3">
      <c r="A380" s="310"/>
      <c r="B380" s="133" t="s">
        <v>89</v>
      </c>
      <c r="C380" s="132" t="s">
        <v>88</v>
      </c>
      <c r="D380" s="127" t="s">
        <v>85</v>
      </c>
      <c r="E380" s="132"/>
      <c r="F380" s="126"/>
      <c r="G380" s="125"/>
      <c r="H380" s="111"/>
      <c r="I380" s="111"/>
      <c r="J380" s="111"/>
      <c r="K380" s="111"/>
      <c r="L380" s="111"/>
      <c r="M380" s="303"/>
      <c r="N380" s="21"/>
      <c r="O380" s="119"/>
      <c r="P380" s="118"/>
      <c r="Q380" s="118"/>
    </row>
    <row r="381" spans="1:17" ht="83.25" customHeight="1" thickBot="1" x14ac:dyDescent="0.35">
      <c r="A381" s="310"/>
      <c r="B381" s="124" t="s">
        <v>87</v>
      </c>
      <c r="C381" s="122" t="s">
        <v>86</v>
      </c>
      <c r="D381" s="123" t="s">
        <v>85</v>
      </c>
      <c r="E381" s="122"/>
      <c r="F381" s="122"/>
      <c r="G381" s="121"/>
      <c r="H381" s="111"/>
      <c r="I381" s="111"/>
      <c r="J381" s="111"/>
      <c r="K381" s="111"/>
      <c r="L381" s="111"/>
      <c r="M381" s="303"/>
      <c r="N381" s="21"/>
      <c r="O381" s="119"/>
      <c r="P381" s="118"/>
      <c r="Q381" s="118"/>
    </row>
    <row r="382" spans="1:17" ht="75.75" hidden="1" customHeight="1" thickBot="1" x14ac:dyDescent="0.35">
      <c r="A382" s="310"/>
      <c r="B382" s="131" t="s">
        <v>87</v>
      </c>
      <c r="C382" s="129" t="s">
        <v>86</v>
      </c>
      <c r="D382" s="130" t="s">
        <v>85</v>
      </c>
      <c r="E382" s="129"/>
      <c r="F382" s="129"/>
      <c r="G382" s="128"/>
      <c r="H382" s="111"/>
      <c r="I382" s="111"/>
      <c r="J382" s="111"/>
      <c r="K382" s="111"/>
      <c r="L382" s="111"/>
      <c r="M382" s="303"/>
      <c r="N382" s="21"/>
      <c r="O382" s="119"/>
      <c r="P382" s="118"/>
      <c r="Q382" s="118"/>
    </row>
    <row r="383" spans="1:17" ht="82.5" hidden="1" customHeight="1" thickBot="1" x14ac:dyDescent="0.35">
      <c r="A383" s="310"/>
      <c r="B383" s="124" t="s">
        <v>87</v>
      </c>
      <c r="C383" s="126" t="s">
        <v>86</v>
      </c>
      <c r="D383" s="127" t="s">
        <v>85</v>
      </c>
      <c r="E383" s="126"/>
      <c r="F383" s="126"/>
      <c r="G383" s="125"/>
      <c r="H383" s="111"/>
      <c r="I383" s="111"/>
      <c r="J383" s="111"/>
      <c r="K383" s="111"/>
      <c r="L383" s="111"/>
      <c r="M383" s="303"/>
      <c r="N383" s="21"/>
      <c r="O383" s="119"/>
      <c r="P383" s="118"/>
      <c r="Q383" s="118"/>
    </row>
    <row r="384" spans="1:17" ht="85.8" hidden="1" customHeight="1" thickBot="1" x14ac:dyDescent="0.35">
      <c r="A384" s="310"/>
      <c r="B384" s="124" t="s">
        <v>87</v>
      </c>
      <c r="C384" s="122" t="s">
        <v>86</v>
      </c>
      <c r="D384" s="123" t="s">
        <v>85</v>
      </c>
      <c r="E384" s="122"/>
      <c r="F384" s="122"/>
      <c r="G384" s="121"/>
      <c r="H384" s="111"/>
      <c r="I384" s="111"/>
      <c r="J384" s="111"/>
      <c r="K384" s="111"/>
      <c r="L384" s="111"/>
      <c r="M384" s="303"/>
      <c r="N384" s="120"/>
      <c r="O384" s="119"/>
      <c r="P384" s="118"/>
      <c r="Q384" s="118"/>
    </row>
    <row r="385" spans="1:14" x14ac:dyDescent="0.3">
      <c r="A385" s="310"/>
      <c r="B385" s="111"/>
      <c r="C385" s="111"/>
      <c r="D385" s="111"/>
      <c r="E385" s="111"/>
      <c r="F385" s="111"/>
      <c r="G385" s="111"/>
      <c r="H385" s="111"/>
      <c r="I385" s="111"/>
      <c r="J385" s="111"/>
      <c r="K385" s="111"/>
      <c r="L385" s="111"/>
      <c r="M385" s="303"/>
      <c r="N385" s="266"/>
    </row>
    <row r="386" spans="1:14" ht="18" x14ac:dyDescent="0.3">
      <c r="A386" s="300"/>
      <c r="B386" s="113" t="s">
        <v>84</v>
      </c>
      <c r="C386" s="113"/>
      <c r="D386" s="113"/>
      <c r="E386" s="113"/>
      <c r="F386" s="113"/>
      <c r="G386" s="113"/>
      <c r="H386" s="113"/>
      <c r="I386" s="113"/>
      <c r="J386" s="113"/>
      <c r="K386" s="113"/>
      <c r="L386" s="113"/>
      <c r="M386" s="306"/>
      <c r="N386" s="143"/>
    </row>
    <row r="387" spans="1:14" ht="24" customHeight="1" x14ac:dyDescent="0.3">
      <c r="A387" s="305" t="s">
        <v>83</v>
      </c>
      <c r="B387" s="116" t="s">
        <v>619</v>
      </c>
      <c r="C387" s="111"/>
      <c r="D387" s="111"/>
      <c r="E387" s="111"/>
      <c r="F387" s="111"/>
      <c r="G387" s="111"/>
      <c r="H387" s="111"/>
      <c r="I387" s="111"/>
      <c r="J387" s="111"/>
      <c r="K387" s="111"/>
      <c r="L387" s="111"/>
      <c r="M387" s="303"/>
      <c r="N387" s="143"/>
    </row>
    <row r="388" spans="1:14" ht="64.05" customHeight="1" thickBot="1" x14ac:dyDescent="0.35">
      <c r="A388" s="305"/>
      <c r="B388" s="502" t="s">
        <v>641</v>
      </c>
      <c r="C388" s="503"/>
      <c r="D388" s="503"/>
      <c r="E388" s="503"/>
      <c r="F388" s="111"/>
      <c r="G388" s="111"/>
      <c r="H388" s="111"/>
      <c r="I388" s="111"/>
      <c r="J388" s="111"/>
      <c r="K388" s="111"/>
      <c r="L388" s="111"/>
      <c r="M388" s="303"/>
      <c r="N388" s="143"/>
    </row>
    <row r="389" spans="1:14" ht="47.25" customHeight="1" thickBot="1" x14ac:dyDescent="0.35">
      <c r="A389" s="305"/>
      <c r="B389" s="459" t="s">
        <v>833</v>
      </c>
      <c r="C389" s="460"/>
      <c r="D389" s="460"/>
      <c r="E389" s="461"/>
      <c r="F389" s="111"/>
      <c r="G389" s="111"/>
      <c r="H389" s="111"/>
      <c r="I389" s="111"/>
      <c r="J389" s="111"/>
      <c r="K389" s="111"/>
      <c r="L389" s="111"/>
      <c r="M389" s="303"/>
      <c r="N389" s="143"/>
    </row>
    <row r="390" spans="1:14" ht="24.75" customHeight="1" x14ac:dyDescent="0.3">
      <c r="A390" s="305" t="s">
        <v>82</v>
      </c>
      <c r="B390" s="115" t="s">
        <v>620</v>
      </c>
      <c r="C390" s="114"/>
      <c r="D390" s="114"/>
      <c r="E390" s="114"/>
      <c r="F390" s="111"/>
      <c r="G390" s="111"/>
      <c r="H390" s="111"/>
      <c r="I390" s="111"/>
      <c r="J390" s="111"/>
      <c r="K390" s="111"/>
      <c r="L390" s="111"/>
      <c r="M390" s="303"/>
      <c r="N390" s="143"/>
    </row>
    <row r="391" spans="1:14" ht="34.5" customHeight="1" thickBot="1" x14ac:dyDescent="0.35">
      <c r="A391" s="305"/>
      <c r="B391" s="500" t="s">
        <v>81</v>
      </c>
      <c r="C391" s="501"/>
      <c r="D391" s="501"/>
      <c r="E391" s="501"/>
      <c r="F391" s="111"/>
      <c r="G391" s="111"/>
      <c r="H391" s="111"/>
      <c r="I391" s="111"/>
      <c r="J391" s="111"/>
      <c r="K391" s="111"/>
      <c r="L391" s="111"/>
      <c r="M391" s="303"/>
      <c r="N391" s="143"/>
    </row>
    <row r="392" spans="1:14" ht="100.5" customHeight="1" thickBot="1" x14ac:dyDescent="0.35">
      <c r="A392" s="305"/>
      <c r="B392" s="459" t="s">
        <v>834</v>
      </c>
      <c r="C392" s="460"/>
      <c r="D392" s="460"/>
      <c r="E392" s="461"/>
      <c r="F392" s="111"/>
      <c r="G392" s="111"/>
      <c r="H392" s="111"/>
      <c r="I392" s="111"/>
      <c r="J392" s="111"/>
      <c r="K392" s="111"/>
      <c r="L392" s="111"/>
      <c r="M392" s="303"/>
      <c r="N392" s="143"/>
    </row>
    <row r="393" spans="1:14" x14ac:dyDescent="0.3">
      <c r="A393" s="310"/>
      <c r="B393" s="111"/>
      <c r="C393" s="111"/>
      <c r="D393" s="111"/>
      <c r="E393" s="111"/>
      <c r="F393" s="111"/>
      <c r="G393" s="111"/>
      <c r="H393" s="111"/>
      <c r="I393" s="111"/>
      <c r="J393" s="111"/>
      <c r="K393" s="111"/>
      <c r="L393" s="111"/>
      <c r="M393" s="303"/>
      <c r="N393" s="143"/>
    </row>
    <row r="394" spans="1:14" ht="18" x14ac:dyDescent="0.3">
      <c r="A394" s="300"/>
      <c r="B394" s="113" t="s">
        <v>80</v>
      </c>
      <c r="C394" s="113"/>
      <c r="D394" s="113"/>
      <c r="E394" s="113"/>
      <c r="F394" s="113"/>
      <c r="G394" s="113"/>
      <c r="H394" s="113"/>
      <c r="I394" s="113"/>
      <c r="J394" s="113"/>
      <c r="K394" s="113"/>
      <c r="L394" s="113"/>
      <c r="M394" s="306"/>
      <c r="N394" s="143"/>
    </row>
    <row r="395" spans="1:14" ht="21.75" customHeight="1" x14ac:dyDescent="0.3">
      <c r="A395" s="305" t="s">
        <v>79</v>
      </c>
      <c r="B395" s="491" t="s">
        <v>621</v>
      </c>
      <c r="C395" s="492"/>
      <c r="D395" s="492"/>
      <c r="E395" s="492"/>
      <c r="F395" s="111"/>
      <c r="G395" s="111"/>
      <c r="H395" s="111"/>
      <c r="I395" s="111"/>
      <c r="J395" s="111"/>
      <c r="K395" s="111"/>
      <c r="L395" s="111"/>
      <c r="M395" s="303"/>
      <c r="N395" s="143"/>
    </row>
    <row r="396" spans="1:14" ht="20.25" customHeight="1" thickBot="1" x14ac:dyDescent="0.35">
      <c r="A396" s="305"/>
      <c r="B396" s="493" t="s">
        <v>78</v>
      </c>
      <c r="C396" s="494"/>
      <c r="D396" s="494"/>
      <c r="E396" s="494"/>
      <c r="F396" s="111"/>
      <c r="G396" s="111"/>
      <c r="H396" s="111"/>
      <c r="I396" s="111"/>
      <c r="J396" s="111"/>
      <c r="K396" s="111"/>
      <c r="L396" s="111"/>
      <c r="M396" s="303"/>
      <c r="N396" s="143"/>
    </row>
    <row r="397" spans="1:14" ht="98.25" customHeight="1" thickBot="1" x14ac:dyDescent="0.35">
      <c r="A397" s="305"/>
      <c r="B397" s="459" t="s">
        <v>848</v>
      </c>
      <c r="C397" s="460"/>
      <c r="D397" s="460"/>
      <c r="E397" s="461"/>
      <c r="F397" s="111"/>
      <c r="G397" s="111"/>
      <c r="H397" s="111"/>
      <c r="I397" s="111"/>
      <c r="J397" s="111"/>
      <c r="K397" s="111"/>
      <c r="L397" s="111"/>
      <c r="M397" s="303"/>
      <c r="N397" s="143"/>
    </row>
    <row r="398" spans="1:14" ht="16.5" customHeight="1" x14ac:dyDescent="0.3">
      <c r="A398" s="310"/>
      <c r="B398" s="111"/>
      <c r="C398" s="111"/>
      <c r="D398" s="111"/>
      <c r="E398" s="111"/>
      <c r="F398" s="111"/>
      <c r="G398" s="111"/>
      <c r="H398" s="111"/>
      <c r="I398" s="111"/>
      <c r="J398" s="111"/>
      <c r="K398" s="111"/>
      <c r="L398" s="111"/>
      <c r="M398" s="303"/>
      <c r="N398" s="143"/>
    </row>
    <row r="399" spans="1:14" ht="18" x14ac:dyDescent="0.3">
      <c r="A399" s="300"/>
      <c r="B399" s="113" t="s">
        <v>73</v>
      </c>
      <c r="C399" s="113"/>
      <c r="D399" s="113"/>
      <c r="E399" s="113"/>
      <c r="F399" s="113"/>
      <c r="G399" s="113"/>
      <c r="H399" s="113"/>
      <c r="I399" s="113"/>
      <c r="J399" s="113"/>
      <c r="K399" s="113"/>
      <c r="L399" s="113"/>
      <c r="M399" s="306"/>
      <c r="N399" s="143"/>
    </row>
    <row r="400" spans="1:14" ht="24.75" customHeight="1" x14ac:dyDescent="0.3">
      <c r="A400" s="305" t="s">
        <v>77</v>
      </c>
      <c r="B400" s="491" t="s">
        <v>71</v>
      </c>
      <c r="C400" s="492"/>
      <c r="D400" s="492"/>
      <c r="E400" s="492"/>
      <c r="F400" s="111"/>
      <c r="G400" s="111"/>
      <c r="H400" s="111"/>
      <c r="I400" s="111"/>
      <c r="J400" s="111"/>
      <c r="K400" s="111"/>
      <c r="L400" s="111"/>
      <c r="M400" s="303"/>
      <c r="N400" s="143"/>
    </row>
    <row r="401" spans="1:14" ht="33" customHeight="1" thickBot="1" x14ac:dyDescent="0.35">
      <c r="A401" s="305"/>
      <c r="B401" s="483" t="s">
        <v>622</v>
      </c>
      <c r="C401" s="478"/>
      <c r="D401" s="478"/>
      <c r="E401" s="478"/>
      <c r="F401" s="111"/>
      <c r="G401" s="111"/>
      <c r="H401" s="111"/>
      <c r="I401" s="111"/>
      <c r="J401" s="111"/>
      <c r="K401" s="111"/>
      <c r="L401" s="111"/>
      <c r="M401" s="303"/>
      <c r="N401" s="143"/>
    </row>
    <row r="402" spans="1:14" ht="63" customHeight="1" thickBot="1" x14ac:dyDescent="0.35">
      <c r="A402" s="305"/>
      <c r="B402" s="459"/>
      <c r="C402" s="460"/>
      <c r="D402" s="460"/>
      <c r="E402" s="461"/>
      <c r="F402" s="111"/>
      <c r="G402" s="111"/>
      <c r="H402" s="111"/>
      <c r="I402" s="111"/>
      <c r="J402" s="111"/>
      <c r="K402" s="111"/>
      <c r="L402" s="111"/>
      <c r="M402" s="303"/>
      <c r="N402" s="143"/>
    </row>
    <row r="403" spans="1:14" x14ac:dyDescent="0.3">
      <c r="A403" s="305"/>
      <c r="B403" s="112"/>
      <c r="C403" s="111"/>
      <c r="D403" s="111"/>
      <c r="E403" s="111"/>
      <c r="F403" s="111"/>
      <c r="G403" s="111"/>
      <c r="H403" s="111"/>
      <c r="I403" s="111"/>
      <c r="J403" s="111"/>
      <c r="K403" s="111"/>
      <c r="L403" s="111"/>
      <c r="M403" s="303"/>
      <c r="N403" s="143"/>
    </row>
    <row r="404" spans="1:14" ht="18" x14ac:dyDescent="0.3">
      <c r="A404" s="311" t="s">
        <v>642</v>
      </c>
      <c r="B404" s="110" t="s">
        <v>7</v>
      </c>
      <c r="C404" s="110"/>
      <c r="D404" s="109"/>
      <c r="E404" s="109"/>
      <c r="F404" s="109"/>
      <c r="G404" s="109"/>
      <c r="H404" s="109"/>
      <c r="I404" s="109"/>
      <c r="J404" s="109"/>
      <c r="K404" s="109"/>
      <c r="L404" s="109"/>
      <c r="M404" s="312"/>
      <c r="N404" s="143"/>
    </row>
    <row r="405" spans="1:14" ht="22.8" customHeight="1" x14ac:dyDescent="0.3">
      <c r="A405" s="313" t="s">
        <v>76</v>
      </c>
      <c r="B405" s="107" t="s">
        <v>643</v>
      </c>
      <c r="C405" s="104"/>
      <c r="D405" s="106"/>
      <c r="E405" s="106"/>
      <c r="F405" s="106"/>
      <c r="G405" s="106"/>
      <c r="H405" s="106"/>
      <c r="I405" s="106"/>
      <c r="J405" s="106"/>
      <c r="K405" s="106"/>
      <c r="L405" s="106"/>
      <c r="M405" s="314"/>
      <c r="N405" s="143"/>
    </row>
    <row r="406" spans="1:14" ht="31.8" customHeight="1" thickBot="1" x14ac:dyDescent="0.35">
      <c r="A406" s="313"/>
      <c r="B406" s="508" t="s">
        <v>623</v>
      </c>
      <c r="C406" s="509"/>
      <c r="D406" s="509"/>
      <c r="E406" s="509"/>
      <c r="F406" s="106"/>
      <c r="G406" s="106"/>
      <c r="H406" s="106"/>
      <c r="I406" s="106"/>
      <c r="J406" s="106"/>
      <c r="K406" s="106"/>
      <c r="L406" s="106"/>
      <c r="M406" s="314"/>
      <c r="N406" s="143"/>
    </row>
    <row r="407" spans="1:14" ht="126" customHeight="1" thickBot="1" x14ac:dyDescent="0.35">
      <c r="A407" s="313"/>
      <c r="B407" s="459" t="s">
        <v>865</v>
      </c>
      <c r="C407" s="460"/>
      <c r="D407" s="460"/>
      <c r="E407" s="461"/>
      <c r="F407" s="106"/>
      <c r="G407" s="106"/>
      <c r="H407" s="106"/>
      <c r="I407" s="106"/>
      <c r="J407" s="106"/>
      <c r="K407" s="106"/>
      <c r="L407" s="106"/>
      <c r="M407" s="314"/>
      <c r="N407" s="143"/>
    </row>
    <row r="408" spans="1:14" ht="22.8" customHeight="1" x14ac:dyDescent="0.3">
      <c r="A408" s="313" t="s">
        <v>75</v>
      </c>
      <c r="B408" s="107" t="s">
        <v>74</v>
      </c>
      <c r="C408" s="104"/>
      <c r="D408" s="106"/>
      <c r="E408" s="106"/>
      <c r="F408" s="106"/>
      <c r="G408" s="106"/>
      <c r="H408" s="106"/>
      <c r="I408" s="106"/>
      <c r="J408" s="106"/>
      <c r="K408" s="106"/>
      <c r="L408" s="106"/>
      <c r="M408" s="314"/>
      <c r="N408" s="143"/>
    </row>
    <row r="409" spans="1:14" ht="30.75" customHeight="1" thickBot="1" x14ac:dyDescent="0.35">
      <c r="A409" s="313"/>
      <c r="B409" s="508" t="s">
        <v>624</v>
      </c>
      <c r="C409" s="509"/>
      <c r="D409" s="509"/>
      <c r="E409" s="509"/>
      <c r="F409" s="106"/>
      <c r="G409" s="106"/>
      <c r="H409" s="106"/>
      <c r="I409" s="106"/>
      <c r="J409" s="106"/>
      <c r="K409" s="106"/>
      <c r="L409" s="106"/>
      <c r="M409" s="314"/>
      <c r="N409" s="143"/>
    </row>
    <row r="410" spans="1:14" ht="409.05" customHeight="1" thickBot="1" x14ac:dyDescent="0.35">
      <c r="A410" s="313"/>
      <c r="B410" s="459" t="s">
        <v>870</v>
      </c>
      <c r="C410" s="460"/>
      <c r="D410" s="460"/>
      <c r="E410" s="461"/>
      <c r="F410" s="106"/>
      <c r="G410" s="106"/>
      <c r="H410" s="106"/>
      <c r="I410" s="106"/>
      <c r="J410" s="106"/>
      <c r="K410" s="106"/>
      <c r="L410" s="106"/>
      <c r="M410" s="314"/>
      <c r="N410" s="143"/>
    </row>
    <row r="411" spans="1:14" ht="19.05" customHeight="1" x14ac:dyDescent="0.3">
      <c r="A411" s="315"/>
      <c r="B411" s="106"/>
      <c r="C411" s="106"/>
      <c r="D411" s="106"/>
      <c r="E411" s="106"/>
      <c r="F411" s="106"/>
      <c r="G411" s="106"/>
      <c r="H411" s="106"/>
      <c r="I411" s="106"/>
      <c r="J411" s="106"/>
      <c r="K411" s="106"/>
      <c r="L411" s="106"/>
      <c r="M411" s="314"/>
      <c r="N411" s="143"/>
    </row>
    <row r="412" spans="1:14" ht="18" x14ac:dyDescent="0.3">
      <c r="A412" s="316"/>
      <c r="B412" s="108" t="s">
        <v>73</v>
      </c>
      <c r="C412" s="108"/>
      <c r="D412" s="108"/>
      <c r="E412" s="108"/>
      <c r="F412" s="108"/>
      <c r="G412" s="108"/>
      <c r="H412" s="108"/>
      <c r="I412" s="108"/>
      <c r="J412" s="108"/>
      <c r="K412" s="108"/>
      <c r="L412" s="108"/>
      <c r="M412" s="317"/>
      <c r="N412" s="143"/>
    </row>
    <row r="413" spans="1:14" ht="24.75" customHeight="1" x14ac:dyDescent="0.3">
      <c r="A413" s="315" t="s">
        <v>72</v>
      </c>
      <c r="B413" s="107" t="s">
        <v>71</v>
      </c>
      <c r="C413" s="107"/>
      <c r="D413" s="107"/>
      <c r="E413" s="107"/>
      <c r="F413" s="106"/>
      <c r="G413" s="106"/>
      <c r="H413" s="106"/>
      <c r="I413" s="106"/>
      <c r="J413" s="106"/>
      <c r="K413" s="106"/>
      <c r="L413" s="106"/>
      <c r="M413" s="314"/>
      <c r="N413" s="143"/>
    </row>
    <row r="414" spans="1:14" ht="33.75" customHeight="1" thickBot="1" x14ac:dyDescent="0.35">
      <c r="A414" s="315"/>
      <c r="B414" s="506" t="s">
        <v>625</v>
      </c>
      <c r="C414" s="507"/>
      <c r="D414" s="507"/>
      <c r="E414" s="507"/>
      <c r="F414" s="106"/>
      <c r="G414" s="106"/>
      <c r="H414" s="106"/>
      <c r="I414" s="106"/>
      <c r="J414" s="106"/>
      <c r="K414" s="106"/>
      <c r="L414" s="106"/>
      <c r="M414" s="314"/>
      <c r="N414" s="143"/>
    </row>
    <row r="415" spans="1:14" ht="121.05" customHeight="1" thickBot="1" x14ac:dyDescent="0.35">
      <c r="A415" s="315"/>
      <c r="B415" s="459" t="s">
        <v>866</v>
      </c>
      <c r="C415" s="460"/>
      <c r="D415" s="460"/>
      <c r="E415" s="461"/>
      <c r="F415" s="106"/>
      <c r="G415" s="106"/>
      <c r="H415" s="106"/>
      <c r="I415" s="106"/>
      <c r="J415" s="106"/>
      <c r="K415" s="106"/>
      <c r="L415" s="106"/>
      <c r="M415" s="314"/>
      <c r="N415" s="143"/>
    </row>
    <row r="416" spans="1:14" x14ac:dyDescent="0.3">
      <c r="A416" s="313"/>
      <c r="B416" s="105"/>
      <c r="C416" s="104"/>
      <c r="D416" s="104"/>
      <c r="E416" s="104"/>
      <c r="F416" s="103"/>
      <c r="G416" s="103"/>
      <c r="H416" s="103"/>
      <c r="I416" s="103"/>
      <c r="J416" s="103"/>
      <c r="K416" s="103"/>
      <c r="L416" s="103"/>
      <c r="M416" s="318"/>
      <c r="N416" s="143"/>
    </row>
    <row r="417" spans="1:14" ht="18" x14ac:dyDescent="0.3">
      <c r="A417" s="319" t="s">
        <v>644</v>
      </c>
      <c r="B417" s="102" t="s">
        <v>70</v>
      </c>
      <c r="C417" s="102"/>
      <c r="D417" s="102"/>
      <c r="E417" s="102"/>
      <c r="F417" s="102"/>
      <c r="G417" s="102"/>
      <c r="H417" s="102"/>
      <c r="I417" s="102"/>
      <c r="J417" s="102"/>
      <c r="K417" s="102"/>
      <c r="L417" s="102"/>
      <c r="M417" s="320"/>
      <c r="N417" s="143"/>
    </row>
    <row r="418" spans="1:14" ht="25.5" customHeight="1" x14ac:dyDescent="0.3">
      <c r="A418" s="271" t="s">
        <v>69</v>
      </c>
      <c r="B418" s="101" t="s">
        <v>68</v>
      </c>
      <c r="C418" s="90"/>
      <c r="D418" s="85"/>
      <c r="E418" s="85"/>
      <c r="F418" s="85"/>
      <c r="G418" s="85"/>
      <c r="H418" s="85"/>
      <c r="I418" s="85"/>
      <c r="J418" s="85"/>
      <c r="K418" s="85"/>
      <c r="L418" s="85"/>
      <c r="M418" s="269"/>
      <c r="N418" s="143"/>
    </row>
    <row r="419" spans="1:14" ht="19.05" customHeight="1" thickBot="1" x14ac:dyDescent="0.35">
      <c r="A419" s="271"/>
      <c r="B419" s="100" t="s">
        <v>626</v>
      </c>
      <c r="C419" s="99"/>
      <c r="D419" s="85"/>
      <c r="E419" s="85"/>
      <c r="F419" s="85"/>
      <c r="G419" s="85"/>
      <c r="H419" s="85"/>
      <c r="I419" s="85"/>
      <c r="J419" s="85"/>
      <c r="K419" s="85"/>
      <c r="L419" s="85"/>
      <c r="M419" s="269"/>
      <c r="N419" s="143"/>
    </row>
    <row r="420" spans="1:14" ht="90.75" customHeight="1" thickBot="1" x14ac:dyDescent="0.35">
      <c r="A420" s="270"/>
      <c r="B420" s="459" t="s">
        <v>857</v>
      </c>
      <c r="C420" s="460"/>
      <c r="D420" s="460"/>
      <c r="E420" s="461"/>
      <c r="F420" s="85"/>
      <c r="G420" s="85"/>
      <c r="H420" s="85"/>
      <c r="I420" s="85"/>
      <c r="J420" s="85"/>
      <c r="K420" s="85"/>
      <c r="L420" s="85"/>
      <c r="M420" s="269"/>
      <c r="N420" s="143"/>
    </row>
    <row r="421" spans="1:14" ht="25.5" customHeight="1" x14ac:dyDescent="0.3">
      <c r="A421" s="271" t="s">
        <v>67</v>
      </c>
      <c r="B421" s="101" t="s">
        <v>66</v>
      </c>
      <c r="C421" s="90"/>
      <c r="D421" s="85"/>
      <c r="E421" s="85"/>
      <c r="F421" s="85"/>
      <c r="G421" s="85"/>
      <c r="H421" s="85"/>
      <c r="I421" s="85"/>
      <c r="J421" s="85"/>
      <c r="K421" s="85"/>
      <c r="L421" s="85"/>
      <c r="M421" s="269"/>
      <c r="N421" s="143"/>
    </row>
    <row r="422" spans="1:14" ht="19.05" customHeight="1" thickBot="1" x14ac:dyDescent="0.35">
      <c r="A422" s="271"/>
      <c r="B422" s="100" t="s">
        <v>627</v>
      </c>
      <c r="C422" s="99"/>
      <c r="D422" s="85"/>
      <c r="E422" s="85"/>
      <c r="F422" s="85"/>
      <c r="G422" s="85"/>
      <c r="H422" s="85"/>
      <c r="I422" s="85"/>
      <c r="J422" s="85"/>
      <c r="K422" s="85"/>
      <c r="L422" s="85"/>
      <c r="M422" s="269"/>
      <c r="N422" s="143"/>
    </row>
    <row r="423" spans="1:14" ht="33" customHeight="1" thickBot="1" x14ac:dyDescent="0.35">
      <c r="A423" s="270"/>
      <c r="B423" s="459" t="s">
        <v>835</v>
      </c>
      <c r="C423" s="460"/>
      <c r="D423" s="460"/>
      <c r="E423" s="461"/>
      <c r="F423" s="85"/>
      <c r="G423" s="85"/>
      <c r="H423" s="85"/>
      <c r="I423" s="85"/>
      <c r="J423" s="85"/>
      <c r="K423" s="85"/>
      <c r="L423" s="85"/>
      <c r="M423" s="269"/>
      <c r="N423" s="143"/>
    </row>
    <row r="424" spans="1:14" ht="26.25" customHeight="1" x14ac:dyDescent="0.3">
      <c r="A424" s="271" t="s">
        <v>65</v>
      </c>
      <c r="B424" s="98" t="s">
        <v>64</v>
      </c>
      <c r="C424" s="90"/>
      <c r="D424" s="85"/>
      <c r="E424" s="85"/>
      <c r="F424" s="85"/>
      <c r="G424" s="85"/>
      <c r="H424" s="85"/>
      <c r="I424" s="85"/>
      <c r="J424" s="85"/>
      <c r="K424" s="85"/>
      <c r="L424" s="85"/>
      <c r="M424" s="269"/>
      <c r="N424" s="143"/>
    </row>
    <row r="425" spans="1:14" ht="21.75" customHeight="1" thickBot="1" x14ac:dyDescent="0.35">
      <c r="A425" s="270"/>
      <c r="B425" s="97" t="s">
        <v>628</v>
      </c>
      <c r="C425" s="96"/>
      <c r="D425" s="85"/>
      <c r="E425" s="85"/>
      <c r="F425" s="85"/>
      <c r="G425" s="85"/>
      <c r="H425" s="85"/>
      <c r="I425" s="85"/>
      <c r="J425" s="85"/>
      <c r="K425" s="85"/>
      <c r="L425" s="85"/>
      <c r="M425" s="269"/>
      <c r="N425" s="143"/>
    </row>
    <row r="426" spans="1:14" ht="30.75" customHeight="1" thickBot="1" x14ac:dyDescent="0.35">
      <c r="A426" s="270"/>
      <c r="B426" s="459" t="s">
        <v>836</v>
      </c>
      <c r="C426" s="460"/>
      <c r="D426" s="460"/>
      <c r="E426" s="461"/>
      <c r="F426" s="85"/>
      <c r="G426" s="85"/>
      <c r="H426" s="85"/>
      <c r="I426" s="85"/>
      <c r="J426" s="85"/>
      <c r="K426" s="85"/>
      <c r="L426" s="85"/>
      <c r="M426" s="269"/>
      <c r="N426" s="143"/>
    </row>
    <row r="427" spans="1:14" ht="30.75" customHeight="1" x14ac:dyDescent="0.3">
      <c r="A427" s="270" t="s">
        <v>63</v>
      </c>
      <c r="B427" s="95" t="s">
        <v>62</v>
      </c>
      <c r="C427" s="85"/>
      <c r="D427" s="85"/>
      <c r="E427" s="85"/>
      <c r="F427" s="85"/>
      <c r="G427" s="85"/>
      <c r="H427" s="85"/>
      <c r="I427" s="85"/>
      <c r="J427" s="85"/>
      <c r="K427" s="85"/>
      <c r="L427" s="85"/>
      <c r="M427" s="269"/>
      <c r="N427" s="143"/>
    </row>
    <row r="428" spans="1:14" ht="24" customHeight="1" thickBot="1" x14ac:dyDescent="0.35">
      <c r="A428" s="270"/>
      <c r="B428" s="94" t="s">
        <v>645</v>
      </c>
      <c r="C428" s="93"/>
      <c r="D428" s="93"/>
      <c r="E428" s="93"/>
      <c r="F428" s="92"/>
      <c r="G428" s="92"/>
      <c r="H428" s="92"/>
      <c r="I428" s="92"/>
      <c r="J428" s="92"/>
      <c r="K428" s="85"/>
      <c r="L428" s="85"/>
      <c r="M428" s="269"/>
      <c r="N428" s="143"/>
    </row>
    <row r="429" spans="1:14" ht="38.25" customHeight="1" thickBot="1" x14ac:dyDescent="0.35">
      <c r="A429" s="270"/>
      <c r="B429" s="459" t="s">
        <v>836</v>
      </c>
      <c r="C429" s="460"/>
      <c r="D429" s="460"/>
      <c r="E429" s="461"/>
      <c r="F429" s="92"/>
      <c r="G429" s="92"/>
      <c r="H429" s="92"/>
      <c r="I429" s="92"/>
      <c r="J429" s="92"/>
      <c r="K429" s="85"/>
      <c r="L429" s="85"/>
      <c r="M429" s="269"/>
      <c r="N429" s="143"/>
    </row>
    <row r="430" spans="1:14" ht="24" customHeight="1" x14ac:dyDescent="0.3">
      <c r="A430" s="271" t="s">
        <v>61</v>
      </c>
      <c r="B430" s="91" t="s">
        <v>60</v>
      </c>
      <c r="C430" s="90"/>
      <c r="D430" s="85"/>
      <c r="E430" s="85"/>
      <c r="F430" s="85"/>
      <c r="G430" s="85"/>
      <c r="H430" s="85"/>
      <c r="I430" s="85"/>
      <c r="J430" s="85"/>
      <c r="K430" s="85"/>
      <c r="L430" s="85"/>
      <c r="M430" s="269"/>
      <c r="N430" s="143"/>
    </row>
    <row r="431" spans="1:14" ht="39.75" customHeight="1" thickBot="1" x14ac:dyDescent="0.35">
      <c r="A431" s="271"/>
      <c r="B431" s="504" t="s">
        <v>629</v>
      </c>
      <c r="C431" s="505"/>
      <c r="D431" s="505"/>
      <c r="E431" s="505"/>
      <c r="F431" s="85"/>
      <c r="G431" s="85"/>
      <c r="H431" s="85"/>
      <c r="I431" s="85"/>
      <c r="J431" s="85"/>
      <c r="K431" s="85"/>
      <c r="L431" s="85"/>
      <c r="M431" s="269"/>
      <c r="N431" s="143"/>
    </row>
    <row r="432" spans="1:14" x14ac:dyDescent="0.3">
      <c r="A432" s="270"/>
      <c r="B432" s="89" t="s">
        <v>59</v>
      </c>
      <c r="C432" s="437" t="s">
        <v>871</v>
      </c>
      <c r="D432" s="85"/>
      <c r="E432" s="85"/>
      <c r="F432" s="85"/>
      <c r="G432" s="85"/>
      <c r="H432" s="85"/>
      <c r="I432" s="85"/>
      <c r="J432" s="85"/>
      <c r="K432" s="85"/>
      <c r="L432" s="85"/>
      <c r="M432" s="269"/>
      <c r="N432" s="143"/>
    </row>
    <row r="433" spans="1:14" x14ac:dyDescent="0.3">
      <c r="A433" s="270"/>
      <c r="B433" s="88" t="s">
        <v>630</v>
      </c>
      <c r="C433" s="438" t="s">
        <v>872</v>
      </c>
      <c r="D433" s="85"/>
      <c r="E433" s="85"/>
      <c r="F433" s="85"/>
      <c r="G433" s="85"/>
      <c r="H433" s="85"/>
      <c r="I433" s="85"/>
      <c r="J433" s="85"/>
      <c r="K433" s="85"/>
      <c r="L433" s="85"/>
      <c r="M433" s="269"/>
      <c r="N433" s="143"/>
    </row>
    <row r="434" spans="1:14" ht="15" thickBot="1" x14ac:dyDescent="0.35">
      <c r="A434" s="271"/>
      <c r="B434" s="86" t="s">
        <v>58</v>
      </c>
      <c r="C434" s="439">
        <v>44162</v>
      </c>
      <c r="D434" s="85"/>
      <c r="E434" s="85"/>
      <c r="F434" s="85"/>
      <c r="G434" s="85"/>
      <c r="H434" s="85"/>
      <c r="I434" s="85"/>
      <c r="J434" s="85"/>
      <c r="K434" s="85"/>
      <c r="L434" s="85"/>
      <c r="M434" s="269"/>
      <c r="N434" s="143"/>
    </row>
    <row r="435" spans="1:14" ht="67.8" customHeight="1" thickBot="1" x14ac:dyDescent="0.35">
      <c r="A435" s="321"/>
      <c r="B435" s="322"/>
      <c r="C435" s="322"/>
      <c r="D435" s="322"/>
      <c r="E435" s="322"/>
      <c r="F435" s="322"/>
      <c r="G435" s="322"/>
      <c r="H435" s="322"/>
      <c r="I435" s="322"/>
      <c r="J435" s="322"/>
      <c r="K435" s="322"/>
      <c r="L435" s="322"/>
      <c r="M435" s="323"/>
      <c r="N435" s="143"/>
    </row>
    <row r="436" spans="1:14" x14ac:dyDescent="0.3">
      <c r="A436" s="117"/>
      <c r="B436" s="117"/>
      <c r="C436" s="117"/>
      <c r="D436" s="117"/>
      <c r="E436" s="117"/>
      <c r="F436" s="117"/>
      <c r="G436" s="117"/>
      <c r="H436" s="117"/>
      <c r="I436" s="117"/>
      <c r="J436" s="117"/>
      <c r="K436" s="117"/>
      <c r="L436" s="117"/>
      <c r="M436" s="117"/>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1:E431"/>
    <mergeCell ref="B423:E423"/>
    <mergeCell ref="B400:E400"/>
    <mergeCell ref="B401:E401"/>
    <mergeCell ref="B402:E402"/>
    <mergeCell ref="B420:E420"/>
    <mergeCell ref="B426:E426"/>
    <mergeCell ref="B414:E414"/>
    <mergeCell ref="B415:E415"/>
    <mergeCell ref="B406:E406"/>
    <mergeCell ref="B407:E407"/>
    <mergeCell ref="B409:E409"/>
    <mergeCell ref="B410:E410"/>
    <mergeCell ref="B429:E429"/>
    <mergeCell ref="B85:E85"/>
    <mergeCell ref="B86:E86"/>
    <mergeCell ref="B57:E57"/>
    <mergeCell ref="B91:E91"/>
    <mergeCell ref="B397:E397"/>
    <mergeCell ref="B395:E395"/>
    <mergeCell ref="B303:E303"/>
    <mergeCell ref="B396:E396"/>
    <mergeCell ref="B319:E319"/>
    <mergeCell ref="B325:E325"/>
    <mergeCell ref="B324:E324"/>
    <mergeCell ref="B323:E323"/>
    <mergeCell ref="B392:E392"/>
    <mergeCell ref="B391:E391"/>
    <mergeCell ref="B389:E389"/>
    <mergeCell ref="B388:E388"/>
    <mergeCell ref="B60:E60"/>
    <mergeCell ref="B59:E59"/>
    <mergeCell ref="B58:E58"/>
    <mergeCell ref="B78:E78"/>
    <mergeCell ref="B81:E81"/>
    <mergeCell ref="B77:E77"/>
    <mergeCell ref="B277:E277"/>
    <mergeCell ref="B327:E327"/>
    <mergeCell ref="B326:E326"/>
    <mergeCell ref="B308:E308"/>
    <mergeCell ref="B317:E317"/>
    <mergeCell ref="B310:E310"/>
    <mergeCell ref="B318:E318"/>
    <mergeCell ref="B309:E309"/>
    <mergeCell ref="B291:E291"/>
    <mergeCell ref="B316:E316"/>
    <mergeCell ref="B315:E315"/>
    <mergeCell ref="B302:E302"/>
    <mergeCell ref="B292:E292"/>
    <mergeCell ref="B265:E265"/>
    <mergeCell ref="B266:E266"/>
    <mergeCell ref="B113:E113"/>
    <mergeCell ref="B251:E251"/>
    <mergeCell ref="C213:D213"/>
    <mergeCell ref="E213:F213"/>
    <mergeCell ref="B223:E223"/>
    <mergeCell ref="B252:E252"/>
    <mergeCell ref="B237:E237"/>
    <mergeCell ref="B93:E93"/>
    <mergeCell ref="B114:E114"/>
    <mergeCell ref="B236:E236"/>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72:E375">
      <formula1>ObjectiveB3</formula1>
    </dataValidation>
    <dataValidation type="list" allowBlank="1" showInputMessage="1" showErrorMessage="1" sqref="E334:E348">
      <formula1>ObjectiveN2</formula1>
    </dataValidation>
    <dataValidation type="list" allowBlank="1" showInputMessage="1" showErrorMessage="1" sqref="E363:E371">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1:E384">
      <formula1>ObjectiveS3</formula1>
    </dataValidation>
    <dataValidation type="list" allowBlank="1" showInputMessage="1" showErrorMessage="1" sqref="E376">
      <formula1>ObjectiveS1</formula1>
    </dataValidation>
    <dataValidation type="list" allowBlank="1" showInputMessage="1" showErrorMessage="1" sqref="E354:E362">
      <formula1>ObjectiveB1</formula1>
    </dataValidation>
    <dataValidation type="list" allowBlank="1" showInputMessage="1" showErrorMessage="1" sqref="E349:E353">
      <formula1>ObjectiveN3</formula1>
    </dataValidation>
    <dataValidation type="list" allowBlank="1" showInputMessage="1" showErrorMessage="1" sqref="E329:E333">
      <formula1>ObjectiveN1</formula1>
    </dataValidation>
    <dataValidation type="list" allowBlank="1" showInputMessage="1" showErrorMessage="1" sqref="D268:D273 D294:D299">
      <formula1>direction</formula1>
    </dataValidation>
    <dataValidation type="decimal" allowBlank="1" showInputMessage="1" showErrorMessage="1" sqref="C210:C212 D120:D209">
      <formula1>0</formula1>
      <formula2>100000000000</formula2>
    </dataValidation>
    <dataValidation type="list" allowBlank="1" showInputMessage="1" showErrorMessage="1" sqref="D95:D110">
      <formula1>yeartype</formula1>
    </dataValidation>
    <dataValidation type="date" allowBlank="1" showInputMessage="1" showErrorMessage="1" sqref="C434">
      <formula1>1</formula1>
      <formula2>73051</formula2>
    </dataValidation>
    <dataValidation type="list" allowBlank="1" showInputMessage="1" showErrorMessage="1" sqref="F225:F233">
      <formula1>targetboundary</formula1>
    </dataValidation>
    <dataValidation type="list" allowBlank="1" showInputMessage="1" showErrorMessage="1" sqref="C225:C233">
      <formula1>targettype</formula1>
    </dataValidation>
    <dataValidation type="list" allowBlank="1" showInputMessage="1" showErrorMessage="1" sqref="E225:E233">
      <formula1>unitCO2C</formula1>
    </dataValidation>
    <dataValidation type="decimal" allowBlank="1" showInputMessage="1" showErrorMessage="1" sqref="D225:D233 J254:J263 F254:H263">
      <formula1>0.1</formula1>
      <formula2>100000000</formula2>
    </dataValidation>
    <dataValidation type="decimal" allowBlank="1" showInputMessage="1" showErrorMessage="1" sqref="H225:H233">
      <formula1>0</formula1>
      <formula2>10000000000000</formula2>
    </dataValidation>
    <dataValidation type="list" allowBlank="1" showInputMessage="1" showErrorMessage="1" sqref="I225:I233">
      <formula1>unitCO2D</formula1>
    </dataValidation>
    <dataValidation type="decimal" allowBlank="1" showInputMessage="1" showErrorMessage="1" sqref="E211:E212">
      <formula1>0.000000001</formula1>
      <formula2>1000000000</formula2>
    </dataValidation>
    <dataValidation type="list" allowBlank="1" showInputMessage="1" showErrorMessage="1" sqref="F211:F212">
      <formula1>unitCO2E</formula1>
    </dataValidation>
    <dataValidation type="whole" allowBlank="1" showInputMessage="1" showErrorMessage="1" sqref="H95:H110">
      <formula1>0</formula1>
      <formula2>100000000000</formula2>
    </dataValidation>
    <dataValidation type="list" allowBlank="1" showInputMessage="1" showErrorMessage="1" sqref="C95 G225:G233 D254:D263 J225:J233">
      <formula1>year</formula1>
    </dataValidation>
    <dataValidation type="whole" allowBlank="1" showInputMessage="1" showErrorMessage="1" sqref="B87 B390 B393 B416 B387 B385 B403 B264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4:E263">
      <formula1>Estimated</formula1>
    </dataValidation>
    <dataValidation type="list" allowBlank="1" showInputMessage="1" showErrorMessage="1" sqref="C115">
      <formula1>$D$115:$E$115</formula1>
    </dataValidation>
    <dataValidation type="list" allowBlank="1" showInputMessage="1" showErrorMessage="1" sqref="C118:C209">
      <formula1>Scope</formula1>
    </dataValidation>
    <dataValidation type="decimal" allowBlank="1" showInputMessage="1" showErrorMessage="1" sqref="H118:H208">
      <formula1>0.001</formula1>
      <formula2>1000000000</formula2>
    </dataValidation>
  </dataValidations>
  <hyperlinks>
    <hyperlink ref="F51"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I254:I263</xm:sqref>
        </x14:dataValidation>
        <x14:dataValidation type="list" allowBlank="1" showInputMessage="1" showErrorMessage="1">
          <x14:formula1>
            <xm:f>ListsReq!$AC$3:$AC$150</xm:f>
          </x14:formula1>
          <xm:sqref>B118:B208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7" zoomScale="80" zoomScaleNormal="80" workbookViewId="0">
      <selection activeCell="AD210" sqref="AD210"/>
    </sheetView>
  </sheetViews>
  <sheetFormatPr defaultRowHeight="14.4" x14ac:dyDescent="0.3"/>
  <cols>
    <col min="1" max="1" width="0" hidden="1" customWidth="1"/>
    <col min="2" max="2" width="14.77734375" hidden="1" customWidth="1"/>
    <col min="3" max="19" width="0" hidden="1" customWidth="1"/>
    <col min="20" max="20" width="24" hidden="1" customWidth="1"/>
    <col min="21" max="21" width="14" hidden="1" customWidth="1"/>
    <col min="22" max="28" width="0" hidden="1" customWidth="1"/>
    <col min="29" max="29" width="55.5546875" customWidth="1"/>
    <col min="30" max="30" width="13.77734375" customWidth="1"/>
    <col min="31" max="31" width="16.77734375" customWidth="1"/>
    <col min="32" max="32" width="16.21875" customWidth="1"/>
    <col min="33" max="33" width="35.21875" customWidth="1"/>
    <col min="34" max="34" width="18.21875" customWidth="1"/>
    <col min="35" max="35" width="20.77734375" customWidth="1"/>
    <col min="36" max="36" width="20.21875" customWidth="1"/>
    <col min="37" max="37" width="8.77734375" customWidth="1"/>
    <col min="38" max="38" width="7" customWidth="1"/>
    <col min="39" max="39" width="8.77734375" customWidth="1"/>
    <col min="40" max="40" width="24.44140625" customWidth="1"/>
    <col min="41" max="41" width="14.21875" customWidth="1"/>
    <col min="42" max="44" width="8.77734375" customWidth="1"/>
    <col min="45" max="45" width="12.5546875" customWidth="1"/>
    <col min="46" max="46" width="13.21875" customWidth="1"/>
    <col min="47" max="47" width="16.21875" customWidth="1"/>
    <col min="48" max="48" width="13.44140625" customWidth="1"/>
    <col min="49" max="49" width="13.77734375" customWidth="1"/>
    <col min="50" max="50" width="14.21875" customWidth="1"/>
    <col min="51" max="51" width="15.77734375" customWidth="1"/>
    <col min="52" max="52" width="14" customWidth="1"/>
    <col min="53" max="53" width="12.77734375" customWidth="1"/>
    <col min="54" max="54" width="18.44140625" customWidth="1"/>
    <col min="55" max="55" width="28.21875" customWidth="1"/>
    <col min="56" max="64" width="8.77734375" customWidth="1"/>
  </cols>
  <sheetData>
    <row r="1" spans="1:56" x14ac:dyDescent="0.3">
      <c r="AC1" s="24">
        <v>2020</v>
      </c>
    </row>
    <row r="2" spans="1:56" x14ac:dyDescent="0.3">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6" t="s">
        <v>568</v>
      </c>
      <c r="AD2" s="376" t="s">
        <v>9</v>
      </c>
      <c r="AE2" s="376" t="s">
        <v>173</v>
      </c>
      <c r="AF2" s="376"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2" x14ac:dyDescent="0.3">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2" t="s">
        <v>542</v>
      </c>
      <c r="AD3" s="177" t="s">
        <v>272</v>
      </c>
      <c r="AE3" s="377">
        <v>0.23313999999999999</v>
      </c>
      <c r="AF3" s="368" t="s">
        <v>238</v>
      </c>
      <c r="AG3" t="s">
        <v>541</v>
      </c>
      <c r="AH3" t="s">
        <v>272</v>
      </c>
      <c r="AI3" t="s">
        <v>286</v>
      </c>
      <c r="AJ3" t="s">
        <v>722</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2" t="s">
        <v>519</v>
      </c>
      <c r="AD4" s="177" t="s">
        <v>272</v>
      </c>
      <c r="AE4" s="378">
        <v>2.0049999999999998E-2</v>
      </c>
      <c r="AF4" s="368" t="s">
        <v>238</v>
      </c>
      <c r="AG4" t="s">
        <v>141</v>
      </c>
      <c r="AH4" t="s">
        <v>518</v>
      </c>
      <c r="AI4" t="s">
        <v>517</v>
      </c>
      <c r="AJ4" t="s">
        <v>723</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2" t="s">
        <v>495</v>
      </c>
      <c r="AD5" s="177" t="s">
        <v>272</v>
      </c>
      <c r="AE5" s="379">
        <v>0.18387000000000001</v>
      </c>
      <c r="AF5" s="202" t="s">
        <v>238</v>
      </c>
      <c r="AG5" t="s">
        <v>494</v>
      </c>
      <c r="AH5" t="s">
        <v>493</v>
      </c>
      <c r="AI5" t="s">
        <v>492</v>
      </c>
      <c r="AJ5" t="s">
        <v>724</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6" t="s">
        <v>728</v>
      </c>
      <c r="AD6" s="177" t="s">
        <v>316</v>
      </c>
      <c r="AE6" s="379">
        <v>2.7577600000000002</v>
      </c>
      <c r="AF6" s="202" t="s">
        <v>315</v>
      </c>
      <c r="AG6" t="s">
        <v>475</v>
      </c>
      <c r="AH6" t="s">
        <v>474</v>
      </c>
      <c r="AI6" t="s">
        <v>253</v>
      </c>
      <c r="AJ6" t="s">
        <v>725</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6" t="s">
        <v>729</v>
      </c>
      <c r="AD7" s="177" t="s">
        <v>272</v>
      </c>
      <c r="AE7" s="379">
        <v>0.25672</v>
      </c>
      <c r="AF7" s="202" t="s">
        <v>238</v>
      </c>
      <c r="AG7" t="s">
        <v>459</v>
      </c>
      <c r="AH7" t="s">
        <v>251</v>
      </c>
      <c r="AI7" t="s">
        <v>458</v>
      </c>
      <c r="AJ7" t="s">
        <v>726</v>
      </c>
      <c r="AL7" t="s">
        <v>457</v>
      </c>
      <c r="AS7" t="s">
        <v>456</v>
      </c>
      <c r="AT7" t="s">
        <v>455</v>
      </c>
      <c r="AU7" t="s">
        <v>454</v>
      </c>
      <c r="AV7" t="s">
        <v>453</v>
      </c>
      <c r="AW7" t="s">
        <v>452</v>
      </c>
      <c r="AX7" t="s">
        <v>451</v>
      </c>
      <c r="AY7" t="s">
        <v>450</v>
      </c>
      <c r="AZ7" t="s">
        <v>449</v>
      </c>
      <c r="BA7" t="s">
        <v>448</v>
      </c>
      <c r="BB7" t="s">
        <v>447</v>
      </c>
      <c r="BC7" t="s">
        <v>446</v>
      </c>
      <c r="BD7" t="s">
        <v>445</v>
      </c>
    </row>
    <row r="8" spans="1:56" x14ac:dyDescent="0.3">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6" t="s">
        <v>730</v>
      </c>
      <c r="AD8" s="177" t="s">
        <v>251</v>
      </c>
      <c r="AE8" s="380">
        <v>3221.37</v>
      </c>
      <c r="AF8" s="202" t="s">
        <v>253</v>
      </c>
      <c r="AG8" t="s">
        <v>347</v>
      </c>
      <c r="AH8" t="s">
        <v>316</v>
      </c>
      <c r="AI8" t="s">
        <v>244</v>
      </c>
      <c r="AJ8" t="s">
        <v>727</v>
      </c>
      <c r="AS8" t="s">
        <v>443</v>
      </c>
      <c r="AT8" t="s">
        <v>442</v>
      </c>
      <c r="AU8" t="s">
        <v>441</v>
      </c>
      <c r="AV8" t="s">
        <v>440</v>
      </c>
      <c r="AW8" t="s">
        <v>439</v>
      </c>
      <c r="AX8" t="s">
        <v>438</v>
      </c>
      <c r="AY8" t="s">
        <v>437</v>
      </c>
      <c r="AZ8" t="s">
        <v>436</v>
      </c>
      <c r="BA8" t="s">
        <v>435</v>
      </c>
      <c r="BB8" t="s">
        <v>434</v>
      </c>
      <c r="BC8" t="s">
        <v>433</v>
      </c>
      <c r="BD8" t="s">
        <v>432</v>
      </c>
    </row>
    <row r="9" spans="1:56" x14ac:dyDescent="0.3">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6" t="s">
        <v>731</v>
      </c>
      <c r="AD9" s="177" t="s">
        <v>272</v>
      </c>
      <c r="AE9" s="379">
        <v>0.26774999999999999</v>
      </c>
      <c r="AF9" s="202"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1" t="s">
        <v>732</v>
      </c>
      <c r="AD10" s="382" t="s">
        <v>251</v>
      </c>
      <c r="AE10" s="380">
        <v>3249.99</v>
      </c>
      <c r="AF10" s="202"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1" t="s">
        <v>733</v>
      </c>
      <c r="AD11" s="382" t="s">
        <v>316</v>
      </c>
      <c r="AE11" s="379">
        <v>2.7753999999999999</v>
      </c>
      <c r="AF11" s="202"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
      <c r="C12">
        <v>2014</v>
      </c>
      <c r="D12">
        <f t="shared" ref="D12:I12" si="8">E11</f>
        <v>2015</v>
      </c>
      <c r="E12">
        <f t="shared" si="8"/>
        <v>2016</v>
      </c>
      <c r="F12">
        <f t="shared" si="8"/>
        <v>2017</v>
      </c>
      <c r="G12">
        <f t="shared" si="8"/>
        <v>2018</v>
      </c>
      <c r="H12">
        <f t="shared" si="8"/>
        <v>2019</v>
      </c>
      <c r="I12">
        <f t="shared" si="8"/>
        <v>2020</v>
      </c>
      <c r="V12" t="s">
        <v>387</v>
      </c>
      <c r="AC12" s="381" t="s">
        <v>734</v>
      </c>
      <c r="AD12" s="382" t="s">
        <v>272</v>
      </c>
      <c r="AE12" s="379">
        <v>0.25835999999999998</v>
      </c>
      <c r="AF12" s="202"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
      <c r="C13">
        <v>2015</v>
      </c>
      <c r="D13">
        <f>E12</f>
        <v>2016</v>
      </c>
      <c r="E13">
        <f>F12</f>
        <v>2017</v>
      </c>
      <c r="F13">
        <f>G12</f>
        <v>2018</v>
      </c>
      <c r="G13">
        <f>H12</f>
        <v>2019</v>
      </c>
      <c r="H13">
        <f>I12</f>
        <v>2020</v>
      </c>
      <c r="V13" t="s">
        <v>371</v>
      </c>
      <c r="AC13" s="381" t="s">
        <v>735</v>
      </c>
      <c r="AD13" s="382" t="s">
        <v>251</v>
      </c>
      <c r="AE13" s="380">
        <v>3159.5</v>
      </c>
      <c r="AF13" s="202" t="s">
        <v>253</v>
      </c>
      <c r="AG13" t="s">
        <v>369</v>
      </c>
      <c r="AH13" t="s">
        <v>368</v>
      </c>
      <c r="AS13" t="s">
        <v>367</v>
      </c>
      <c r="AT13" t="s">
        <v>366</v>
      </c>
      <c r="AU13" t="s">
        <v>365</v>
      </c>
      <c r="AV13" t="s">
        <v>364</v>
      </c>
      <c r="AW13" t="s">
        <v>363</v>
      </c>
      <c r="AX13" t="s">
        <v>362</v>
      </c>
      <c r="AZ13" t="s">
        <v>361</v>
      </c>
      <c r="BA13" t="s">
        <v>360</v>
      </c>
      <c r="BD13" t="s">
        <v>359</v>
      </c>
    </row>
    <row r="14" spans="1:56" x14ac:dyDescent="0.3">
      <c r="C14">
        <v>2016</v>
      </c>
      <c r="D14">
        <f>E13</f>
        <v>2017</v>
      </c>
      <c r="E14">
        <f>F13</f>
        <v>2018</v>
      </c>
      <c r="F14">
        <f>G13</f>
        <v>2019</v>
      </c>
      <c r="G14">
        <f>H13</f>
        <v>2020</v>
      </c>
      <c r="V14" t="s">
        <v>230</v>
      </c>
      <c r="AC14" s="381" t="s">
        <v>736</v>
      </c>
      <c r="AD14" s="382" t="s">
        <v>316</v>
      </c>
      <c r="AE14" s="379">
        <v>3.1220400000000001</v>
      </c>
      <c r="AF14" s="202" t="s">
        <v>315</v>
      </c>
      <c r="AG14" t="s">
        <v>357</v>
      </c>
      <c r="AH14" t="s">
        <v>1</v>
      </c>
      <c r="AS14" t="s">
        <v>356</v>
      </c>
      <c r="AT14" t="s">
        <v>355</v>
      </c>
      <c r="AU14" t="s">
        <v>354</v>
      </c>
      <c r="AV14" t="s">
        <v>353</v>
      </c>
      <c r="AW14" t="s">
        <v>352</v>
      </c>
      <c r="AX14" t="s">
        <v>351</v>
      </c>
      <c r="AZ14" t="s">
        <v>350</v>
      </c>
      <c r="BA14" t="s">
        <v>349</v>
      </c>
      <c r="BD14" t="s">
        <v>348</v>
      </c>
    </row>
    <row r="15" spans="1:56" x14ac:dyDescent="0.3">
      <c r="C15">
        <v>2017</v>
      </c>
      <c r="D15">
        <f>E14</f>
        <v>2018</v>
      </c>
      <c r="E15">
        <f>F14</f>
        <v>2019</v>
      </c>
      <c r="F15">
        <f>G14</f>
        <v>2020</v>
      </c>
      <c r="AC15" s="381" t="s">
        <v>737</v>
      </c>
      <c r="AD15" s="382" t="s">
        <v>272</v>
      </c>
      <c r="AE15" s="379">
        <v>0.26261000000000001</v>
      </c>
      <c r="AF15" s="202" t="s">
        <v>238</v>
      </c>
      <c r="AG15" t="s">
        <v>346</v>
      </c>
      <c r="AH15" t="s">
        <v>345</v>
      </c>
      <c r="AS15" t="s">
        <v>344</v>
      </c>
      <c r="AT15" t="s">
        <v>343</v>
      </c>
      <c r="AU15" t="s">
        <v>342</v>
      </c>
      <c r="AV15" t="s">
        <v>341</v>
      </c>
      <c r="AW15" t="s">
        <v>340</v>
      </c>
      <c r="AX15" t="s">
        <v>339</v>
      </c>
      <c r="AZ15" t="s">
        <v>338</v>
      </c>
      <c r="BA15" t="s">
        <v>337</v>
      </c>
      <c r="BD15" t="s">
        <v>336</v>
      </c>
    </row>
    <row r="16" spans="1:56" x14ac:dyDescent="0.3">
      <c r="C16">
        <v>2018</v>
      </c>
      <c r="D16">
        <f>E15</f>
        <v>2019</v>
      </c>
      <c r="E16">
        <f>F15</f>
        <v>2020</v>
      </c>
      <c r="AC16" s="366" t="s">
        <v>738</v>
      </c>
      <c r="AD16" s="177" t="s">
        <v>316</v>
      </c>
      <c r="AE16" s="379">
        <v>2.5403899999999999</v>
      </c>
      <c r="AF16" s="202" t="s">
        <v>315</v>
      </c>
      <c r="AG16" t="s">
        <v>335</v>
      </c>
      <c r="AH16" t="s">
        <v>334</v>
      </c>
      <c r="AS16" t="s">
        <v>333</v>
      </c>
      <c r="AT16" t="s">
        <v>332</v>
      </c>
      <c r="AU16" t="s">
        <v>331</v>
      </c>
      <c r="AV16" t="s">
        <v>330</v>
      </c>
      <c r="AW16" t="s">
        <v>329</v>
      </c>
      <c r="AX16" t="s">
        <v>328</v>
      </c>
      <c r="AZ16" t="s">
        <v>327</v>
      </c>
      <c r="BA16" t="s">
        <v>326</v>
      </c>
      <c r="BD16" t="s">
        <v>325</v>
      </c>
    </row>
    <row r="17" spans="3:56" x14ac:dyDescent="0.3">
      <c r="C17">
        <v>2019</v>
      </c>
      <c r="D17">
        <f>E16</f>
        <v>2020</v>
      </c>
      <c r="AC17" s="366" t="s">
        <v>739</v>
      </c>
      <c r="AD17" s="177" t="s">
        <v>272</v>
      </c>
      <c r="AE17" s="379">
        <v>0.24665999999999999</v>
      </c>
      <c r="AF17" s="202" t="s">
        <v>238</v>
      </c>
      <c r="AG17" t="s">
        <v>5</v>
      </c>
      <c r="AH17" t="s">
        <v>230</v>
      </c>
      <c r="AT17" t="s">
        <v>324</v>
      </c>
      <c r="AU17" t="s">
        <v>323</v>
      </c>
      <c r="AV17" t="s">
        <v>322</v>
      </c>
      <c r="AW17" t="s">
        <v>321</v>
      </c>
      <c r="AX17" t="s">
        <v>320</v>
      </c>
      <c r="AZ17" t="s">
        <v>319</v>
      </c>
      <c r="BA17" t="s">
        <v>318</v>
      </c>
      <c r="BD17" t="s">
        <v>317</v>
      </c>
    </row>
    <row r="18" spans="3:56" x14ac:dyDescent="0.3">
      <c r="C18">
        <v>2020</v>
      </c>
      <c r="AC18" s="366" t="s">
        <v>740</v>
      </c>
      <c r="AD18" s="177" t="s">
        <v>272</v>
      </c>
      <c r="AE18" s="379">
        <v>0.32040000000000002</v>
      </c>
      <c r="AF18" s="202" t="s">
        <v>238</v>
      </c>
      <c r="AT18" t="s">
        <v>314</v>
      </c>
      <c r="AU18" t="s">
        <v>313</v>
      </c>
      <c r="AV18" t="s">
        <v>312</v>
      </c>
      <c r="AW18" t="s">
        <v>311</v>
      </c>
      <c r="AX18" t="s">
        <v>310</v>
      </c>
      <c r="AZ18" t="s">
        <v>309</v>
      </c>
      <c r="BD18" t="s">
        <v>308</v>
      </c>
    </row>
    <row r="19" spans="3:56" x14ac:dyDescent="0.3">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6" t="s">
        <v>741</v>
      </c>
      <c r="AD19" s="177" t="s">
        <v>251</v>
      </c>
      <c r="AE19" s="380">
        <v>2380.0100000000002</v>
      </c>
      <c r="AF19" s="202" t="s">
        <v>253</v>
      </c>
      <c r="AT19" t="s">
        <v>305</v>
      </c>
      <c r="AU19" t="s">
        <v>304</v>
      </c>
      <c r="AV19" t="s">
        <v>303</v>
      </c>
      <c r="AW19" t="s">
        <v>302</v>
      </c>
      <c r="BD19" t="s">
        <v>301</v>
      </c>
    </row>
    <row r="20" spans="3:56" x14ac:dyDescent="0.3">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3" t="s">
        <v>742</v>
      </c>
      <c r="AD20" s="177" t="s">
        <v>316</v>
      </c>
      <c r="AE20" s="379">
        <v>2.2908200000000001</v>
      </c>
      <c r="AF20" s="202" t="s">
        <v>315</v>
      </c>
      <c r="AT20" t="s">
        <v>298</v>
      </c>
      <c r="AV20" t="s">
        <v>297</v>
      </c>
      <c r="AW20" t="s">
        <v>296</v>
      </c>
      <c r="BD20" t="s">
        <v>295</v>
      </c>
    </row>
    <row r="21" spans="3:56" x14ac:dyDescent="0.3">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3" t="s">
        <v>743</v>
      </c>
      <c r="AD21" s="177" t="s">
        <v>272</v>
      </c>
      <c r="AE21" s="379">
        <v>0.24514</v>
      </c>
      <c r="AF21" s="202" t="s">
        <v>238</v>
      </c>
      <c r="AT21" t="s">
        <v>292</v>
      </c>
      <c r="AV21" t="s">
        <v>291</v>
      </c>
      <c r="AW21" t="s">
        <v>290</v>
      </c>
      <c r="BD21" t="s">
        <v>289</v>
      </c>
    </row>
    <row r="22" spans="3:56" x14ac:dyDescent="0.3">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3" t="s">
        <v>744</v>
      </c>
      <c r="AD22" s="177" t="s">
        <v>316</v>
      </c>
      <c r="AE22" s="379">
        <v>2.5430999999999999</v>
      </c>
      <c r="AF22" s="202" t="s">
        <v>315</v>
      </c>
      <c r="AT22" t="s">
        <v>285</v>
      </c>
      <c r="AW22" t="s">
        <v>284</v>
      </c>
      <c r="BD22" t="s">
        <v>283</v>
      </c>
    </row>
    <row r="23" spans="3:56" x14ac:dyDescent="0.3">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3" t="s">
        <v>745</v>
      </c>
      <c r="AD23" s="177" t="s">
        <v>272</v>
      </c>
      <c r="AE23" s="379">
        <v>0.24782000000000001</v>
      </c>
      <c r="AF23" s="202" t="s">
        <v>238</v>
      </c>
      <c r="AT23" t="s">
        <v>281</v>
      </c>
      <c r="AW23" t="s">
        <v>280</v>
      </c>
      <c r="BD23" t="s">
        <v>279</v>
      </c>
    </row>
    <row r="24" spans="3:56" x14ac:dyDescent="0.3">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2" t="s">
        <v>401</v>
      </c>
      <c r="AD24" s="177" t="s">
        <v>385</v>
      </c>
      <c r="AE24" s="384">
        <v>0.34399999999999997</v>
      </c>
      <c r="AF24" s="202" t="s">
        <v>384</v>
      </c>
      <c r="AT24" t="s">
        <v>277</v>
      </c>
      <c r="AW24" t="s">
        <v>276</v>
      </c>
    </row>
    <row r="25" spans="3:56" x14ac:dyDescent="0.3">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2" t="s">
        <v>386</v>
      </c>
      <c r="AD25" s="177" t="s">
        <v>385</v>
      </c>
      <c r="AE25" s="385">
        <v>0.70799999999999996</v>
      </c>
      <c r="AF25" s="368" t="s">
        <v>384</v>
      </c>
      <c r="AT25" t="s">
        <v>274</v>
      </c>
    </row>
    <row r="26" spans="3:56" x14ac:dyDescent="0.3">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2" t="s">
        <v>677</v>
      </c>
      <c r="AD26" s="177" t="s">
        <v>316</v>
      </c>
      <c r="AE26" s="379">
        <v>2.54603</v>
      </c>
      <c r="AF26" s="202" t="s">
        <v>315</v>
      </c>
    </row>
    <row r="27" spans="3:56" x14ac:dyDescent="0.3">
      <c r="C27" t="s">
        <v>271</v>
      </c>
      <c r="D27" t="str">
        <f t="shared" ref="D27:I27" si="16">E26</f>
        <v>2014/15</v>
      </c>
      <c r="E27" t="str">
        <f t="shared" si="16"/>
        <v>2015/16</v>
      </c>
      <c r="F27" t="str">
        <f t="shared" si="16"/>
        <v>2016/17</v>
      </c>
      <c r="G27" t="str">
        <f t="shared" si="16"/>
        <v>2017/18</v>
      </c>
      <c r="H27" t="str">
        <f t="shared" si="16"/>
        <v>2018/19</v>
      </c>
      <c r="I27" t="str">
        <f t="shared" si="16"/>
        <v>2019/20</v>
      </c>
      <c r="AC27" s="202" t="s">
        <v>678</v>
      </c>
      <c r="AD27" s="177" t="s">
        <v>316</v>
      </c>
      <c r="AE27" s="379">
        <v>2.6878700000000002</v>
      </c>
      <c r="AF27" s="202" t="s">
        <v>315</v>
      </c>
    </row>
    <row r="28" spans="3:56" x14ac:dyDescent="0.3">
      <c r="C28" t="s">
        <v>269</v>
      </c>
      <c r="D28" t="str">
        <f>E27</f>
        <v>2015/16</v>
      </c>
      <c r="E28" t="str">
        <f>F27</f>
        <v>2016/17</v>
      </c>
      <c r="F28" t="str">
        <f>G27</f>
        <v>2017/18</v>
      </c>
      <c r="G28" t="str">
        <f>H27</f>
        <v>2018/19</v>
      </c>
      <c r="H28" t="str">
        <f>I27</f>
        <v>2019/20</v>
      </c>
      <c r="AC28" s="202" t="s">
        <v>679</v>
      </c>
      <c r="AD28" s="177" t="s">
        <v>316</v>
      </c>
      <c r="AE28" s="379">
        <v>2.1680199999999998</v>
      </c>
      <c r="AF28" s="202" t="s">
        <v>315</v>
      </c>
    </row>
    <row r="29" spans="3:56" x14ac:dyDescent="0.3">
      <c r="C29" t="s">
        <v>267</v>
      </c>
      <c r="D29" t="str">
        <f>E28</f>
        <v>2016/17</v>
      </c>
      <c r="E29" t="str">
        <f>F28</f>
        <v>2017/18</v>
      </c>
      <c r="F29" t="str">
        <f>G28</f>
        <v>2018/19</v>
      </c>
      <c r="G29" t="str">
        <f>H28</f>
        <v>2019/20</v>
      </c>
      <c r="AC29" s="201" t="s">
        <v>680</v>
      </c>
      <c r="AD29" s="177" t="s">
        <v>474</v>
      </c>
      <c r="AE29" s="386">
        <v>1430</v>
      </c>
      <c r="AF29" s="202" t="s">
        <v>714</v>
      </c>
    </row>
    <row r="30" spans="3:56" ht="15.6" x14ac:dyDescent="0.35">
      <c r="C30" t="s">
        <v>265</v>
      </c>
      <c r="D30" t="str">
        <f>E29</f>
        <v>2017/18</v>
      </c>
      <c r="E30" t="str">
        <f>F29</f>
        <v>2018/19</v>
      </c>
      <c r="F30" t="str">
        <f>G29</f>
        <v>2019/20</v>
      </c>
      <c r="AC30" s="201" t="s">
        <v>681</v>
      </c>
      <c r="AD30" s="177" t="s">
        <v>474</v>
      </c>
      <c r="AE30" s="387">
        <v>2088</v>
      </c>
      <c r="AF30" s="369" t="s">
        <v>715</v>
      </c>
    </row>
    <row r="31" spans="3:56" ht="15.6" x14ac:dyDescent="0.35">
      <c r="C31" t="s">
        <v>263</v>
      </c>
      <c r="D31" t="str">
        <f>E30</f>
        <v>2018/19</v>
      </c>
      <c r="E31" t="str">
        <f>F30</f>
        <v>2019/20</v>
      </c>
      <c r="AC31" s="201" t="s">
        <v>682</v>
      </c>
      <c r="AD31" s="177" t="s">
        <v>474</v>
      </c>
      <c r="AE31" s="386">
        <v>1774</v>
      </c>
      <c r="AF31" s="369" t="s">
        <v>715</v>
      </c>
    </row>
    <row r="32" spans="3:56" x14ac:dyDescent="0.3">
      <c r="C32" t="s">
        <v>261</v>
      </c>
      <c r="D32" t="str">
        <f>E31</f>
        <v>2019/20</v>
      </c>
      <c r="AC32" s="388" t="s">
        <v>683</v>
      </c>
      <c r="AD32" s="177" t="s">
        <v>474</v>
      </c>
      <c r="AE32" s="386">
        <v>3922</v>
      </c>
      <c r="AF32" s="202" t="s">
        <v>714</v>
      </c>
    </row>
    <row r="33" spans="3:32" x14ac:dyDescent="0.3">
      <c r="C33" t="s">
        <v>259</v>
      </c>
      <c r="AC33" s="366" t="s">
        <v>799</v>
      </c>
      <c r="AD33" s="177" t="s">
        <v>272</v>
      </c>
      <c r="AE33" s="389">
        <v>1.545E-2</v>
      </c>
      <c r="AF33" s="202" t="s">
        <v>238</v>
      </c>
    </row>
    <row r="34" spans="3:32" x14ac:dyDescent="0.3">
      <c r="AC34" s="366" t="s">
        <v>800</v>
      </c>
      <c r="AD34" s="177" t="s">
        <v>251</v>
      </c>
      <c r="AE34" s="389">
        <v>58.352719999999998</v>
      </c>
      <c r="AF34" s="202" t="s">
        <v>250</v>
      </c>
    </row>
    <row r="35" spans="3:32" x14ac:dyDescent="0.3">
      <c r="AC35" s="366" t="s">
        <v>801</v>
      </c>
      <c r="AD35" s="177" t="s">
        <v>251</v>
      </c>
      <c r="AE35" s="389">
        <v>72.297309999999996</v>
      </c>
      <c r="AF35" s="202" t="s">
        <v>250</v>
      </c>
    </row>
    <row r="36" spans="3:32" x14ac:dyDescent="0.3">
      <c r="AC36" s="366" t="s">
        <v>802</v>
      </c>
      <c r="AD36" s="177" t="s">
        <v>272</v>
      </c>
      <c r="AE36" s="389">
        <v>1.545E-2</v>
      </c>
      <c r="AF36" s="202" t="s">
        <v>238</v>
      </c>
    </row>
    <row r="37" spans="3:32" x14ac:dyDescent="0.3">
      <c r="AC37" s="366" t="s">
        <v>803</v>
      </c>
      <c r="AD37" s="177" t="s">
        <v>272</v>
      </c>
      <c r="AE37" s="389">
        <v>2.1000000000000001E-4</v>
      </c>
      <c r="AF37" s="202" t="s">
        <v>238</v>
      </c>
    </row>
    <row r="38" spans="3:32" x14ac:dyDescent="0.3">
      <c r="AC38" s="366" t="s">
        <v>804</v>
      </c>
      <c r="AD38" s="177" t="s">
        <v>251</v>
      </c>
      <c r="AE38" s="389">
        <v>1.1911499999999999</v>
      </c>
      <c r="AF38" s="202" t="s">
        <v>250</v>
      </c>
    </row>
    <row r="39" spans="3:32" x14ac:dyDescent="0.3">
      <c r="AC39" s="366" t="s">
        <v>805</v>
      </c>
      <c r="AD39" s="177" t="s">
        <v>251</v>
      </c>
      <c r="AE39" s="389">
        <v>0.68691000000000002</v>
      </c>
      <c r="AF39" s="202" t="s">
        <v>250</v>
      </c>
    </row>
    <row r="40" spans="3:32" x14ac:dyDescent="0.3">
      <c r="AC40" s="366" t="s">
        <v>806</v>
      </c>
      <c r="AD40" s="177" t="s">
        <v>272</v>
      </c>
      <c r="AE40" s="389">
        <v>2.0000000000000001E-4</v>
      </c>
      <c r="AF40" s="202" t="s">
        <v>238</v>
      </c>
    </row>
    <row r="41" spans="3:32" x14ac:dyDescent="0.3">
      <c r="AC41" s="366" t="s">
        <v>807</v>
      </c>
      <c r="AD41" s="177" t="s">
        <v>272</v>
      </c>
      <c r="AE41" s="379">
        <v>0.21448</v>
      </c>
      <c r="AF41" s="202" t="s">
        <v>238</v>
      </c>
    </row>
    <row r="42" spans="3:32" x14ac:dyDescent="0.3">
      <c r="AC42" s="366" t="s">
        <v>808</v>
      </c>
      <c r="AD42" s="177" t="s">
        <v>316</v>
      </c>
      <c r="AE42" s="379">
        <v>1.5553699999999999</v>
      </c>
      <c r="AF42" s="368" t="s">
        <v>315</v>
      </c>
    </row>
    <row r="43" spans="3:32" x14ac:dyDescent="0.3">
      <c r="AC43" s="202" t="s">
        <v>306</v>
      </c>
      <c r="AD43" s="177" t="s">
        <v>272</v>
      </c>
      <c r="AE43" s="390">
        <v>0.17261000000000001</v>
      </c>
      <c r="AF43" s="368" t="s">
        <v>238</v>
      </c>
    </row>
    <row r="44" spans="3:32" x14ac:dyDescent="0.3">
      <c r="AC44" s="202" t="s">
        <v>293</v>
      </c>
      <c r="AD44" s="177" t="s">
        <v>272</v>
      </c>
      <c r="AE44" s="391">
        <v>0</v>
      </c>
      <c r="AF44" s="202" t="s">
        <v>238</v>
      </c>
    </row>
    <row r="45" spans="3:32" x14ac:dyDescent="0.3">
      <c r="AC45" s="202" t="s">
        <v>287</v>
      </c>
      <c r="AD45" s="177" t="s">
        <v>272</v>
      </c>
      <c r="AE45" s="391">
        <v>0</v>
      </c>
      <c r="AF45" s="202" t="s">
        <v>286</v>
      </c>
    </row>
    <row r="46" spans="3:32" x14ac:dyDescent="0.3">
      <c r="AC46" s="202" t="s">
        <v>684</v>
      </c>
      <c r="AD46" s="177" t="s">
        <v>251</v>
      </c>
      <c r="AE46" s="392">
        <v>21.317</v>
      </c>
      <c r="AF46" s="202" t="s">
        <v>250</v>
      </c>
    </row>
    <row r="47" spans="3:32" x14ac:dyDescent="0.3">
      <c r="AC47" s="202" t="s">
        <v>270</v>
      </c>
      <c r="AD47" s="177" t="s">
        <v>251</v>
      </c>
      <c r="AE47" s="393">
        <v>437.37200000000001</v>
      </c>
      <c r="AF47" s="202" t="s">
        <v>253</v>
      </c>
    </row>
    <row r="48" spans="3:32" x14ac:dyDescent="0.3">
      <c r="AC48" s="202" t="s">
        <v>268</v>
      </c>
      <c r="AD48" s="177" t="s">
        <v>251</v>
      </c>
      <c r="AE48" s="393">
        <v>458.17599999999999</v>
      </c>
      <c r="AF48" s="202" t="s">
        <v>253</v>
      </c>
    </row>
    <row r="49" spans="29:32" x14ac:dyDescent="0.3">
      <c r="AC49" s="202" t="s">
        <v>266</v>
      </c>
      <c r="AD49" s="177" t="s">
        <v>251</v>
      </c>
      <c r="AE49" s="392">
        <v>10.204000000000001</v>
      </c>
      <c r="AF49" s="202" t="s">
        <v>253</v>
      </c>
    </row>
    <row r="50" spans="29:32" x14ac:dyDescent="0.3">
      <c r="AC50" s="202" t="s">
        <v>685</v>
      </c>
      <c r="AD50" s="177" t="s">
        <v>251</v>
      </c>
      <c r="AE50" s="392">
        <v>21.317</v>
      </c>
      <c r="AF50" s="202" t="s">
        <v>253</v>
      </c>
    </row>
    <row r="51" spans="29:32" x14ac:dyDescent="0.3">
      <c r="AC51" s="202" t="s">
        <v>264</v>
      </c>
      <c r="AD51" s="177" t="s">
        <v>251</v>
      </c>
      <c r="AE51" s="393">
        <v>10.204000000000001</v>
      </c>
      <c r="AF51" s="202" t="s">
        <v>253</v>
      </c>
    </row>
    <row r="52" spans="29:32" x14ac:dyDescent="0.3">
      <c r="AC52" s="202" t="s">
        <v>262</v>
      </c>
      <c r="AD52" s="177" t="s">
        <v>251</v>
      </c>
      <c r="AE52" s="392">
        <v>10.204000000000001</v>
      </c>
      <c r="AF52" s="202" t="s">
        <v>253</v>
      </c>
    </row>
    <row r="53" spans="29:32" x14ac:dyDescent="0.3">
      <c r="AC53" s="202" t="s">
        <v>260</v>
      </c>
      <c r="AD53" s="177" t="s">
        <v>251</v>
      </c>
      <c r="AE53" s="392">
        <v>21.317</v>
      </c>
      <c r="AF53" s="202" t="s">
        <v>253</v>
      </c>
    </row>
    <row r="54" spans="29:32" x14ac:dyDescent="0.3">
      <c r="AC54" s="202" t="s">
        <v>258</v>
      </c>
      <c r="AD54" s="177" t="s">
        <v>251</v>
      </c>
      <c r="AE54" s="392">
        <v>21.317</v>
      </c>
      <c r="AF54" s="202" t="s">
        <v>253</v>
      </c>
    </row>
    <row r="55" spans="29:32" x14ac:dyDescent="0.3">
      <c r="AC55" s="202" t="s">
        <v>257</v>
      </c>
      <c r="AD55" s="177" t="s">
        <v>251</v>
      </c>
      <c r="AE55" s="393">
        <v>21.317</v>
      </c>
      <c r="AF55" s="202" t="s">
        <v>253</v>
      </c>
    </row>
    <row r="56" spans="29:32" x14ac:dyDescent="0.3">
      <c r="AC56" s="202" t="s">
        <v>256</v>
      </c>
      <c r="AD56" s="177" t="s">
        <v>251</v>
      </c>
      <c r="AE56" s="392">
        <v>21.317</v>
      </c>
      <c r="AF56" s="202" t="s">
        <v>253</v>
      </c>
    </row>
    <row r="57" spans="29:32" x14ac:dyDescent="0.3">
      <c r="AC57" s="202" t="s">
        <v>255</v>
      </c>
      <c r="AD57" s="177" t="s">
        <v>251</v>
      </c>
      <c r="AE57" s="392">
        <v>21.317</v>
      </c>
      <c r="AF57" s="202" t="s">
        <v>253</v>
      </c>
    </row>
    <row r="58" spans="29:32" x14ac:dyDescent="0.3">
      <c r="AC58" s="202" t="s">
        <v>686</v>
      </c>
      <c r="AD58" s="177" t="s">
        <v>251</v>
      </c>
      <c r="AE58" s="392">
        <v>21.317</v>
      </c>
      <c r="AF58" s="202" t="s">
        <v>253</v>
      </c>
    </row>
    <row r="59" spans="29:32" x14ac:dyDescent="0.3">
      <c r="AC59" s="202" t="s">
        <v>254</v>
      </c>
      <c r="AD59" s="177" t="s">
        <v>251</v>
      </c>
      <c r="AE59" s="392">
        <v>1.0089999999999999</v>
      </c>
      <c r="AF59" s="202" t="s">
        <v>253</v>
      </c>
    </row>
    <row r="60" spans="29:32" x14ac:dyDescent="0.3">
      <c r="AC60" s="202" t="s">
        <v>252</v>
      </c>
      <c r="AD60" s="177" t="s">
        <v>251</v>
      </c>
      <c r="AE60" s="394">
        <v>21.317</v>
      </c>
      <c r="AF60" s="202" t="s">
        <v>250</v>
      </c>
    </row>
    <row r="61" spans="29:32" x14ac:dyDescent="0.3">
      <c r="AC61" s="202" t="s">
        <v>687</v>
      </c>
      <c r="AD61" s="177" t="s">
        <v>251</v>
      </c>
      <c r="AE61" s="395">
        <v>853.57</v>
      </c>
      <c r="AF61" s="202" t="s">
        <v>250</v>
      </c>
    </row>
    <row r="62" spans="29:32" x14ac:dyDescent="0.3">
      <c r="AC62" s="202" t="s">
        <v>688</v>
      </c>
      <c r="AD62" s="177" t="s">
        <v>251</v>
      </c>
      <c r="AE62" s="393">
        <v>21.317</v>
      </c>
      <c r="AF62" s="202" t="s">
        <v>250</v>
      </c>
    </row>
    <row r="63" spans="29:32" x14ac:dyDescent="0.3">
      <c r="AC63" s="202" t="s">
        <v>689</v>
      </c>
      <c r="AD63" s="177" t="s">
        <v>251</v>
      </c>
      <c r="AE63" s="393">
        <v>21.317</v>
      </c>
      <c r="AF63" s="202" t="s">
        <v>250</v>
      </c>
    </row>
    <row r="64" spans="29:32" x14ac:dyDescent="0.3">
      <c r="AC64" s="202" t="s">
        <v>690</v>
      </c>
      <c r="AD64" s="177" t="s">
        <v>251</v>
      </c>
      <c r="AE64" s="393">
        <v>444.976</v>
      </c>
      <c r="AF64" s="202" t="s">
        <v>250</v>
      </c>
    </row>
    <row r="65" spans="29:32" x14ac:dyDescent="0.3">
      <c r="AC65" s="202" t="s">
        <v>691</v>
      </c>
      <c r="AD65" s="177" t="s">
        <v>251</v>
      </c>
      <c r="AE65" s="396"/>
      <c r="AF65" s="202" t="s">
        <v>716</v>
      </c>
    </row>
    <row r="66" spans="29:32" x14ac:dyDescent="0.3">
      <c r="AC66" s="202" t="s">
        <v>692</v>
      </c>
      <c r="AD66" s="177" t="s">
        <v>251</v>
      </c>
      <c r="AE66" s="396"/>
      <c r="AF66" s="202" t="s">
        <v>717</v>
      </c>
    </row>
    <row r="67" spans="29:32" x14ac:dyDescent="0.3">
      <c r="AC67" s="202" t="s">
        <v>693</v>
      </c>
      <c r="AD67" s="177" t="s">
        <v>251</v>
      </c>
      <c r="AE67" s="396"/>
      <c r="AF67" s="202" t="s">
        <v>717</v>
      </c>
    </row>
    <row r="68" spans="29:32" x14ac:dyDescent="0.3">
      <c r="AC68" s="202" t="s">
        <v>694</v>
      </c>
      <c r="AD68" s="177" t="s">
        <v>251</v>
      </c>
      <c r="AE68" s="396"/>
      <c r="AF68" s="202" t="s">
        <v>716</v>
      </c>
    </row>
    <row r="69" spans="29:32" x14ac:dyDescent="0.3">
      <c r="AC69" s="202" t="s">
        <v>249</v>
      </c>
      <c r="AD69" s="177" t="s">
        <v>240</v>
      </c>
      <c r="AE69" s="384">
        <v>0.24429999999999999</v>
      </c>
      <c r="AF69" s="202" t="s">
        <v>239</v>
      </c>
    </row>
    <row r="70" spans="29:32" x14ac:dyDescent="0.3">
      <c r="AC70" s="202" t="s">
        <v>248</v>
      </c>
      <c r="AD70" s="177" t="s">
        <v>240</v>
      </c>
      <c r="AE70" s="384">
        <v>0.15529999999999999</v>
      </c>
      <c r="AF70" s="202" t="s">
        <v>239</v>
      </c>
    </row>
    <row r="71" spans="29:32" x14ac:dyDescent="0.3">
      <c r="AC71" s="202" t="s">
        <v>695</v>
      </c>
      <c r="AD71" s="177" t="s">
        <v>240</v>
      </c>
      <c r="AE71" s="384">
        <v>0.15298</v>
      </c>
      <c r="AF71" s="202" t="s">
        <v>239</v>
      </c>
    </row>
    <row r="72" spans="29:32" x14ac:dyDescent="0.3">
      <c r="AC72" s="202" t="s">
        <v>696</v>
      </c>
      <c r="AD72" s="177" t="s">
        <v>240</v>
      </c>
      <c r="AE72" s="384">
        <v>0.22947000000000001</v>
      </c>
      <c r="AF72" s="202" t="s">
        <v>239</v>
      </c>
    </row>
    <row r="73" spans="29:32" x14ac:dyDescent="0.3">
      <c r="AC73" s="202" t="s">
        <v>247</v>
      </c>
      <c r="AD73" s="177" t="s">
        <v>240</v>
      </c>
      <c r="AE73" s="384">
        <v>0.19084999999999999</v>
      </c>
      <c r="AF73" s="202" t="s">
        <v>239</v>
      </c>
    </row>
    <row r="74" spans="29:32" x14ac:dyDescent="0.3">
      <c r="AC74" s="202" t="s">
        <v>697</v>
      </c>
      <c r="AD74" s="177" t="s">
        <v>240</v>
      </c>
      <c r="AE74" s="384">
        <v>0.14615</v>
      </c>
      <c r="AF74" s="202" t="s">
        <v>239</v>
      </c>
    </row>
    <row r="75" spans="29:32" x14ac:dyDescent="0.3">
      <c r="AC75" s="202" t="s">
        <v>698</v>
      </c>
      <c r="AD75" s="177" t="s">
        <v>240</v>
      </c>
      <c r="AE75" s="384">
        <v>0.23385</v>
      </c>
      <c r="AF75" s="202" t="s">
        <v>239</v>
      </c>
    </row>
    <row r="76" spans="29:32" x14ac:dyDescent="0.3">
      <c r="AC76" s="202" t="s">
        <v>699</v>
      </c>
      <c r="AD76" s="177" t="s">
        <v>240</v>
      </c>
      <c r="AE76" s="384">
        <v>0.42385</v>
      </c>
      <c r="AF76" s="202" t="s">
        <v>239</v>
      </c>
    </row>
    <row r="77" spans="29:32" x14ac:dyDescent="0.3">
      <c r="AC77" s="201" t="s">
        <v>700</v>
      </c>
      <c r="AD77" s="219" t="s">
        <v>240</v>
      </c>
      <c r="AE77" s="384">
        <v>0.58462000000000003</v>
      </c>
      <c r="AF77" s="201" t="s">
        <v>239</v>
      </c>
    </row>
    <row r="78" spans="29:32" x14ac:dyDescent="0.3">
      <c r="AC78" s="202" t="s">
        <v>701</v>
      </c>
      <c r="AD78" s="177" t="s">
        <v>240</v>
      </c>
      <c r="AE78" s="384">
        <v>0.18181</v>
      </c>
      <c r="AF78" s="202" t="s">
        <v>239</v>
      </c>
    </row>
    <row r="79" spans="29:32" x14ac:dyDescent="0.3">
      <c r="AC79" s="202" t="s">
        <v>702</v>
      </c>
      <c r="AD79" s="177" t="s">
        <v>240</v>
      </c>
      <c r="AE79" s="384">
        <v>0.13924500000000001</v>
      </c>
      <c r="AF79" s="202" t="s">
        <v>239</v>
      </c>
    </row>
    <row r="80" spans="29:32" x14ac:dyDescent="0.3">
      <c r="AC80" s="202" t="s">
        <v>703</v>
      </c>
      <c r="AD80" s="177" t="s">
        <v>240</v>
      </c>
      <c r="AE80" s="384">
        <v>0.22278000000000001</v>
      </c>
      <c r="AF80" s="202" t="s">
        <v>239</v>
      </c>
    </row>
    <row r="81" spans="29:32" x14ac:dyDescent="0.3">
      <c r="AC81" s="202" t="s">
        <v>704</v>
      </c>
      <c r="AD81" s="177" t="s">
        <v>240</v>
      </c>
      <c r="AE81" s="384">
        <v>0.40378999999999998</v>
      </c>
      <c r="AF81" s="202" t="s">
        <v>239</v>
      </c>
    </row>
    <row r="82" spans="29:32" x14ac:dyDescent="0.3">
      <c r="AC82" s="367" t="s">
        <v>705</v>
      </c>
      <c r="AD82" s="177" t="s">
        <v>240</v>
      </c>
      <c r="AE82" s="384">
        <v>0.55694999999999995</v>
      </c>
      <c r="AF82" s="202" t="s">
        <v>239</v>
      </c>
    </row>
    <row r="83" spans="29:32" x14ac:dyDescent="0.3">
      <c r="AC83" s="397" t="s">
        <v>246</v>
      </c>
      <c r="AD83" s="398" t="s">
        <v>240</v>
      </c>
      <c r="AE83" s="399">
        <v>3.6940000000000001E-2</v>
      </c>
      <c r="AF83" s="397" t="s">
        <v>239</v>
      </c>
    </row>
    <row r="84" spans="29:32" x14ac:dyDescent="0.3">
      <c r="AC84" s="201" t="s">
        <v>706</v>
      </c>
      <c r="AD84" s="177" t="s">
        <v>240</v>
      </c>
      <c r="AE84" s="399">
        <v>4.9699999999999996E-3</v>
      </c>
      <c r="AF84" s="202" t="s">
        <v>239</v>
      </c>
    </row>
    <row r="85" spans="29:32" x14ac:dyDescent="0.3">
      <c r="AC85" s="201" t="s">
        <v>707</v>
      </c>
      <c r="AD85" s="177" t="s">
        <v>240</v>
      </c>
      <c r="AE85" s="399">
        <v>2.9909999999999999E-2</v>
      </c>
      <c r="AF85" s="202" t="s">
        <v>239</v>
      </c>
    </row>
    <row r="86" spans="29:32" x14ac:dyDescent="0.3">
      <c r="AC86" s="201" t="s">
        <v>708</v>
      </c>
      <c r="AD86" s="177" t="s">
        <v>240</v>
      </c>
      <c r="AE86" s="399">
        <v>2.75E-2</v>
      </c>
      <c r="AF86" s="202" t="s">
        <v>239</v>
      </c>
    </row>
    <row r="87" spans="29:32" x14ac:dyDescent="0.3">
      <c r="AC87" s="366" t="s">
        <v>709</v>
      </c>
      <c r="AD87" s="177" t="s">
        <v>245</v>
      </c>
      <c r="AE87" s="378">
        <v>0.1714</v>
      </c>
      <c r="AF87" s="202" t="s">
        <v>718</v>
      </c>
    </row>
    <row r="88" spans="29:32" x14ac:dyDescent="0.3">
      <c r="AC88" s="366" t="s">
        <v>709</v>
      </c>
      <c r="AD88" s="177" t="s">
        <v>400</v>
      </c>
      <c r="AE88" s="378">
        <v>0.27583999999999997</v>
      </c>
      <c r="AF88" s="202" t="s">
        <v>719</v>
      </c>
    </row>
    <row r="89" spans="29:32" x14ac:dyDescent="0.3">
      <c r="AC89" s="366" t="s">
        <v>746</v>
      </c>
      <c r="AD89" s="177" t="s">
        <v>245</v>
      </c>
      <c r="AE89" s="399">
        <v>0.16844000000000001</v>
      </c>
      <c r="AF89" s="202" t="s">
        <v>718</v>
      </c>
    </row>
    <row r="90" spans="29:32" x14ac:dyDescent="0.3">
      <c r="AC90" s="366" t="s">
        <v>747</v>
      </c>
      <c r="AD90" s="177" t="s">
        <v>400</v>
      </c>
      <c r="AE90" s="399">
        <v>0.27107999999999999</v>
      </c>
      <c r="AF90" s="202" t="s">
        <v>719</v>
      </c>
    </row>
    <row r="91" spans="29:32" x14ac:dyDescent="0.3">
      <c r="AC91" s="366" t="s">
        <v>748</v>
      </c>
      <c r="AD91" s="177" t="s">
        <v>245</v>
      </c>
      <c r="AE91" s="399">
        <v>0.13721</v>
      </c>
      <c r="AF91" s="202" t="s">
        <v>718</v>
      </c>
    </row>
    <row r="92" spans="29:32" x14ac:dyDescent="0.3">
      <c r="AC92" s="366" t="s">
        <v>749</v>
      </c>
      <c r="AD92" s="177" t="s">
        <v>400</v>
      </c>
      <c r="AE92" s="399">
        <v>0.22081999999999999</v>
      </c>
      <c r="AF92" s="202" t="s">
        <v>719</v>
      </c>
    </row>
    <row r="93" spans="29:32" x14ac:dyDescent="0.3">
      <c r="AC93" s="366" t="s">
        <v>750</v>
      </c>
      <c r="AD93" s="177" t="s">
        <v>245</v>
      </c>
      <c r="AE93" s="399">
        <v>0.16636999999999999</v>
      </c>
      <c r="AF93" s="202" t="s">
        <v>718</v>
      </c>
    </row>
    <row r="94" spans="29:32" x14ac:dyDescent="0.3">
      <c r="AC94" s="366" t="s">
        <v>751</v>
      </c>
      <c r="AD94" s="177" t="s">
        <v>400</v>
      </c>
      <c r="AE94" s="399">
        <v>0.26774999999999999</v>
      </c>
      <c r="AF94" s="202" t="s">
        <v>719</v>
      </c>
    </row>
    <row r="95" spans="29:32" x14ac:dyDescent="0.3">
      <c r="AC95" s="366" t="s">
        <v>752</v>
      </c>
      <c r="AD95" s="177" t="s">
        <v>245</v>
      </c>
      <c r="AE95" s="399">
        <v>0.20419000000000001</v>
      </c>
      <c r="AF95" s="202" t="s">
        <v>718</v>
      </c>
    </row>
    <row r="96" spans="29:32" x14ac:dyDescent="0.3">
      <c r="AC96" s="366" t="s">
        <v>753</v>
      </c>
      <c r="AD96" s="177" t="s">
        <v>400</v>
      </c>
      <c r="AE96" s="399">
        <v>0.32862999999999998</v>
      </c>
      <c r="AF96" s="202" t="s">
        <v>719</v>
      </c>
    </row>
    <row r="97" spans="29:32" x14ac:dyDescent="0.3">
      <c r="AC97" s="366" t="s">
        <v>754</v>
      </c>
      <c r="AD97" s="177" t="s">
        <v>245</v>
      </c>
      <c r="AE97" s="399">
        <v>0.17430000000000001</v>
      </c>
      <c r="AF97" s="202" t="s">
        <v>720</v>
      </c>
    </row>
    <row r="98" spans="29:32" x14ac:dyDescent="0.3">
      <c r="AC98" s="366" t="s">
        <v>755</v>
      </c>
      <c r="AD98" s="177" t="s">
        <v>400</v>
      </c>
      <c r="AE98" s="399">
        <v>0.28051999999999999</v>
      </c>
      <c r="AF98" s="202" t="s">
        <v>719</v>
      </c>
    </row>
    <row r="99" spans="29:32" x14ac:dyDescent="0.3">
      <c r="AC99" s="366" t="s">
        <v>756</v>
      </c>
      <c r="AD99" s="177" t="s">
        <v>245</v>
      </c>
      <c r="AE99" s="399">
        <v>0.14835999999999999</v>
      </c>
      <c r="AF99" s="202" t="s">
        <v>718</v>
      </c>
    </row>
    <row r="100" spans="29:32" x14ac:dyDescent="0.3">
      <c r="AC100" s="366" t="s">
        <v>757</v>
      </c>
      <c r="AD100" s="177" t="s">
        <v>400</v>
      </c>
      <c r="AE100" s="399">
        <v>0.23877000000000001</v>
      </c>
      <c r="AF100" s="202" t="s">
        <v>719</v>
      </c>
    </row>
    <row r="101" spans="29:32" x14ac:dyDescent="0.3">
      <c r="AC101" s="366" t="s">
        <v>758</v>
      </c>
      <c r="AD101" s="177" t="s">
        <v>245</v>
      </c>
      <c r="AE101" s="399">
        <v>0.18659000000000001</v>
      </c>
      <c r="AF101" s="202" t="s">
        <v>718</v>
      </c>
    </row>
    <row r="102" spans="29:32" x14ac:dyDescent="0.3">
      <c r="AC102" s="366" t="s">
        <v>759</v>
      </c>
      <c r="AD102" s="177" t="s">
        <v>400</v>
      </c>
      <c r="AE102" s="399">
        <v>0.30029</v>
      </c>
      <c r="AF102" s="202" t="s">
        <v>719</v>
      </c>
    </row>
    <row r="103" spans="29:32" x14ac:dyDescent="0.3">
      <c r="AC103" s="366" t="s">
        <v>760</v>
      </c>
      <c r="AD103" s="177" t="s">
        <v>245</v>
      </c>
      <c r="AE103" s="399">
        <v>0.27806999999999998</v>
      </c>
      <c r="AF103" s="202" t="s">
        <v>718</v>
      </c>
    </row>
    <row r="104" spans="29:32" x14ac:dyDescent="0.3">
      <c r="AC104" s="366" t="s">
        <v>761</v>
      </c>
      <c r="AD104" s="177" t="s">
        <v>400</v>
      </c>
      <c r="AE104" s="399">
        <v>0.44751999999999997</v>
      </c>
      <c r="AF104" s="202" t="s">
        <v>719</v>
      </c>
    </row>
    <row r="105" spans="29:32" x14ac:dyDescent="0.3">
      <c r="AC105" s="366" t="s">
        <v>762</v>
      </c>
      <c r="AD105" s="177" t="s">
        <v>245</v>
      </c>
      <c r="AE105" s="399">
        <v>0.10274999999999999</v>
      </c>
      <c r="AF105" s="202" t="s">
        <v>718</v>
      </c>
    </row>
    <row r="106" spans="29:32" x14ac:dyDescent="0.3">
      <c r="AC106" s="366" t="s">
        <v>763</v>
      </c>
      <c r="AD106" s="177" t="s">
        <v>400</v>
      </c>
      <c r="AE106" s="399">
        <v>0.16538</v>
      </c>
      <c r="AF106" s="202" t="s">
        <v>719</v>
      </c>
    </row>
    <row r="107" spans="29:32" x14ac:dyDescent="0.3">
      <c r="AC107" s="366" t="s">
        <v>764</v>
      </c>
      <c r="AD107" s="177" t="s">
        <v>245</v>
      </c>
      <c r="AE107" s="399">
        <v>0.10698000000000001</v>
      </c>
      <c r="AF107" s="202" t="s">
        <v>718</v>
      </c>
    </row>
    <row r="108" spans="29:32" x14ac:dyDescent="0.3">
      <c r="AC108" s="366" t="s">
        <v>765</v>
      </c>
      <c r="AD108" s="177" t="s">
        <v>400</v>
      </c>
      <c r="AE108" s="399">
        <v>0.17216000000000001</v>
      </c>
      <c r="AF108" s="202" t="s">
        <v>719</v>
      </c>
    </row>
    <row r="109" spans="29:32" x14ac:dyDescent="0.3">
      <c r="AC109" s="366" t="s">
        <v>766</v>
      </c>
      <c r="AD109" s="177" t="s">
        <v>245</v>
      </c>
      <c r="AE109" s="399">
        <v>0.14480000000000001</v>
      </c>
      <c r="AF109" s="202" t="s">
        <v>718</v>
      </c>
    </row>
    <row r="110" spans="29:32" x14ac:dyDescent="0.3">
      <c r="AC110" s="366" t="s">
        <v>767</v>
      </c>
      <c r="AD110" s="177" t="s">
        <v>400</v>
      </c>
      <c r="AE110" s="399">
        <v>0.23304</v>
      </c>
      <c r="AF110" s="202" t="s">
        <v>719</v>
      </c>
    </row>
    <row r="111" spans="29:32" x14ac:dyDescent="0.3">
      <c r="AC111" s="366" t="s">
        <v>768</v>
      </c>
      <c r="AD111" s="177" t="s">
        <v>245</v>
      </c>
      <c r="AE111" s="399">
        <v>0.11558</v>
      </c>
      <c r="AF111" s="202" t="s">
        <v>718</v>
      </c>
    </row>
    <row r="112" spans="29:32" x14ac:dyDescent="0.3">
      <c r="AC112" s="367" t="s">
        <v>769</v>
      </c>
      <c r="AD112" s="177" t="s">
        <v>400</v>
      </c>
      <c r="AE112" s="399">
        <v>0.18601000000000001</v>
      </c>
      <c r="AF112" s="202" t="s">
        <v>721</v>
      </c>
    </row>
    <row r="113" spans="29:32" x14ac:dyDescent="0.3">
      <c r="AC113" s="366" t="s">
        <v>770</v>
      </c>
      <c r="AD113" s="177" t="s">
        <v>400</v>
      </c>
      <c r="AE113" s="378">
        <v>0.31790000000000002</v>
      </c>
      <c r="AF113" s="202" t="s">
        <v>721</v>
      </c>
    </row>
    <row r="114" spans="29:32" x14ac:dyDescent="0.3">
      <c r="AC114" s="366" t="s">
        <v>771</v>
      </c>
      <c r="AD114" s="177" t="s">
        <v>245</v>
      </c>
      <c r="AE114" s="378">
        <v>0.19753999999999999</v>
      </c>
      <c r="AF114" s="202" t="s">
        <v>720</v>
      </c>
    </row>
    <row r="115" spans="29:32" x14ac:dyDescent="0.3">
      <c r="AC115" s="366" t="s">
        <v>772</v>
      </c>
      <c r="AD115" s="177" t="s">
        <v>245</v>
      </c>
      <c r="AE115" s="400">
        <v>0.14853</v>
      </c>
      <c r="AF115" s="368" t="s">
        <v>244</v>
      </c>
    </row>
    <row r="116" spans="29:32" x14ac:dyDescent="0.3">
      <c r="AC116" s="366" t="s">
        <v>773</v>
      </c>
      <c r="AD116" s="177" t="s">
        <v>400</v>
      </c>
      <c r="AE116" s="400">
        <v>0.23904</v>
      </c>
      <c r="AF116" s="202" t="s">
        <v>721</v>
      </c>
    </row>
    <row r="117" spans="29:32" x14ac:dyDescent="0.3">
      <c r="AC117" s="366" t="s">
        <v>774</v>
      </c>
      <c r="AD117" s="177" t="s">
        <v>245</v>
      </c>
      <c r="AE117" s="400">
        <v>0.189</v>
      </c>
      <c r="AF117" s="368" t="s">
        <v>244</v>
      </c>
    </row>
    <row r="118" spans="29:32" x14ac:dyDescent="0.3">
      <c r="AC118" s="366" t="s">
        <v>775</v>
      </c>
      <c r="AD118" s="177" t="s">
        <v>400</v>
      </c>
      <c r="AE118" s="400">
        <v>0.30415999999999999</v>
      </c>
      <c r="AF118" s="202" t="s">
        <v>721</v>
      </c>
    </row>
    <row r="119" spans="29:32" x14ac:dyDescent="0.3">
      <c r="AC119" s="366" t="s">
        <v>776</v>
      </c>
      <c r="AD119" s="177" t="s">
        <v>245</v>
      </c>
      <c r="AE119" s="400">
        <v>0.27171000000000001</v>
      </c>
      <c r="AF119" s="368" t="s">
        <v>244</v>
      </c>
    </row>
    <row r="120" spans="29:32" x14ac:dyDescent="0.3">
      <c r="AC120" s="366" t="s">
        <v>777</v>
      </c>
      <c r="AD120" s="177" t="s">
        <v>400</v>
      </c>
      <c r="AE120" s="400">
        <v>0.43726999999999999</v>
      </c>
      <c r="AF120" s="368" t="s">
        <v>721</v>
      </c>
    </row>
    <row r="121" spans="29:32" x14ac:dyDescent="0.3">
      <c r="AC121" s="366" t="s">
        <v>778</v>
      </c>
      <c r="AD121" s="177" t="s">
        <v>245</v>
      </c>
      <c r="AE121" s="400">
        <v>0.24709999999999999</v>
      </c>
      <c r="AF121" s="368" t="s">
        <v>244</v>
      </c>
    </row>
    <row r="122" spans="29:32" x14ac:dyDescent="0.3">
      <c r="AC122" s="366" t="s">
        <v>779</v>
      </c>
      <c r="AD122" s="177" t="s">
        <v>400</v>
      </c>
      <c r="AE122" s="400">
        <v>0.39767000000000002</v>
      </c>
      <c r="AF122" s="368" t="s">
        <v>721</v>
      </c>
    </row>
    <row r="123" spans="29:32" x14ac:dyDescent="0.3">
      <c r="AC123" s="366" t="s">
        <v>780</v>
      </c>
      <c r="AD123" s="177" t="s">
        <v>245</v>
      </c>
      <c r="AE123" s="390">
        <v>0.21079000000000001</v>
      </c>
      <c r="AF123" s="368" t="s">
        <v>244</v>
      </c>
    </row>
    <row r="124" spans="29:32" x14ac:dyDescent="0.3">
      <c r="AC124" s="367" t="s">
        <v>781</v>
      </c>
      <c r="AD124" s="177" t="s">
        <v>400</v>
      </c>
      <c r="AE124" s="390">
        <v>0.33922999999999998</v>
      </c>
      <c r="AF124" s="368" t="s">
        <v>721</v>
      </c>
    </row>
    <row r="125" spans="29:32" x14ac:dyDescent="0.3">
      <c r="AC125" s="366" t="s">
        <v>782</v>
      </c>
      <c r="AD125" s="177" t="s">
        <v>245</v>
      </c>
      <c r="AE125" s="390">
        <v>0.20791999999999999</v>
      </c>
      <c r="AF125" s="368" t="s">
        <v>244</v>
      </c>
    </row>
    <row r="126" spans="29:32" x14ac:dyDescent="0.3">
      <c r="AC126" s="366" t="s">
        <v>781</v>
      </c>
      <c r="AD126" s="177" t="s">
        <v>400</v>
      </c>
      <c r="AE126" s="390">
        <v>0.33461000000000002</v>
      </c>
      <c r="AF126" s="368" t="s">
        <v>721</v>
      </c>
    </row>
    <row r="127" spans="29:32" x14ac:dyDescent="0.3">
      <c r="AC127" s="366" t="s">
        <v>783</v>
      </c>
      <c r="AD127" s="177" t="s">
        <v>245</v>
      </c>
      <c r="AE127" s="390">
        <v>0.33276</v>
      </c>
      <c r="AF127" s="368" t="s">
        <v>244</v>
      </c>
    </row>
    <row r="128" spans="29:32" x14ac:dyDescent="0.3">
      <c r="AC128" s="366" t="s">
        <v>784</v>
      </c>
      <c r="AD128" s="177" t="s">
        <v>400</v>
      </c>
      <c r="AE128" s="390">
        <v>0.53552</v>
      </c>
      <c r="AF128" s="368" t="s">
        <v>721</v>
      </c>
    </row>
    <row r="129" spans="29:32" x14ac:dyDescent="0.3">
      <c r="AC129" s="366" t="s">
        <v>785</v>
      </c>
      <c r="AD129" s="177" t="s">
        <v>245</v>
      </c>
      <c r="AE129" s="390">
        <v>0.21962000000000001</v>
      </c>
      <c r="AF129" s="368" t="s">
        <v>244</v>
      </c>
    </row>
    <row r="130" spans="29:32" x14ac:dyDescent="0.3">
      <c r="AC130" s="366" t="s">
        <v>786</v>
      </c>
      <c r="AD130" s="177" t="s">
        <v>400</v>
      </c>
      <c r="AE130" s="390">
        <v>0.35344999999999999</v>
      </c>
      <c r="AF130" s="368" t="s">
        <v>721</v>
      </c>
    </row>
    <row r="131" spans="29:32" x14ac:dyDescent="0.3">
      <c r="AC131" s="366" t="s">
        <v>787</v>
      </c>
      <c r="AD131" s="177" t="s">
        <v>245</v>
      </c>
      <c r="AE131" s="400">
        <v>0.27174999999999999</v>
      </c>
      <c r="AF131" s="368" t="s">
        <v>244</v>
      </c>
    </row>
    <row r="132" spans="29:32" x14ac:dyDescent="0.3">
      <c r="AC132" s="366" t="s">
        <v>788</v>
      </c>
      <c r="AD132" s="177" t="s">
        <v>400</v>
      </c>
      <c r="AE132" s="400">
        <v>0.43734000000000001</v>
      </c>
      <c r="AF132" s="368" t="s">
        <v>721</v>
      </c>
    </row>
    <row r="133" spans="29:32" x14ac:dyDescent="0.3">
      <c r="AC133" s="366" t="s">
        <v>789</v>
      </c>
      <c r="AD133" s="177" t="s">
        <v>245</v>
      </c>
      <c r="AE133" s="400">
        <v>0.24621000000000001</v>
      </c>
      <c r="AF133" s="368" t="s">
        <v>244</v>
      </c>
    </row>
    <row r="134" spans="29:32" x14ac:dyDescent="0.3">
      <c r="AC134" s="366" t="s">
        <v>790</v>
      </c>
      <c r="AD134" s="177" t="s">
        <v>400</v>
      </c>
      <c r="AE134" s="400">
        <v>0.39623000000000003</v>
      </c>
      <c r="AF134" s="368" t="s">
        <v>721</v>
      </c>
    </row>
    <row r="135" spans="29:32" x14ac:dyDescent="0.3">
      <c r="AC135" s="366" t="s">
        <v>791</v>
      </c>
      <c r="AD135" s="177" t="s">
        <v>245</v>
      </c>
      <c r="AE135" s="399">
        <v>0.11337</v>
      </c>
      <c r="AF135" s="368" t="s">
        <v>244</v>
      </c>
    </row>
    <row r="136" spans="29:32" x14ac:dyDescent="0.3">
      <c r="AC136" s="366" t="s">
        <v>792</v>
      </c>
      <c r="AD136" s="177" t="s">
        <v>400</v>
      </c>
      <c r="AE136" s="399">
        <v>0.18245</v>
      </c>
      <c r="AF136" s="368" t="s">
        <v>721</v>
      </c>
    </row>
    <row r="137" spans="29:32" x14ac:dyDescent="0.3">
      <c r="AC137" s="366" t="s">
        <v>793</v>
      </c>
      <c r="AD137" s="177" t="s">
        <v>245</v>
      </c>
      <c r="AE137" s="390">
        <v>0.79076999999999997</v>
      </c>
      <c r="AF137" s="368" t="s">
        <v>244</v>
      </c>
    </row>
    <row r="138" spans="29:32" x14ac:dyDescent="0.3">
      <c r="AC138" s="366" t="s">
        <v>794</v>
      </c>
      <c r="AD138" s="177" t="s">
        <v>400</v>
      </c>
      <c r="AE138" s="390">
        <v>1.2726200000000001</v>
      </c>
      <c r="AF138" s="202" t="s">
        <v>721</v>
      </c>
    </row>
    <row r="139" spans="29:32" x14ac:dyDescent="0.3">
      <c r="AC139" s="366" t="s">
        <v>795</v>
      </c>
      <c r="AD139" s="177" t="s">
        <v>245</v>
      </c>
      <c r="AE139" s="390">
        <v>0.86104999999999998</v>
      </c>
      <c r="AF139" s="368" t="s">
        <v>244</v>
      </c>
    </row>
    <row r="140" spans="29:32" x14ac:dyDescent="0.3">
      <c r="AC140" s="366" t="s">
        <v>796</v>
      </c>
      <c r="AD140" s="177" t="s">
        <v>400</v>
      </c>
      <c r="AE140" s="390">
        <v>1.3857299999999999</v>
      </c>
      <c r="AF140" s="202" t="s">
        <v>721</v>
      </c>
    </row>
    <row r="141" spans="29:32" x14ac:dyDescent="0.3">
      <c r="AC141" s="366" t="s">
        <v>797</v>
      </c>
      <c r="AD141" s="177" t="s">
        <v>245</v>
      </c>
      <c r="AE141" s="390">
        <v>0.83020000000000005</v>
      </c>
      <c r="AF141" s="368" t="s">
        <v>244</v>
      </c>
    </row>
    <row r="142" spans="29:32" x14ac:dyDescent="0.3">
      <c r="AC142" s="366" t="s">
        <v>798</v>
      </c>
      <c r="AD142" s="177" t="s">
        <v>400</v>
      </c>
      <c r="AE142" s="390">
        <v>1.3360799999999999</v>
      </c>
      <c r="AF142" s="368" t="s">
        <v>721</v>
      </c>
    </row>
    <row r="143" spans="29:32" x14ac:dyDescent="0.3">
      <c r="AC143" s="202" t="s">
        <v>243</v>
      </c>
      <c r="AD143" s="177" t="s">
        <v>240</v>
      </c>
      <c r="AE143" s="401">
        <v>0.1195</v>
      </c>
      <c r="AF143" s="202" t="s">
        <v>239</v>
      </c>
    </row>
    <row r="144" spans="29:32" x14ac:dyDescent="0.3">
      <c r="AC144" s="202" t="s">
        <v>710</v>
      </c>
      <c r="AD144" s="177" t="s">
        <v>240</v>
      </c>
      <c r="AE144" s="401">
        <v>2.7320000000000001E-2</v>
      </c>
      <c r="AF144" s="202" t="s">
        <v>239</v>
      </c>
    </row>
    <row r="145" spans="29:32" x14ac:dyDescent="0.3">
      <c r="AC145" s="202" t="s">
        <v>242</v>
      </c>
      <c r="AD145" s="177" t="s">
        <v>240</v>
      </c>
      <c r="AE145" s="377">
        <v>0.20793</v>
      </c>
      <c r="AF145" s="202" t="s">
        <v>239</v>
      </c>
    </row>
    <row r="146" spans="29:32" x14ac:dyDescent="0.3">
      <c r="AC146" s="202" t="s">
        <v>242</v>
      </c>
      <c r="AD146" s="177" t="s">
        <v>245</v>
      </c>
      <c r="AE146" s="377">
        <v>0.31191000000000002</v>
      </c>
      <c r="AF146" s="202" t="s">
        <v>718</v>
      </c>
    </row>
    <row r="147" spans="29:32" x14ac:dyDescent="0.3">
      <c r="AC147" s="202" t="s">
        <v>241</v>
      </c>
      <c r="AD147" s="177" t="s">
        <v>240</v>
      </c>
      <c r="AE147" s="377">
        <v>0.14549000000000001</v>
      </c>
      <c r="AF147" s="202" t="s">
        <v>239</v>
      </c>
    </row>
    <row r="148" spans="29:32" x14ac:dyDescent="0.3">
      <c r="AC148" s="202" t="s">
        <v>711</v>
      </c>
      <c r="AD148" s="177" t="s">
        <v>240</v>
      </c>
      <c r="AE148" s="400">
        <v>2.1829999999999999E-2</v>
      </c>
      <c r="AF148" s="202" t="s">
        <v>239</v>
      </c>
    </row>
    <row r="149" spans="29:32" x14ac:dyDescent="0.3">
      <c r="AC149" s="368" t="s">
        <v>712</v>
      </c>
      <c r="AD149" s="177" t="s">
        <v>240</v>
      </c>
      <c r="AE149" s="400">
        <v>3.62E-3</v>
      </c>
      <c r="AF149" s="202" t="s">
        <v>239</v>
      </c>
    </row>
    <row r="150" spans="29:32" x14ac:dyDescent="0.3">
      <c r="AC150" s="368" t="s">
        <v>713</v>
      </c>
      <c r="AD150" s="177" t="s">
        <v>240</v>
      </c>
      <c r="AE150" s="400">
        <v>2.5049999999999999E-2</v>
      </c>
      <c r="AF150" s="202" t="s">
        <v>239</v>
      </c>
    </row>
    <row r="152" spans="29:32" x14ac:dyDescent="0.3">
      <c r="AC152" s="24">
        <v>2019</v>
      </c>
    </row>
    <row r="153" spans="29:32" x14ac:dyDescent="0.3">
      <c r="AC153" s="202" t="s">
        <v>542</v>
      </c>
      <c r="AD153" s="177" t="s">
        <v>272</v>
      </c>
      <c r="AE153" s="403">
        <v>0.25559999999999999</v>
      </c>
      <c r="AF153" s="368" t="s">
        <v>238</v>
      </c>
    </row>
    <row r="154" spans="29:32" x14ac:dyDescent="0.3">
      <c r="AC154" s="202" t="s">
        <v>519</v>
      </c>
      <c r="AD154" s="177" t="s">
        <v>272</v>
      </c>
      <c r="AE154" s="404">
        <v>2.1700000000000001E-2</v>
      </c>
      <c r="AF154" s="368" t="s">
        <v>238</v>
      </c>
    </row>
    <row r="155" spans="29:32" x14ac:dyDescent="0.3">
      <c r="AC155" s="202" t="s">
        <v>495</v>
      </c>
      <c r="AD155" s="177" t="s">
        <v>272</v>
      </c>
      <c r="AE155" s="405">
        <v>0.18385000000000001</v>
      </c>
      <c r="AF155" s="202" t="s">
        <v>238</v>
      </c>
    </row>
    <row r="156" spans="29:32" x14ac:dyDescent="0.3">
      <c r="AC156" s="366" t="s">
        <v>728</v>
      </c>
      <c r="AD156" s="177" t="s">
        <v>316</v>
      </c>
      <c r="AE156" s="405">
        <v>2.7582100000000001</v>
      </c>
      <c r="AF156" s="202" t="s">
        <v>315</v>
      </c>
    </row>
    <row r="157" spans="29:32" x14ac:dyDescent="0.3">
      <c r="AC157" s="366" t="s">
        <v>729</v>
      </c>
      <c r="AD157" s="177" t="s">
        <v>272</v>
      </c>
      <c r="AE157" s="405">
        <v>0.25675999999999999</v>
      </c>
      <c r="AF157" s="202" t="s">
        <v>238</v>
      </c>
    </row>
    <row r="158" spans="29:32" x14ac:dyDescent="0.3">
      <c r="AC158" s="366" t="s">
        <v>730</v>
      </c>
      <c r="AD158" s="177" t="s">
        <v>251</v>
      </c>
      <c r="AE158" s="406">
        <v>3217.82</v>
      </c>
      <c r="AF158" s="202" t="s">
        <v>253</v>
      </c>
    </row>
    <row r="159" spans="29:32" x14ac:dyDescent="0.3">
      <c r="AC159" s="366" t="s">
        <v>731</v>
      </c>
      <c r="AD159" s="177" t="s">
        <v>272</v>
      </c>
      <c r="AE159" s="405">
        <v>0.26782</v>
      </c>
      <c r="AF159" s="202" t="s">
        <v>238</v>
      </c>
    </row>
    <row r="160" spans="29:32" x14ac:dyDescent="0.3">
      <c r="AC160" s="381" t="s">
        <v>732</v>
      </c>
      <c r="AD160" s="382" t="s">
        <v>251</v>
      </c>
      <c r="AE160" s="406">
        <v>3250.08</v>
      </c>
      <c r="AF160" s="202" t="s">
        <v>253</v>
      </c>
    </row>
    <row r="161" spans="29:32" x14ac:dyDescent="0.3">
      <c r="AC161" s="381" t="s">
        <v>733</v>
      </c>
      <c r="AD161" s="382" t="s">
        <v>316</v>
      </c>
      <c r="AE161" s="405">
        <v>2.7754699999999999</v>
      </c>
      <c r="AF161" s="202" t="s">
        <v>315</v>
      </c>
    </row>
    <row r="162" spans="29:32" x14ac:dyDescent="0.3">
      <c r="AC162" s="381" t="s">
        <v>734</v>
      </c>
      <c r="AD162" s="382" t="s">
        <v>272</v>
      </c>
      <c r="AE162" s="405">
        <v>0.25835999999999998</v>
      </c>
      <c r="AF162" s="202" t="s">
        <v>238</v>
      </c>
    </row>
    <row r="163" spans="29:32" x14ac:dyDescent="0.3">
      <c r="AC163" s="381" t="s">
        <v>735</v>
      </c>
      <c r="AD163" s="382" t="s">
        <v>251</v>
      </c>
      <c r="AE163" s="406">
        <v>3159.55</v>
      </c>
      <c r="AF163" s="202" t="s">
        <v>253</v>
      </c>
    </row>
    <row r="164" spans="29:32" x14ac:dyDescent="0.3">
      <c r="AC164" s="381" t="s">
        <v>736</v>
      </c>
      <c r="AD164" s="382" t="s">
        <v>316</v>
      </c>
      <c r="AE164" s="405">
        <v>3.12209</v>
      </c>
      <c r="AF164" s="202" t="s">
        <v>315</v>
      </c>
    </row>
    <row r="165" spans="29:32" x14ac:dyDescent="0.3">
      <c r="AC165" s="381" t="s">
        <v>737</v>
      </c>
      <c r="AD165" s="382" t="s">
        <v>272</v>
      </c>
      <c r="AE165" s="405">
        <v>0.26297999999999999</v>
      </c>
      <c r="AF165" s="202" t="s">
        <v>238</v>
      </c>
    </row>
    <row r="166" spans="29:32" x14ac:dyDescent="0.3">
      <c r="AC166" s="366" t="s">
        <v>738</v>
      </c>
      <c r="AD166" s="177" t="s">
        <v>316</v>
      </c>
      <c r="AE166" s="405">
        <v>2.5404200000000001</v>
      </c>
      <c r="AF166" s="202" t="s">
        <v>315</v>
      </c>
    </row>
    <row r="167" spans="29:32" x14ac:dyDescent="0.3">
      <c r="AC167" s="366" t="s">
        <v>739</v>
      </c>
      <c r="AD167" s="177" t="s">
        <v>272</v>
      </c>
      <c r="AE167" s="405">
        <v>0.24675</v>
      </c>
      <c r="AF167" s="202" t="s">
        <v>238</v>
      </c>
    </row>
    <row r="168" spans="29:32" x14ac:dyDescent="0.3">
      <c r="AC168" s="366" t="s">
        <v>740</v>
      </c>
      <c r="AD168" s="177" t="s">
        <v>272</v>
      </c>
      <c r="AE168" s="405">
        <v>0.33183000000000001</v>
      </c>
      <c r="AF168" s="202" t="s">
        <v>238</v>
      </c>
    </row>
    <row r="169" spans="29:32" x14ac:dyDescent="0.3">
      <c r="AC169" s="366" t="s">
        <v>741</v>
      </c>
      <c r="AD169" s="177" t="s">
        <v>251</v>
      </c>
      <c r="AE169" s="406">
        <v>2464.9499999999998</v>
      </c>
      <c r="AF169" s="202" t="s">
        <v>253</v>
      </c>
    </row>
    <row r="170" spans="29:32" x14ac:dyDescent="0.3">
      <c r="AC170" s="383" t="s">
        <v>742</v>
      </c>
      <c r="AD170" s="177" t="s">
        <v>316</v>
      </c>
      <c r="AE170" s="405">
        <v>2.2910499999999998</v>
      </c>
      <c r="AF170" s="202" t="s">
        <v>315</v>
      </c>
    </row>
    <row r="171" spans="29:32" x14ac:dyDescent="0.3">
      <c r="AC171" s="383" t="s">
        <v>743</v>
      </c>
      <c r="AD171" s="177" t="s">
        <v>272</v>
      </c>
      <c r="AE171" s="405">
        <v>0.24454999999999999</v>
      </c>
      <c r="AF171" s="202" t="s">
        <v>238</v>
      </c>
    </row>
    <row r="172" spans="29:32" x14ac:dyDescent="0.3">
      <c r="AC172" s="383" t="s">
        <v>744</v>
      </c>
      <c r="AD172" s="177" t="s">
        <v>316</v>
      </c>
      <c r="AE172" s="405">
        <v>2.5430600000000001</v>
      </c>
      <c r="AF172" s="202" t="s">
        <v>315</v>
      </c>
    </row>
    <row r="173" spans="29:32" x14ac:dyDescent="0.3">
      <c r="AC173" s="383" t="s">
        <v>745</v>
      </c>
      <c r="AD173" s="177" t="s">
        <v>272</v>
      </c>
      <c r="AE173" s="405">
        <v>0.24776000000000001</v>
      </c>
      <c r="AF173" s="202" t="s">
        <v>238</v>
      </c>
    </row>
    <row r="174" spans="29:32" x14ac:dyDescent="0.3">
      <c r="AC174" s="202" t="s">
        <v>401</v>
      </c>
      <c r="AD174" s="177" t="s">
        <v>385</v>
      </c>
      <c r="AE174" s="407">
        <v>0.34399999999999997</v>
      </c>
      <c r="AF174" s="202" t="s">
        <v>384</v>
      </c>
    </row>
    <row r="175" spans="29:32" x14ac:dyDescent="0.3">
      <c r="AC175" s="202" t="s">
        <v>386</v>
      </c>
      <c r="AD175" s="177" t="s">
        <v>385</v>
      </c>
      <c r="AE175" s="408">
        <v>0.70799999999999996</v>
      </c>
      <c r="AF175" s="368" t="s">
        <v>384</v>
      </c>
    </row>
    <row r="176" spans="29:32" x14ac:dyDescent="0.3">
      <c r="AC176" s="202" t="s">
        <v>677</v>
      </c>
      <c r="AD176" s="177" t="s">
        <v>316</v>
      </c>
      <c r="AE176" s="405">
        <v>2.5941100000000001</v>
      </c>
      <c r="AF176" s="202" t="s">
        <v>315</v>
      </c>
    </row>
    <row r="177" spans="29:32" x14ac:dyDescent="0.3">
      <c r="AC177" s="202" t="s">
        <v>678</v>
      </c>
      <c r="AD177" s="177" t="s">
        <v>316</v>
      </c>
      <c r="AE177" s="405">
        <v>2.6869700000000001</v>
      </c>
      <c r="AF177" s="202" t="s">
        <v>315</v>
      </c>
    </row>
    <row r="178" spans="29:32" x14ac:dyDescent="0.3">
      <c r="AC178" s="202" t="s">
        <v>679</v>
      </c>
      <c r="AD178" s="177" t="s">
        <v>316</v>
      </c>
      <c r="AE178" s="405">
        <v>2.2090399999999999</v>
      </c>
      <c r="AF178" s="202" t="s">
        <v>315</v>
      </c>
    </row>
    <row r="179" spans="29:32" x14ac:dyDescent="0.3">
      <c r="AC179" s="201" t="s">
        <v>680</v>
      </c>
      <c r="AD179" s="177" t="s">
        <v>474</v>
      </c>
      <c r="AE179" s="409">
        <v>1430</v>
      </c>
      <c r="AF179" s="202" t="s">
        <v>714</v>
      </c>
    </row>
    <row r="180" spans="29:32" ht="15.6" x14ac:dyDescent="0.35">
      <c r="AC180" s="201" t="s">
        <v>681</v>
      </c>
      <c r="AD180" s="177" t="s">
        <v>474</v>
      </c>
      <c r="AE180" s="410">
        <v>2088</v>
      </c>
      <c r="AF180" s="369" t="s">
        <v>715</v>
      </c>
    </row>
    <row r="181" spans="29:32" ht="15.6" x14ac:dyDescent="0.35">
      <c r="AC181" s="201" t="s">
        <v>682</v>
      </c>
      <c r="AD181" s="177" t="s">
        <v>474</v>
      </c>
      <c r="AE181" s="409">
        <v>1774</v>
      </c>
      <c r="AF181" s="369" t="s">
        <v>715</v>
      </c>
    </row>
    <row r="182" spans="29:32" x14ac:dyDescent="0.3">
      <c r="AC182" s="388" t="s">
        <v>683</v>
      </c>
      <c r="AD182" s="177" t="s">
        <v>474</v>
      </c>
      <c r="AE182" s="409">
        <v>3922</v>
      </c>
      <c r="AF182" s="202" t="s">
        <v>714</v>
      </c>
    </row>
    <row r="183" spans="29:32" x14ac:dyDescent="0.3">
      <c r="AC183" s="366" t="s">
        <v>799</v>
      </c>
      <c r="AD183" s="177" t="s">
        <v>272</v>
      </c>
      <c r="AE183" s="411">
        <v>1.5630000000000002E-2</v>
      </c>
      <c r="AF183" s="202" t="s">
        <v>238</v>
      </c>
    </row>
    <row r="184" spans="29:32" x14ac:dyDescent="0.3">
      <c r="AC184" s="366" t="s">
        <v>800</v>
      </c>
      <c r="AD184" s="177" t="s">
        <v>251</v>
      </c>
      <c r="AE184" s="411">
        <v>59.029020000000003</v>
      </c>
      <c r="AF184" s="202" t="s">
        <v>250</v>
      </c>
    </row>
    <row r="185" spans="29:32" x14ac:dyDescent="0.3">
      <c r="AC185" s="366" t="s">
        <v>801</v>
      </c>
      <c r="AD185" s="177" t="s">
        <v>251</v>
      </c>
      <c r="AE185" s="411">
        <v>73.135230000000007</v>
      </c>
      <c r="AF185" s="202" t="s">
        <v>250</v>
      </c>
    </row>
    <row r="186" spans="29:32" x14ac:dyDescent="0.3">
      <c r="AC186" s="366" t="s">
        <v>802</v>
      </c>
      <c r="AD186" s="177" t="s">
        <v>272</v>
      </c>
      <c r="AE186" s="411">
        <v>1.5630000000000002E-2</v>
      </c>
      <c r="AF186" s="202" t="s">
        <v>238</v>
      </c>
    </row>
    <row r="187" spans="29:32" x14ac:dyDescent="0.3">
      <c r="AC187" s="366" t="s">
        <v>803</v>
      </c>
      <c r="AD187" s="177" t="s">
        <v>272</v>
      </c>
      <c r="AE187" s="411">
        <v>2.1000000000000001E-4</v>
      </c>
      <c r="AF187" s="202" t="s">
        <v>238</v>
      </c>
    </row>
    <row r="188" spans="29:32" x14ac:dyDescent="0.3">
      <c r="AC188" s="366" t="s">
        <v>804</v>
      </c>
      <c r="AD188" s="177" t="s">
        <v>251</v>
      </c>
      <c r="AE188" s="411">
        <v>1.1483699999999999</v>
      </c>
      <c r="AF188" s="202" t="s">
        <v>250</v>
      </c>
    </row>
    <row r="189" spans="29:32" x14ac:dyDescent="0.3">
      <c r="AC189" s="366" t="s">
        <v>805</v>
      </c>
      <c r="AD189" s="177" t="s">
        <v>251</v>
      </c>
      <c r="AE189" s="411">
        <v>0.69342999999999999</v>
      </c>
      <c r="AF189" s="202" t="s">
        <v>250</v>
      </c>
    </row>
    <row r="190" spans="29:32" x14ac:dyDescent="0.3">
      <c r="AC190" s="366" t="s">
        <v>806</v>
      </c>
      <c r="AD190" s="177" t="s">
        <v>272</v>
      </c>
      <c r="AE190" s="411">
        <v>2.0000000000000001E-4</v>
      </c>
      <c r="AF190" s="202" t="s">
        <v>238</v>
      </c>
    </row>
    <row r="191" spans="29:32" x14ac:dyDescent="0.3">
      <c r="AC191" s="366" t="s">
        <v>807</v>
      </c>
      <c r="AD191" s="177" t="s">
        <v>272</v>
      </c>
      <c r="AE191" s="405">
        <v>0.21446999999999999</v>
      </c>
      <c r="AF191" s="202" t="s">
        <v>238</v>
      </c>
    </row>
    <row r="192" spans="29:32" x14ac:dyDescent="0.3">
      <c r="AC192" s="366" t="s">
        <v>808</v>
      </c>
      <c r="AD192" s="177" t="s">
        <v>316</v>
      </c>
      <c r="AE192" s="405">
        <v>1.5226</v>
      </c>
      <c r="AF192" s="368" t="s">
        <v>315</v>
      </c>
    </row>
    <row r="193" spans="29:32" x14ac:dyDescent="0.3">
      <c r="AC193" s="202" t="s">
        <v>306</v>
      </c>
      <c r="AD193" s="177" t="s">
        <v>272</v>
      </c>
      <c r="AE193" s="412">
        <v>0.17605999999999999</v>
      </c>
      <c r="AF193" s="368" t="s">
        <v>238</v>
      </c>
    </row>
    <row r="194" spans="29:32" x14ac:dyDescent="0.3">
      <c r="AC194" s="202" t="s">
        <v>293</v>
      </c>
      <c r="AD194" s="177" t="s">
        <v>272</v>
      </c>
      <c r="AE194" s="413">
        <v>0</v>
      </c>
      <c r="AF194" s="202" t="s">
        <v>238</v>
      </c>
    </row>
    <row r="195" spans="29:32" x14ac:dyDescent="0.3">
      <c r="AC195" s="202" t="s">
        <v>287</v>
      </c>
      <c r="AD195" s="177" t="s">
        <v>272</v>
      </c>
      <c r="AE195" s="413">
        <v>0</v>
      </c>
      <c r="AF195" s="202" t="s">
        <v>286</v>
      </c>
    </row>
    <row r="196" spans="29:32" x14ac:dyDescent="0.3">
      <c r="AC196" s="202" t="s">
        <v>684</v>
      </c>
      <c r="AD196" s="177" t="s">
        <v>251</v>
      </c>
      <c r="AE196" s="414">
        <v>64.636499999999998</v>
      </c>
      <c r="AF196" s="202" t="s">
        <v>250</v>
      </c>
    </row>
    <row r="197" spans="29:32" x14ac:dyDescent="0.3">
      <c r="AC197" s="202" t="s">
        <v>270</v>
      </c>
      <c r="AD197" s="177" t="s">
        <v>251</v>
      </c>
      <c r="AE197" s="415">
        <v>586.51379999999995</v>
      </c>
      <c r="AF197" s="202" t="s">
        <v>253</v>
      </c>
    </row>
    <row r="198" spans="29:32" x14ac:dyDescent="0.3">
      <c r="AC198" s="202" t="s">
        <v>268</v>
      </c>
      <c r="AD198" s="177" t="s">
        <v>251</v>
      </c>
      <c r="AE198" s="415">
        <v>99.759200000000007</v>
      </c>
      <c r="AF198" s="202" t="s">
        <v>253</v>
      </c>
    </row>
    <row r="199" spans="29:32" x14ac:dyDescent="0.3">
      <c r="AC199" s="202" t="s">
        <v>266</v>
      </c>
      <c r="AD199" s="177" t="s">
        <v>251</v>
      </c>
      <c r="AE199" s="414">
        <v>10.203900000000001</v>
      </c>
      <c r="AF199" s="202" t="s">
        <v>253</v>
      </c>
    </row>
    <row r="200" spans="29:32" x14ac:dyDescent="0.3">
      <c r="AC200" s="202" t="s">
        <v>685</v>
      </c>
      <c r="AD200" s="177" t="s">
        <v>251</v>
      </c>
      <c r="AE200" s="414">
        <v>21.3538</v>
      </c>
      <c r="AF200" s="202" t="s">
        <v>253</v>
      </c>
    </row>
    <row r="201" spans="29:32" x14ac:dyDescent="0.3">
      <c r="AC201" s="202" t="s">
        <v>264</v>
      </c>
      <c r="AD201" s="177" t="s">
        <v>251</v>
      </c>
      <c r="AE201" s="415">
        <v>10.203900000000001</v>
      </c>
      <c r="AF201" s="202" t="s">
        <v>253</v>
      </c>
    </row>
    <row r="202" spans="29:32" x14ac:dyDescent="0.3">
      <c r="AC202" s="202" t="s">
        <v>262</v>
      </c>
      <c r="AD202" s="177" t="s">
        <v>251</v>
      </c>
      <c r="AE202" s="414">
        <v>10.203900000000001</v>
      </c>
      <c r="AF202" s="202" t="s">
        <v>253</v>
      </c>
    </row>
    <row r="203" spans="29:32" x14ac:dyDescent="0.3">
      <c r="AC203" s="202" t="s">
        <v>260</v>
      </c>
      <c r="AD203" s="177" t="s">
        <v>251</v>
      </c>
      <c r="AE203" s="414">
        <v>21.3538</v>
      </c>
      <c r="AF203" s="202" t="s">
        <v>253</v>
      </c>
    </row>
    <row r="204" spans="29:32" x14ac:dyDescent="0.3">
      <c r="AC204" s="202" t="s">
        <v>258</v>
      </c>
      <c r="AD204" s="177" t="s">
        <v>251</v>
      </c>
      <c r="AE204" s="414">
        <v>21.3538</v>
      </c>
      <c r="AF204" s="202" t="s">
        <v>253</v>
      </c>
    </row>
    <row r="205" spans="29:32" x14ac:dyDescent="0.3">
      <c r="AC205" s="202" t="s">
        <v>257</v>
      </c>
      <c r="AD205" s="177" t="s">
        <v>251</v>
      </c>
      <c r="AE205" s="415">
        <v>21.3538</v>
      </c>
      <c r="AF205" s="202" t="s">
        <v>253</v>
      </c>
    </row>
    <row r="206" spans="29:32" x14ac:dyDescent="0.3">
      <c r="AC206" s="202" t="s">
        <v>256</v>
      </c>
      <c r="AD206" s="177" t="s">
        <v>251</v>
      </c>
      <c r="AE206" s="414">
        <v>21.3538</v>
      </c>
      <c r="AF206" s="202" t="s">
        <v>253</v>
      </c>
    </row>
    <row r="207" spans="29:32" x14ac:dyDescent="0.3">
      <c r="AC207" s="202" t="s">
        <v>255</v>
      </c>
      <c r="AD207" s="177" t="s">
        <v>251</v>
      </c>
      <c r="AE207" s="414">
        <v>21.3538</v>
      </c>
      <c r="AF207" s="202" t="s">
        <v>253</v>
      </c>
    </row>
    <row r="208" spans="29:32" x14ac:dyDescent="0.3">
      <c r="AC208" s="202" t="s">
        <v>686</v>
      </c>
      <c r="AD208" s="177" t="s">
        <v>251</v>
      </c>
      <c r="AE208" s="414">
        <v>21.3538</v>
      </c>
      <c r="AF208" s="202" t="s">
        <v>253</v>
      </c>
    </row>
    <row r="209" spans="29:32" x14ac:dyDescent="0.3">
      <c r="AC209" s="202" t="s">
        <v>254</v>
      </c>
      <c r="AD209" s="177" t="s">
        <v>251</v>
      </c>
      <c r="AE209" s="414">
        <v>1.37</v>
      </c>
      <c r="AF209" s="202" t="s">
        <v>253</v>
      </c>
    </row>
    <row r="210" spans="29:32" x14ac:dyDescent="0.3">
      <c r="AC210" s="202" t="s">
        <v>252</v>
      </c>
      <c r="AD210" s="177" t="s">
        <v>251</v>
      </c>
      <c r="AE210" s="416">
        <v>21.353999999999999</v>
      </c>
      <c r="AF210" s="202" t="s">
        <v>250</v>
      </c>
    </row>
    <row r="211" spans="29:32" x14ac:dyDescent="0.3">
      <c r="AC211" s="202" t="s">
        <v>687</v>
      </c>
      <c r="AD211" s="177" t="s">
        <v>251</v>
      </c>
      <c r="AE211" s="417">
        <v>870.10270000000003</v>
      </c>
      <c r="AF211" s="202" t="s">
        <v>250</v>
      </c>
    </row>
    <row r="212" spans="29:32" x14ac:dyDescent="0.3">
      <c r="AC212" s="202" t="s">
        <v>688</v>
      </c>
      <c r="AD212" s="177" t="s">
        <v>251</v>
      </c>
      <c r="AE212" s="415">
        <v>21.3538</v>
      </c>
      <c r="AF212" s="202" t="s">
        <v>250</v>
      </c>
    </row>
    <row r="213" spans="29:32" x14ac:dyDescent="0.3">
      <c r="AC213" s="202" t="s">
        <v>689</v>
      </c>
      <c r="AD213" s="177" t="s">
        <v>251</v>
      </c>
      <c r="AE213" s="415">
        <v>21.3538</v>
      </c>
      <c r="AF213" s="202" t="s">
        <v>250</v>
      </c>
    </row>
    <row r="214" spans="29:32" x14ac:dyDescent="0.3">
      <c r="AC214" s="202" t="s">
        <v>690</v>
      </c>
      <c r="AD214" s="177" t="s">
        <v>251</v>
      </c>
      <c r="AE214" s="415">
        <v>445.02780000000001</v>
      </c>
      <c r="AF214" s="202" t="s">
        <v>250</v>
      </c>
    </row>
    <row r="215" spans="29:32" x14ac:dyDescent="0.3">
      <c r="AC215" s="202" t="s">
        <v>691</v>
      </c>
      <c r="AD215" s="177" t="s">
        <v>251</v>
      </c>
      <c r="AE215" s="418">
        <v>1000</v>
      </c>
      <c r="AF215" s="202" t="s">
        <v>716</v>
      </c>
    </row>
    <row r="216" spans="29:32" x14ac:dyDescent="0.3">
      <c r="AC216" s="202" t="s">
        <v>692</v>
      </c>
      <c r="AD216" s="177" t="s">
        <v>251</v>
      </c>
      <c r="AE216" s="418">
        <v>273</v>
      </c>
      <c r="AF216" s="202" t="s">
        <v>717</v>
      </c>
    </row>
    <row r="217" spans="29:32" x14ac:dyDescent="0.3">
      <c r="AC217" s="202" t="s">
        <v>693</v>
      </c>
      <c r="AD217" s="177" t="s">
        <v>251</v>
      </c>
      <c r="AE217" s="418">
        <v>297</v>
      </c>
      <c r="AF217" s="202" t="s">
        <v>717</v>
      </c>
    </row>
    <row r="218" spans="29:32" x14ac:dyDescent="0.3">
      <c r="AC218" s="202" t="s">
        <v>694</v>
      </c>
      <c r="AD218" s="177" t="s">
        <v>251</v>
      </c>
      <c r="AE218" s="418">
        <v>1000</v>
      </c>
      <c r="AF218" s="202" t="s">
        <v>716</v>
      </c>
    </row>
    <row r="219" spans="29:32" x14ac:dyDescent="0.3">
      <c r="AC219" s="202" t="s">
        <v>249</v>
      </c>
      <c r="AD219" s="177" t="s">
        <v>240</v>
      </c>
      <c r="AE219" s="419">
        <v>0.25492999999999999</v>
      </c>
      <c r="AF219" s="202" t="s">
        <v>239</v>
      </c>
    </row>
    <row r="220" spans="29:32" x14ac:dyDescent="0.3">
      <c r="AC220" s="202" t="s">
        <v>248</v>
      </c>
      <c r="AD220" s="177" t="s">
        <v>240</v>
      </c>
      <c r="AE220" s="419">
        <v>0.15832000000000002</v>
      </c>
      <c r="AF220" s="202" t="s">
        <v>239</v>
      </c>
    </row>
    <row r="221" spans="29:32" x14ac:dyDescent="0.3">
      <c r="AC221" s="202" t="s">
        <v>695</v>
      </c>
      <c r="AD221" s="177" t="s">
        <v>240</v>
      </c>
      <c r="AE221" s="419">
        <v>0.15573000000000001</v>
      </c>
      <c r="AF221" s="202" t="s">
        <v>239</v>
      </c>
    </row>
    <row r="222" spans="29:32" x14ac:dyDescent="0.3">
      <c r="AC222" s="202" t="s">
        <v>696</v>
      </c>
      <c r="AD222" s="177" t="s">
        <v>240</v>
      </c>
      <c r="AE222" s="419">
        <v>0.2336</v>
      </c>
      <c r="AF222" s="202" t="s">
        <v>239</v>
      </c>
    </row>
    <row r="223" spans="29:32" x14ac:dyDescent="0.3">
      <c r="AC223" s="202" t="s">
        <v>247</v>
      </c>
      <c r="AD223" s="177" t="s">
        <v>240</v>
      </c>
      <c r="AE223" s="419">
        <v>0.19562000000000002</v>
      </c>
      <c r="AF223" s="202" t="s">
        <v>239</v>
      </c>
    </row>
    <row r="224" spans="29:32" x14ac:dyDescent="0.3">
      <c r="AC224" s="202" t="s">
        <v>697</v>
      </c>
      <c r="AD224" s="177" t="s">
        <v>240</v>
      </c>
      <c r="AE224" s="419">
        <v>0.14981</v>
      </c>
      <c r="AF224" s="202" t="s">
        <v>239</v>
      </c>
    </row>
    <row r="225" spans="29:32" x14ac:dyDescent="0.3">
      <c r="AC225" s="202" t="s">
        <v>698</v>
      </c>
      <c r="AD225" s="177" t="s">
        <v>240</v>
      </c>
      <c r="AE225" s="419">
        <v>0.2397</v>
      </c>
      <c r="AF225" s="202" t="s">
        <v>239</v>
      </c>
    </row>
    <row r="226" spans="29:32" x14ac:dyDescent="0.3">
      <c r="AC226" s="202" t="s">
        <v>699</v>
      </c>
      <c r="AD226" s="177" t="s">
        <v>240</v>
      </c>
      <c r="AE226" s="419">
        <v>0.43446000000000001</v>
      </c>
      <c r="AF226" s="202" t="s">
        <v>239</v>
      </c>
    </row>
    <row r="227" spans="29:32" x14ac:dyDescent="0.3">
      <c r="AC227" s="201" t="s">
        <v>700</v>
      </c>
      <c r="AD227" s="219" t="s">
        <v>240</v>
      </c>
      <c r="AE227" s="419">
        <v>0.59925000000000006</v>
      </c>
      <c r="AF227" s="201" t="s">
        <v>239</v>
      </c>
    </row>
    <row r="228" spans="29:32" x14ac:dyDescent="0.3">
      <c r="AC228" s="202" t="s">
        <v>701</v>
      </c>
      <c r="AD228" s="177" t="s">
        <v>240</v>
      </c>
      <c r="AE228" s="419">
        <v>0.18078000000000002</v>
      </c>
      <c r="AF228" s="202" t="s">
        <v>239</v>
      </c>
    </row>
    <row r="229" spans="29:32" x14ac:dyDescent="0.3">
      <c r="AC229" s="202" t="s">
        <v>702</v>
      </c>
      <c r="AD229" s="177" t="s">
        <v>240</v>
      </c>
      <c r="AE229" s="419">
        <v>0.13844530000000002</v>
      </c>
      <c r="AF229" s="202" t="s">
        <v>239</v>
      </c>
    </row>
    <row r="230" spans="29:32" x14ac:dyDescent="0.3">
      <c r="AC230" s="202" t="s">
        <v>703</v>
      </c>
      <c r="AD230" s="177" t="s">
        <v>240</v>
      </c>
      <c r="AE230" s="419">
        <v>0.22151000000000001</v>
      </c>
      <c r="AF230" s="202" t="s">
        <v>239</v>
      </c>
    </row>
    <row r="231" spans="29:32" x14ac:dyDescent="0.3">
      <c r="AC231" s="202" t="s">
        <v>704</v>
      </c>
      <c r="AD231" s="177" t="s">
        <v>240</v>
      </c>
      <c r="AE231" s="419">
        <v>0.40149000000000001</v>
      </c>
      <c r="AF231" s="202" t="s">
        <v>239</v>
      </c>
    </row>
    <row r="232" spans="29:32" x14ac:dyDescent="0.3">
      <c r="AC232" s="367" t="s">
        <v>705</v>
      </c>
      <c r="AD232" s="177" t="s">
        <v>240</v>
      </c>
      <c r="AE232" s="419">
        <v>0.55376000000000003</v>
      </c>
      <c r="AF232" s="202" t="s">
        <v>239</v>
      </c>
    </row>
    <row r="233" spans="29:32" x14ac:dyDescent="0.3">
      <c r="AC233" s="397" t="s">
        <v>246</v>
      </c>
      <c r="AD233" s="398" t="s">
        <v>240</v>
      </c>
      <c r="AE233" s="403">
        <v>4.1149999999999999E-2</v>
      </c>
      <c r="AF233" s="397" t="s">
        <v>239</v>
      </c>
    </row>
    <row r="234" spans="29:32" x14ac:dyDescent="0.3">
      <c r="AC234" s="201" t="s">
        <v>706</v>
      </c>
      <c r="AD234" s="177" t="s">
        <v>240</v>
      </c>
      <c r="AE234" s="403">
        <v>5.9699999999999996E-3</v>
      </c>
      <c r="AF234" s="202" t="s">
        <v>239</v>
      </c>
    </row>
    <row r="235" spans="29:32" x14ac:dyDescent="0.3">
      <c r="AC235" s="201" t="s">
        <v>707</v>
      </c>
      <c r="AD235" s="177" t="s">
        <v>240</v>
      </c>
      <c r="AE235" s="403">
        <v>3.508E-2</v>
      </c>
      <c r="AF235" s="202" t="s">
        <v>239</v>
      </c>
    </row>
    <row r="236" spans="29:32" x14ac:dyDescent="0.3">
      <c r="AC236" s="201" t="s">
        <v>708</v>
      </c>
      <c r="AD236" s="177" t="s">
        <v>240</v>
      </c>
      <c r="AE236" s="403">
        <v>3.0839999999999999E-2</v>
      </c>
      <c r="AF236" s="202" t="s">
        <v>239</v>
      </c>
    </row>
    <row r="237" spans="29:32" x14ac:dyDescent="0.3">
      <c r="AC237" s="366" t="s">
        <v>709</v>
      </c>
      <c r="AD237" s="177" t="s">
        <v>245</v>
      </c>
      <c r="AE237" s="404">
        <v>0.17710000000000001</v>
      </c>
      <c r="AF237" s="202" t="s">
        <v>718</v>
      </c>
    </row>
    <row r="238" spans="29:32" x14ac:dyDescent="0.3">
      <c r="AC238" s="366" t="s">
        <v>709</v>
      </c>
      <c r="AD238" s="177" t="s">
        <v>400</v>
      </c>
      <c r="AE238" s="404">
        <v>0.28502</v>
      </c>
      <c r="AF238" s="202" t="s">
        <v>719</v>
      </c>
    </row>
    <row r="239" spans="29:32" x14ac:dyDescent="0.3">
      <c r="AC239" s="366" t="s">
        <v>746</v>
      </c>
      <c r="AD239" s="177" t="s">
        <v>245</v>
      </c>
      <c r="AE239" s="403">
        <v>0.17335999999999999</v>
      </c>
      <c r="AF239" s="202" t="s">
        <v>718</v>
      </c>
    </row>
    <row r="240" spans="29:32" x14ac:dyDescent="0.3">
      <c r="AC240" s="366" t="s">
        <v>747</v>
      </c>
      <c r="AD240" s="177" t="s">
        <v>400</v>
      </c>
      <c r="AE240" s="403">
        <v>0.27900999999999998</v>
      </c>
      <c r="AF240" s="202" t="s">
        <v>719</v>
      </c>
    </row>
    <row r="241" spans="29:32" x14ac:dyDescent="0.3">
      <c r="AC241" s="366" t="s">
        <v>748</v>
      </c>
      <c r="AD241" s="177" t="s">
        <v>245</v>
      </c>
      <c r="AE241" s="403">
        <v>0.14208000000000001</v>
      </c>
      <c r="AF241" s="202" t="s">
        <v>718</v>
      </c>
    </row>
    <row r="242" spans="29:32" x14ac:dyDescent="0.3">
      <c r="AC242" s="366" t="s">
        <v>749</v>
      </c>
      <c r="AD242" s="177" t="s">
        <v>400</v>
      </c>
      <c r="AE242" s="403">
        <v>0.22868000000000002</v>
      </c>
      <c r="AF242" s="202" t="s">
        <v>719</v>
      </c>
    </row>
    <row r="243" spans="29:32" x14ac:dyDescent="0.3">
      <c r="AC243" s="366" t="s">
        <v>750</v>
      </c>
      <c r="AD243" s="177" t="s">
        <v>245</v>
      </c>
      <c r="AE243" s="403">
        <v>0.17061000000000001</v>
      </c>
      <c r="AF243" s="202" t="s">
        <v>718</v>
      </c>
    </row>
    <row r="244" spans="29:32" x14ac:dyDescent="0.3">
      <c r="AC244" s="366" t="s">
        <v>751</v>
      </c>
      <c r="AD244" s="177" t="s">
        <v>400</v>
      </c>
      <c r="AE244" s="403">
        <v>0.27459</v>
      </c>
      <c r="AF244" s="202" t="s">
        <v>719</v>
      </c>
    </row>
    <row r="245" spans="29:32" x14ac:dyDescent="0.3">
      <c r="AC245" s="366" t="s">
        <v>752</v>
      </c>
      <c r="AD245" s="177" t="s">
        <v>245</v>
      </c>
      <c r="AE245" s="403">
        <v>0.20946999999999999</v>
      </c>
      <c r="AF245" s="202" t="s">
        <v>718</v>
      </c>
    </row>
    <row r="246" spans="29:32" x14ac:dyDescent="0.3">
      <c r="AC246" s="366" t="s">
        <v>753</v>
      </c>
      <c r="AD246" s="177" t="s">
        <v>400</v>
      </c>
      <c r="AE246" s="403">
        <v>0.33712999999999999</v>
      </c>
      <c r="AF246" s="202" t="s">
        <v>719</v>
      </c>
    </row>
    <row r="247" spans="29:32" x14ac:dyDescent="0.3">
      <c r="AC247" s="366" t="s">
        <v>754</v>
      </c>
      <c r="AD247" s="177" t="s">
        <v>245</v>
      </c>
      <c r="AE247" s="403">
        <v>0.18084</v>
      </c>
      <c r="AF247" s="202" t="s">
        <v>720</v>
      </c>
    </row>
    <row r="248" spans="29:32" x14ac:dyDescent="0.3">
      <c r="AC248" s="366" t="s">
        <v>755</v>
      </c>
      <c r="AD248" s="177" t="s">
        <v>400</v>
      </c>
      <c r="AE248" s="403">
        <v>0.29103000000000001</v>
      </c>
      <c r="AF248" s="202" t="s">
        <v>719</v>
      </c>
    </row>
    <row r="249" spans="29:32" x14ac:dyDescent="0.3">
      <c r="AC249" s="366" t="s">
        <v>756</v>
      </c>
      <c r="AD249" s="177" t="s">
        <v>245</v>
      </c>
      <c r="AE249" s="403">
        <v>0.15371000000000001</v>
      </c>
      <c r="AF249" s="202" t="s">
        <v>718</v>
      </c>
    </row>
    <row r="250" spans="29:32" x14ac:dyDescent="0.3">
      <c r="AC250" s="366" t="s">
        <v>757</v>
      </c>
      <c r="AD250" s="177" t="s">
        <v>400</v>
      </c>
      <c r="AE250" s="403">
        <v>0.24736</v>
      </c>
      <c r="AF250" s="202" t="s">
        <v>719</v>
      </c>
    </row>
    <row r="251" spans="29:32" x14ac:dyDescent="0.3">
      <c r="AC251" s="366" t="s">
        <v>758</v>
      </c>
      <c r="AD251" s="177" t="s">
        <v>245</v>
      </c>
      <c r="AE251" s="403">
        <v>0.19228000000000001</v>
      </c>
      <c r="AF251" s="202" t="s">
        <v>718</v>
      </c>
    </row>
    <row r="252" spans="29:32" x14ac:dyDescent="0.3">
      <c r="AC252" s="366" t="s">
        <v>759</v>
      </c>
      <c r="AD252" s="177" t="s">
        <v>400</v>
      </c>
      <c r="AE252" s="403">
        <v>0.30945</v>
      </c>
      <c r="AF252" s="202" t="s">
        <v>719</v>
      </c>
    </row>
    <row r="253" spans="29:32" x14ac:dyDescent="0.3">
      <c r="AC253" s="366" t="s">
        <v>760</v>
      </c>
      <c r="AD253" s="177" t="s">
        <v>245</v>
      </c>
      <c r="AE253" s="403">
        <v>0.28294999999999998</v>
      </c>
      <c r="AF253" s="202" t="s">
        <v>718</v>
      </c>
    </row>
    <row r="254" spans="29:32" x14ac:dyDescent="0.3">
      <c r="AC254" s="366" t="s">
        <v>761</v>
      </c>
      <c r="AD254" s="177" t="s">
        <v>400</v>
      </c>
      <c r="AE254" s="403">
        <v>0.45535999999999999</v>
      </c>
      <c r="AF254" s="202" t="s">
        <v>719</v>
      </c>
    </row>
    <row r="255" spans="29:32" x14ac:dyDescent="0.3">
      <c r="AC255" s="366" t="s">
        <v>762</v>
      </c>
      <c r="AD255" s="177" t="s">
        <v>245</v>
      </c>
      <c r="AE255" s="403">
        <v>0.1052</v>
      </c>
      <c r="AF255" s="202" t="s">
        <v>718</v>
      </c>
    </row>
    <row r="256" spans="29:32" x14ac:dyDescent="0.3">
      <c r="AC256" s="366" t="s">
        <v>763</v>
      </c>
      <c r="AD256" s="177" t="s">
        <v>400</v>
      </c>
      <c r="AE256" s="403">
        <v>0.16930000000000001</v>
      </c>
      <c r="AF256" s="202" t="s">
        <v>719</v>
      </c>
    </row>
    <row r="257" spans="29:32" x14ac:dyDescent="0.3">
      <c r="AC257" s="366" t="s">
        <v>764</v>
      </c>
      <c r="AD257" s="177" t="s">
        <v>245</v>
      </c>
      <c r="AE257" s="403">
        <v>0.10895000000000001</v>
      </c>
      <c r="AF257" s="202" t="s">
        <v>718</v>
      </c>
    </row>
    <row r="258" spans="29:32" x14ac:dyDescent="0.3">
      <c r="AC258" s="366" t="s">
        <v>765</v>
      </c>
      <c r="AD258" s="177" t="s">
        <v>400</v>
      </c>
      <c r="AE258" s="403">
        <v>0.17534</v>
      </c>
      <c r="AF258" s="202" t="s">
        <v>719</v>
      </c>
    </row>
    <row r="259" spans="29:32" x14ac:dyDescent="0.3">
      <c r="AC259" s="366" t="s">
        <v>766</v>
      </c>
      <c r="AD259" s="177" t="s">
        <v>245</v>
      </c>
      <c r="AE259" s="403">
        <v>0.13177</v>
      </c>
      <c r="AF259" s="202" t="s">
        <v>718</v>
      </c>
    </row>
    <row r="260" spans="29:32" x14ac:dyDescent="0.3">
      <c r="AC260" s="366" t="s">
        <v>767</v>
      </c>
      <c r="AD260" s="177" t="s">
        <v>400</v>
      </c>
      <c r="AE260" s="403">
        <v>0.21207000000000001</v>
      </c>
      <c r="AF260" s="202" t="s">
        <v>719</v>
      </c>
    </row>
    <row r="261" spans="29:32" x14ac:dyDescent="0.3">
      <c r="AC261" s="366" t="s">
        <v>768</v>
      </c>
      <c r="AD261" s="177" t="s">
        <v>245</v>
      </c>
      <c r="AE261" s="403">
        <v>0.11473</v>
      </c>
      <c r="AF261" s="202" t="s">
        <v>718</v>
      </c>
    </row>
    <row r="262" spans="29:32" x14ac:dyDescent="0.3">
      <c r="AC262" s="367" t="s">
        <v>769</v>
      </c>
      <c r="AD262" s="177" t="s">
        <v>400</v>
      </c>
      <c r="AE262" s="403">
        <v>0.18464000000000003</v>
      </c>
      <c r="AF262" s="202" t="s">
        <v>721</v>
      </c>
    </row>
    <row r="263" spans="29:32" x14ac:dyDescent="0.3">
      <c r="AC263" s="366" t="s">
        <v>770</v>
      </c>
      <c r="AD263" s="177" t="s">
        <v>400</v>
      </c>
      <c r="AE263" s="404">
        <v>0.32027</v>
      </c>
      <c r="AF263" s="202" t="s">
        <v>721</v>
      </c>
    </row>
    <row r="264" spans="29:32" x14ac:dyDescent="0.3">
      <c r="AC264" s="366" t="s">
        <v>771</v>
      </c>
      <c r="AD264" s="177" t="s">
        <v>245</v>
      </c>
      <c r="AE264" s="404">
        <v>0.19900999999999999</v>
      </c>
      <c r="AF264" s="202" t="s">
        <v>720</v>
      </c>
    </row>
    <row r="265" spans="29:32" x14ac:dyDescent="0.3">
      <c r="AC265" s="366" t="s">
        <v>772</v>
      </c>
      <c r="AD265" s="177" t="s">
        <v>245</v>
      </c>
      <c r="AE265" s="420">
        <v>0.14954999999999999</v>
      </c>
      <c r="AF265" s="368" t="s">
        <v>244</v>
      </c>
    </row>
    <row r="266" spans="29:32" x14ac:dyDescent="0.3">
      <c r="AC266" s="366" t="s">
        <v>773</v>
      </c>
      <c r="AD266" s="177" t="s">
        <v>400</v>
      </c>
      <c r="AE266" s="420">
        <v>0.24068000000000001</v>
      </c>
      <c r="AF266" s="202" t="s">
        <v>721</v>
      </c>
    </row>
    <row r="267" spans="29:32" x14ac:dyDescent="0.3">
      <c r="AC267" s="366" t="s">
        <v>774</v>
      </c>
      <c r="AD267" s="177" t="s">
        <v>245</v>
      </c>
      <c r="AE267" s="420">
        <v>0.19455</v>
      </c>
      <c r="AF267" s="368" t="s">
        <v>244</v>
      </c>
    </row>
    <row r="268" spans="29:32" x14ac:dyDescent="0.3">
      <c r="AC268" s="366" t="s">
        <v>775</v>
      </c>
      <c r="AD268" s="177" t="s">
        <v>400</v>
      </c>
      <c r="AE268" s="420">
        <v>0.31309999999999999</v>
      </c>
      <c r="AF268" s="202" t="s">
        <v>721</v>
      </c>
    </row>
    <row r="269" spans="29:32" x14ac:dyDescent="0.3">
      <c r="AC269" s="366" t="s">
        <v>776</v>
      </c>
      <c r="AD269" s="177" t="s">
        <v>245</v>
      </c>
      <c r="AE269" s="420">
        <v>0.27777000000000002</v>
      </c>
      <c r="AF269" s="368" t="s">
        <v>244</v>
      </c>
    </row>
    <row r="270" spans="29:32" x14ac:dyDescent="0.3">
      <c r="AC270" s="366" t="s">
        <v>777</v>
      </c>
      <c r="AD270" s="177" t="s">
        <v>400</v>
      </c>
      <c r="AE270" s="420">
        <v>0.44702999999999998</v>
      </c>
      <c r="AF270" s="368" t="s">
        <v>721</v>
      </c>
    </row>
    <row r="271" spans="29:32" x14ac:dyDescent="0.3">
      <c r="AC271" s="366" t="s">
        <v>778</v>
      </c>
      <c r="AD271" s="177" t="s">
        <v>245</v>
      </c>
      <c r="AE271" s="420">
        <v>0.25213000000000002</v>
      </c>
      <c r="AF271" s="368" t="s">
        <v>244</v>
      </c>
    </row>
    <row r="272" spans="29:32" x14ac:dyDescent="0.3">
      <c r="AC272" s="366" t="s">
        <v>779</v>
      </c>
      <c r="AD272" s="177" t="s">
        <v>400</v>
      </c>
      <c r="AE272" s="420">
        <v>0.40576000000000001</v>
      </c>
      <c r="AF272" s="368" t="s">
        <v>721</v>
      </c>
    </row>
    <row r="273" spans="29:32" x14ac:dyDescent="0.3">
      <c r="AC273" s="366" t="s">
        <v>780</v>
      </c>
      <c r="AD273" s="177" t="s">
        <v>245</v>
      </c>
      <c r="AE273" s="412">
        <v>0.23741000000000001</v>
      </c>
      <c r="AF273" s="368" t="s">
        <v>244</v>
      </c>
    </row>
    <row r="274" spans="29:32" x14ac:dyDescent="0.3">
      <c r="AC274" s="367" t="s">
        <v>781</v>
      </c>
      <c r="AD274" s="177" t="s">
        <v>400</v>
      </c>
      <c r="AE274" s="412">
        <v>0.38207000000000002</v>
      </c>
      <c r="AF274" s="368" t="s">
        <v>721</v>
      </c>
    </row>
    <row r="275" spans="29:32" x14ac:dyDescent="0.3">
      <c r="AC275" s="366" t="s">
        <v>782</v>
      </c>
      <c r="AD275" s="177" t="s">
        <v>245</v>
      </c>
      <c r="AE275" s="412">
        <v>0.22833000000000001</v>
      </c>
      <c r="AF275" s="368" t="s">
        <v>244</v>
      </c>
    </row>
    <row r="276" spans="29:32" x14ac:dyDescent="0.3">
      <c r="AC276" s="366" t="s">
        <v>781</v>
      </c>
      <c r="AD276" s="177" t="s">
        <v>400</v>
      </c>
      <c r="AE276" s="412">
        <v>0.36747000000000002</v>
      </c>
      <c r="AF276" s="368" t="s">
        <v>721</v>
      </c>
    </row>
    <row r="277" spans="29:32" x14ac:dyDescent="0.3">
      <c r="AC277" s="366" t="s">
        <v>783</v>
      </c>
      <c r="AD277" s="177" t="s">
        <v>245</v>
      </c>
      <c r="AE277" s="412">
        <v>0.3846</v>
      </c>
      <c r="AF277" s="368" t="s">
        <v>244</v>
      </c>
    </row>
    <row r="278" spans="29:32" x14ac:dyDescent="0.3">
      <c r="AC278" s="366" t="s">
        <v>784</v>
      </c>
      <c r="AD278" s="177" t="s">
        <v>400</v>
      </c>
      <c r="AE278" s="412">
        <v>0.61895999999999995</v>
      </c>
      <c r="AF278" s="368" t="s">
        <v>721</v>
      </c>
    </row>
    <row r="279" spans="29:32" x14ac:dyDescent="0.3">
      <c r="AC279" s="366" t="s">
        <v>785</v>
      </c>
      <c r="AD279" s="177" t="s">
        <v>245</v>
      </c>
      <c r="AE279" s="412">
        <v>0.23644999999999999</v>
      </c>
      <c r="AF279" s="368" t="s">
        <v>244</v>
      </c>
    </row>
    <row r="280" spans="29:32" x14ac:dyDescent="0.3">
      <c r="AC280" s="366" t="s">
        <v>786</v>
      </c>
      <c r="AD280" s="177" t="s">
        <v>400</v>
      </c>
      <c r="AE280" s="412">
        <v>0.38052999999999998</v>
      </c>
      <c r="AF280" s="368" t="s">
        <v>721</v>
      </c>
    </row>
    <row r="281" spans="29:32" x14ac:dyDescent="0.3">
      <c r="AC281" s="366" t="s">
        <v>787</v>
      </c>
      <c r="AD281" s="177" t="s">
        <v>245</v>
      </c>
      <c r="AE281" s="420">
        <v>0.27244000000000002</v>
      </c>
      <c r="AF281" s="368" t="s">
        <v>244</v>
      </c>
    </row>
    <row r="282" spans="29:32" x14ac:dyDescent="0.3">
      <c r="AC282" s="366" t="s">
        <v>788</v>
      </c>
      <c r="AD282" s="177" t="s">
        <v>400</v>
      </c>
      <c r="AE282" s="420">
        <v>0.43845000000000001</v>
      </c>
      <c r="AF282" s="368" t="s">
        <v>721</v>
      </c>
    </row>
    <row r="283" spans="29:32" x14ac:dyDescent="0.3">
      <c r="AC283" s="366" t="s">
        <v>789</v>
      </c>
      <c r="AD283" s="177" t="s">
        <v>245</v>
      </c>
      <c r="AE283" s="420">
        <v>0.25162000000000001</v>
      </c>
      <c r="AF283" s="368" t="s">
        <v>244</v>
      </c>
    </row>
    <row r="284" spans="29:32" x14ac:dyDescent="0.3">
      <c r="AC284" s="366" t="s">
        <v>790</v>
      </c>
      <c r="AD284" s="177" t="s">
        <v>400</v>
      </c>
      <c r="AE284" s="420">
        <v>0.40494000000000002</v>
      </c>
      <c r="AF284" s="368" t="s">
        <v>721</v>
      </c>
    </row>
    <row r="285" spans="29:32" x14ac:dyDescent="0.3">
      <c r="AC285" s="366" t="s">
        <v>791</v>
      </c>
      <c r="AD285" s="177" t="s">
        <v>245</v>
      </c>
      <c r="AE285" s="403">
        <v>0.11551</v>
      </c>
      <c r="AF285" s="368" t="s">
        <v>244</v>
      </c>
    </row>
    <row r="286" spans="29:32" x14ac:dyDescent="0.3">
      <c r="AC286" s="366" t="s">
        <v>792</v>
      </c>
      <c r="AD286" s="177" t="s">
        <v>400</v>
      </c>
      <c r="AE286" s="403">
        <v>0.18589</v>
      </c>
      <c r="AF286" s="368" t="s">
        <v>721</v>
      </c>
    </row>
    <row r="287" spans="29:32" x14ac:dyDescent="0.3">
      <c r="AC287" s="366" t="s">
        <v>793</v>
      </c>
      <c r="AD287" s="177" t="s">
        <v>245</v>
      </c>
      <c r="AE287" s="412">
        <v>0.79127999999999998</v>
      </c>
      <c r="AF287" s="368" t="s">
        <v>244</v>
      </c>
    </row>
    <row r="288" spans="29:32" x14ac:dyDescent="0.3">
      <c r="AC288" s="366" t="s">
        <v>794</v>
      </c>
      <c r="AD288" s="177" t="s">
        <v>400</v>
      </c>
      <c r="AE288" s="412">
        <v>1.2734399999999999</v>
      </c>
      <c r="AF288" s="202" t="s">
        <v>721</v>
      </c>
    </row>
    <row r="289" spans="29:32" x14ac:dyDescent="0.3">
      <c r="AC289" s="366" t="s">
        <v>795</v>
      </c>
      <c r="AD289" s="177" t="s">
        <v>245</v>
      </c>
      <c r="AE289" s="412">
        <v>0.87458000000000002</v>
      </c>
      <c r="AF289" s="368" t="s">
        <v>244</v>
      </c>
    </row>
    <row r="290" spans="29:32" x14ac:dyDescent="0.3">
      <c r="AC290" s="366" t="s">
        <v>796</v>
      </c>
      <c r="AD290" s="177" t="s">
        <v>400</v>
      </c>
      <c r="AE290" s="412">
        <v>1.4075</v>
      </c>
      <c r="AF290" s="202" t="s">
        <v>721</v>
      </c>
    </row>
    <row r="291" spans="29:32" x14ac:dyDescent="0.3">
      <c r="AC291" s="366" t="s">
        <v>797</v>
      </c>
      <c r="AD291" s="177" t="s">
        <v>245</v>
      </c>
      <c r="AE291" s="412">
        <v>0.83823999999999999</v>
      </c>
      <c r="AF291" s="368" t="s">
        <v>244</v>
      </c>
    </row>
    <row r="292" spans="29:32" x14ac:dyDescent="0.3">
      <c r="AC292" s="366" t="s">
        <v>798</v>
      </c>
      <c r="AD292" s="177" t="s">
        <v>400</v>
      </c>
      <c r="AE292" s="412">
        <v>1.3490200000000001</v>
      </c>
      <c r="AF292" s="368" t="s">
        <v>721</v>
      </c>
    </row>
    <row r="293" spans="29:32" x14ac:dyDescent="0.3">
      <c r="AC293" s="202" t="s">
        <v>243</v>
      </c>
      <c r="AD293" s="177" t="s">
        <v>240</v>
      </c>
      <c r="AE293" s="421">
        <v>0.12076000000000001</v>
      </c>
      <c r="AF293" s="202" t="s">
        <v>239</v>
      </c>
    </row>
    <row r="294" spans="29:32" x14ac:dyDescent="0.3">
      <c r="AC294" s="202" t="s">
        <v>710</v>
      </c>
      <c r="AD294" s="177" t="s">
        <v>240</v>
      </c>
      <c r="AE294" s="421">
        <v>2.7789999999999999E-2</v>
      </c>
      <c r="AF294" s="202" t="s">
        <v>239</v>
      </c>
    </row>
    <row r="295" spans="29:32" x14ac:dyDescent="0.3">
      <c r="AC295" s="202" t="s">
        <v>242</v>
      </c>
      <c r="AD295" s="177" t="s">
        <v>240</v>
      </c>
      <c r="AE295" s="403">
        <v>0.21176</v>
      </c>
      <c r="AF295" s="202" t="s">
        <v>239</v>
      </c>
    </row>
    <row r="296" spans="29:32" x14ac:dyDescent="0.3">
      <c r="AC296" s="202" t="s">
        <v>242</v>
      </c>
      <c r="AD296" s="177" t="s">
        <v>245</v>
      </c>
      <c r="AE296" s="403">
        <v>0.31763999999999998</v>
      </c>
      <c r="AF296" s="202" t="s">
        <v>718</v>
      </c>
    </row>
    <row r="297" spans="29:32" x14ac:dyDescent="0.3">
      <c r="AC297" s="202" t="s">
        <v>241</v>
      </c>
      <c r="AD297" s="177" t="s">
        <v>240</v>
      </c>
      <c r="AE297" s="403">
        <v>0.15018000000000001</v>
      </c>
      <c r="AF297" s="202" t="s">
        <v>239</v>
      </c>
    </row>
    <row r="298" spans="29:32" x14ac:dyDescent="0.3">
      <c r="AC298" s="202" t="s">
        <v>711</v>
      </c>
      <c r="AD298" s="177" t="s">
        <v>240</v>
      </c>
      <c r="AE298" s="420">
        <v>0.112863</v>
      </c>
      <c r="AF298" s="202" t="s">
        <v>239</v>
      </c>
    </row>
    <row r="299" spans="29:32" x14ac:dyDescent="0.3">
      <c r="AC299" s="368" t="s">
        <v>712</v>
      </c>
      <c r="AD299" s="177" t="s">
        <v>240</v>
      </c>
      <c r="AE299" s="420">
        <v>1.8737999999999998E-2</v>
      </c>
      <c r="AF299" s="202" t="s">
        <v>239</v>
      </c>
    </row>
    <row r="300" spans="29:32" x14ac:dyDescent="0.3">
      <c r="AC300" s="368" t="s">
        <v>713</v>
      </c>
      <c r="AD300" s="177" t="s">
        <v>240</v>
      </c>
      <c r="AE300" s="420">
        <v>0.12951799999999999</v>
      </c>
      <c r="AF300" s="202"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22" zoomScale="50" zoomScaleNormal="50" workbookViewId="0">
      <selection activeCell="C23" sqref="C23"/>
    </sheetView>
  </sheetViews>
  <sheetFormatPr defaultColWidth="9.21875" defaultRowHeight="14.4" x14ac:dyDescent="0.3"/>
  <cols>
    <col min="1" max="1" width="3" customWidth="1"/>
    <col min="2" max="2" width="9.21875" style="4"/>
    <col min="3" max="3" width="36.21875" style="4" customWidth="1"/>
    <col min="4" max="4" width="19.21875" style="4" customWidth="1"/>
    <col min="5" max="5" width="21.77734375" style="4" customWidth="1"/>
    <col min="6" max="6" width="21.5546875" style="4" customWidth="1"/>
    <col min="7" max="7" width="20.21875" style="4" customWidth="1"/>
    <col min="8" max="8" width="17.77734375" style="4" customWidth="1"/>
    <col min="9" max="9" width="19.77734375" style="4" customWidth="1"/>
    <col min="10" max="10" width="20.44140625" style="4" customWidth="1"/>
    <col min="11" max="13" width="17.77734375" style="21" customWidth="1"/>
    <col min="14" max="14" width="23" style="21" customWidth="1"/>
    <col min="15" max="15" width="25" style="21" customWidth="1"/>
    <col min="16" max="16" width="21.21875" style="21" customWidth="1"/>
    <col min="17" max="17" width="25.44140625" style="21" customWidth="1"/>
    <col min="18" max="20" width="19.44140625" style="21" customWidth="1"/>
    <col min="21" max="21" width="27.21875" style="21" customWidth="1"/>
    <col min="22" max="22" width="33.21875" style="21" customWidth="1"/>
    <col min="23" max="23" width="30" style="4" customWidth="1"/>
    <col min="24" max="16384" width="9.21875" style="4"/>
  </cols>
  <sheetData>
    <row r="2" spans="1:26" x14ac:dyDescent="0.3">
      <c r="A2" s="1"/>
      <c r="B2" s="16"/>
      <c r="C2" s="16"/>
      <c r="D2" s="16"/>
      <c r="E2" s="16"/>
      <c r="F2" s="16"/>
      <c r="G2" s="16"/>
      <c r="H2" s="16"/>
      <c r="I2" s="16"/>
      <c r="J2" s="16"/>
    </row>
    <row r="3" spans="1:26" ht="15" customHeight="1" x14ac:dyDescent="0.3">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 x14ac:dyDescent="0.3">
      <c r="A6" s="16"/>
      <c r="B6" s="17"/>
      <c r="C6" s="2"/>
      <c r="D6" s="2"/>
      <c r="E6" s="2"/>
      <c r="F6" s="2"/>
      <c r="G6" s="2"/>
      <c r="H6" s="2"/>
      <c r="I6" s="2"/>
      <c r="J6" s="2"/>
      <c r="K6" s="22"/>
      <c r="L6" s="22"/>
      <c r="M6" s="22"/>
      <c r="N6" s="22"/>
      <c r="O6" s="22"/>
      <c r="P6" s="21"/>
      <c r="Q6" s="21"/>
      <c r="R6" s="21"/>
      <c r="S6" s="21"/>
      <c r="T6" s="21"/>
      <c r="U6" s="21"/>
      <c r="V6" s="21"/>
      <c r="W6" s="25"/>
      <c r="X6" s="53"/>
    </row>
    <row r="7" spans="1:26" s="3" customFormat="1" ht="18.600000000000001" thickBot="1" x14ac:dyDescent="0.35">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
      <c r="A9" s="13"/>
      <c r="B9" s="14"/>
      <c r="C9" s="20" t="s">
        <v>673</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35">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35">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35">
      <c r="A16" s="13"/>
      <c r="B16" s="361"/>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
      <c r="A17" s="13"/>
      <c r="B17" s="361"/>
      <c r="C17" s="358"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8" customHeight="1" x14ac:dyDescent="0.3">
      <c r="A18" s="13"/>
      <c r="B18" s="361"/>
      <c r="C18" s="358"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
      <c r="A19" s="13"/>
      <c r="B19" s="361"/>
      <c r="C19" s="358"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
      <c r="A20" s="13"/>
      <c r="B20" s="361"/>
      <c r="C20" s="358"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049999999999997" customHeight="1" x14ac:dyDescent="0.3">
      <c r="A21" s="13"/>
      <c r="B21" s="361"/>
      <c r="C21" s="359" t="s">
        <v>17</v>
      </c>
      <c r="D21" s="355"/>
      <c r="E21" s="355"/>
      <c r="F21" s="355"/>
      <c r="G21" s="355"/>
      <c r="H21" s="355"/>
      <c r="I21" s="355"/>
      <c r="J21" s="355"/>
      <c r="K21" s="355"/>
      <c r="L21" s="355"/>
      <c r="M21" s="355"/>
      <c r="N21" s="355"/>
      <c r="O21" s="355"/>
      <c r="P21" s="356" t="s">
        <v>55</v>
      </c>
      <c r="Q21" s="357"/>
      <c r="R21" s="18"/>
      <c r="S21" s="18"/>
      <c r="T21" s="18"/>
      <c r="U21" s="18"/>
      <c r="V21" s="18"/>
      <c r="W21" s="18"/>
      <c r="X21" s="67"/>
      <c r="Y21" s="23"/>
    </row>
    <row r="22" spans="1:25" s="3" customFormat="1" ht="29.25" customHeight="1" x14ac:dyDescent="0.3">
      <c r="A22" s="13"/>
      <c r="B22" s="361"/>
      <c r="C22" s="358"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
      <c r="A23" s="13"/>
      <c r="B23" s="361"/>
      <c r="C23" s="358" t="s">
        <v>812</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35">
      <c r="A24" s="13"/>
      <c r="B24" s="361"/>
      <c r="C24" s="360"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
      <c r="A26" s="13"/>
      <c r="B26" s="14"/>
      <c r="C26" s="19" t="s">
        <v>661</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35">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35">
      <c r="A29" s="13"/>
      <c r="B29" s="14"/>
      <c r="C29" s="333" t="s">
        <v>26</v>
      </c>
      <c r="D29" s="526" t="s">
        <v>32</v>
      </c>
      <c r="E29" s="536"/>
      <c r="F29" s="527"/>
      <c r="G29" s="79" t="s">
        <v>34</v>
      </c>
      <c r="H29" s="49" t="s">
        <v>33</v>
      </c>
      <c r="I29" s="49" t="s">
        <v>662</v>
      </c>
      <c r="J29" s="49" t="s">
        <v>663</v>
      </c>
      <c r="K29" s="49" t="s">
        <v>664</v>
      </c>
      <c r="L29" s="49" t="s">
        <v>41</v>
      </c>
      <c r="M29" s="49" t="s">
        <v>40</v>
      </c>
      <c r="N29" s="530" t="s">
        <v>8</v>
      </c>
      <c r="O29" s="527"/>
      <c r="P29" s="18"/>
      <c r="Q29" s="18"/>
      <c r="R29" s="18"/>
      <c r="S29" s="18"/>
      <c r="T29" s="18"/>
      <c r="U29" s="18"/>
      <c r="V29" s="18"/>
      <c r="W29" s="18"/>
      <c r="X29" s="67"/>
      <c r="Y29" s="23"/>
    </row>
    <row r="30" spans="1:25" s="3" customFormat="1" ht="46.5" customHeight="1" x14ac:dyDescent="0.3">
      <c r="A30" s="13"/>
      <c r="B30" s="14"/>
      <c r="C30" s="254"/>
      <c r="D30" s="574"/>
      <c r="E30" s="574"/>
      <c r="F30" s="574"/>
      <c r="G30" s="250"/>
      <c r="H30" s="251"/>
      <c r="I30" s="252"/>
      <c r="J30" s="253"/>
      <c r="K30" s="252"/>
      <c r="L30" s="253"/>
      <c r="M30" s="252"/>
      <c r="N30" s="572"/>
      <c r="O30" s="573"/>
      <c r="P30" s="18"/>
      <c r="Q30" s="18"/>
      <c r="R30" s="18"/>
      <c r="S30" s="18"/>
      <c r="T30" s="18"/>
      <c r="U30" s="18"/>
      <c r="V30" s="18"/>
      <c r="W30" s="18"/>
      <c r="X30" s="67"/>
      <c r="Y30" s="23"/>
    </row>
    <row r="31" spans="1:25" s="3" customFormat="1" ht="46.5" customHeight="1" x14ac:dyDescent="0.3">
      <c r="A31" s="13"/>
      <c r="B31" s="14"/>
      <c r="C31" s="244"/>
      <c r="D31" s="552"/>
      <c r="E31" s="552"/>
      <c r="F31" s="552"/>
      <c r="G31" s="255"/>
      <c r="H31" s="256"/>
      <c r="I31" s="257"/>
      <c r="J31" s="258"/>
      <c r="K31" s="257"/>
      <c r="L31" s="258"/>
      <c r="M31" s="257"/>
      <c r="N31" s="552"/>
      <c r="O31" s="566"/>
      <c r="P31" s="18"/>
      <c r="Q31" s="18"/>
      <c r="R31" s="18"/>
      <c r="S31" s="18"/>
      <c r="T31" s="18"/>
      <c r="U31" s="18"/>
      <c r="V31" s="18"/>
      <c r="W31" s="18"/>
      <c r="X31" s="67"/>
      <c r="Y31" s="23"/>
    </row>
    <row r="32" spans="1:25" s="3" customFormat="1" ht="46.5" customHeight="1" x14ac:dyDescent="0.3">
      <c r="A32" s="13"/>
      <c r="B32" s="14"/>
      <c r="C32" s="244"/>
      <c r="D32" s="552"/>
      <c r="E32" s="552"/>
      <c r="F32" s="552"/>
      <c r="G32" s="255"/>
      <c r="H32" s="256"/>
      <c r="I32" s="257"/>
      <c r="J32" s="258"/>
      <c r="K32" s="257"/>
      <c r="L32" s="258"/>
      <c r="M32" s="257"/>
      <c r="N32" s="552"/>
      <c r="O32" s="566"/>
      <c r="P32" s="18"/>
      <c r="Q32" s="18"/>
      <c r="R32" s="18"/>
      <c r="S32" s="18"/>
      <c r="T32" s="18"/>
      <c r="U32" s="18"/>
      <c r="V32" s="18"/>
      <c r="W32" s="18"/>
      <c r="X32" s="67"/>
      <c r="Y32" s="23"/>
    </row>
    <row r="33" spans="1:25" s="3" customFormat="1" ht="46.5" customHeight="1" x14ac:dyDescent="0.3">
      <c r="A33" s="13"/>
      <c r="B33" s="14"/>
      <c r="C33" s="244"/>
      <c r="D33" s="552"/>
      <c r="E33" s="552"/>
      <c r="F33" s="552"/>
      <c r="G33" s="255"/>
      <c r="H33" s="256"/>
      <c r="I33" s="257"/>
      <c r="J33" s="257"/>
      <c r="K33" s="257"/>
      <c r="L33" s="258"/>
      <c r="M33" s="257"/>
      <c r="N33" s="552"/>
      <c r="O33" s="566"/>
      <c r="P33" s="18"/>
      <c r="Q33" s="18"/>
      <c r="R33" s="18"/>
      <c r="S33" s="18"/>
      <c r="T33" s="18"/>
      <c r="U33" s="18"/>
      <c r="V33" s="18"/>
      <c r="W33" s="18"/>
      <c r="X33" s="67"/>
      <c r="Y33" s="23"/>
    </row>
    <row r="34" spans="1:25" s="3" customFormat="1" ht="46.5" customHeight="1" x14ac:dyDescent="0.3">
      <c r="A34" s="13"/>
      <c r="B34" s="14"/>
      <c r="C34" s="244"/>
      <c r="D34" s="552"/>
      <c r="E34" s="552"/>
      <c r="F34" s="552"/>
      <c r="G34" s="255"/>
      <c r="H34" s="256"/>
      <c r="I34" s="257"/>
      <c r="J34" s="257"/>
      <c r="K34" s="257"/>
      <c r="L34" s="258"/>
      <c r="M34" s="257"/>
      <c r="N34" s="552"/>
      <c r="O34" s="566"/>
      <c r="P34" s="18"/>
      <c r="Q34" s="18"/>
      <c r="R34" s="18"/>
      <c r="S34" s="18"/>
      <c r="T34" s="18"/>
      <c r="U34" s="18"/>
      <c r="V34" s="18"/>
      <c r="W34" s="18"/>
      <c r="X34" s="67"/>
      <c r="Y34" s="23"/>
    </row>
    <row r="35" spans="1:25" s="3" customFormat="1" ht="46.5" customHeight="1" x14ac:dyDescent="0.3">
      <c r="A35" s="13"/>
      <c r="B35" s="14"/>
      <c r="C35" s="244"/>
      <c r="D35" s="552"/>
      <c r="E35" s="552"/>
      <c r="F35" s="552"/>
      <c r="G35" s="255"/>
      <c r="H35" s="256"/>
      <c r="I35" s="257"/>
      <c r="J35" s="257"/>
      <c r="K35" s="257"/>
      <c r="L35" s="258"/>
      <c r="M35" s="257"/>
      <c r="N35" s="552"/>
      <c r="O35" s="566"/>
      <c r="P35" s="18"/>
      <c r="Q35" s="18"/>
      <c r="R35" s="18"/>
      <c r="S35" s="18"/>
      <c r="T35" s="18"/>
      <c r="U35" s="18"/>
      <c r="V35" s="18"/>
      <c r="W35" s="18"/>
      <c r="X35" s="67"/>
      <c r="Y35" s="23"/>
    </row>
    <row r="36" spans="1:25" s="3" customFormat="1" ht="46.5" customHeight="1" x14ac:dyDescent="0.3">
      <c r="A36" s="13"/>
      <c r="B36" s="14"/>
      <c r="C36" s="244"/>
      <c r="D36" s="552"/>
      <c r="E36" s="552"/>
      <c r="F36" s="552"/>
      <c r="G36" s="255"/>
      <c r="H36" s="256"/>
      <c r="I36" s="257"/>
      <c r="J36" s="257"/>
      <c r="K36" s="257"/>
      <c r="L36" s="258"/>
      <c r="M36" s="257"/>
      <c r="N36" s="552"/>
      <c r="O36" s="566"/>
      <c r="P36" s="18"/>
      <c r="Q36" s="18"/>
      <c r="R36" s="18"/>
      <c r="S36" s="18"/>
      <c r="T36" s="18"/>
      <c r="U36" s="18"/>
      <c r="V36" s="18"/>
      <c r="W36" s="18"/>
      <c r="X36" s="67"/>
      <c r="Y36" s="23"/>
    </row>
    <row r="37" spans="1:25" s="3" customFormat="1" ht="46.5" customHeight="1" x14ac:dyDescent="0.3">
      <c r="A37" s="13"/>
      <c r="B37" s="14"/>
      <c r="C37" s="244"/>
      <c r="D37" s="552"/>
      <c r="E37" s="552"/>
      <c r="F37" s="552"/>
      <c r="G37" s="255"/>
      <c r="H37" s="256"/>
      <c r="I37" s="257"/>
      <c r="J37" s="257"/>
      <c r="K37" s="257"/>
      <c r="L37" s="258"/>
      <c r="M37" s="257"/>
      <c r="N37" s="552"/>
      <c r="O37" s="566"/>
      <c r="P37" s="18"/>
      <c r="Q37" s="18"/>
      <c r="R37" s="18"/>
      <c r="S37" s="18"/>
      <c r="T37" s="18"/>
      <c r="U37" s="18"/>
      <c r="V37" s="18"/>
      <c r="W37" s="18"/>
      <c r="X37" s="67"/>
      <c r="Y37" s="23"/>
    </row>
    <row r="38" spans="1:25" s="3" customFormat="1" ht="46.5" customHeight="1" x14ac:dyDescent="0.3">
      <c r="A38" s="13"/>
      <c r="B38" s="14"/>
      <c r="C38" s="244"/>
      <c r="D38" s="552"/>
      <c r="E38" s="552"/>
      <c r="F38" s="552"/>
      <c r="G38" s="255"/>
      <c r="H38" s="256"/>
      <c r="I38" s="257"/>
      <c r="J38" s="257"/>
      <c r="K38" s="257"/>
      <c r="L38" s="258"/>
      <c r="M38" s="257"/>
      <c r="N38" s="552"/>
      <c r="O38" s="566"/>
      <c r="P38" s="18"/>
      <c r="Q38" s="18"/>
      <c r="R38" s="18"/>
      <c r="S38" s="18"/>
      <c r="T38" s="18"/>
      <c r="U38" s="18"/>
      <c r="V38" s="18"/>
      <c r="W38" s="18"/>
      <c r="X38" s="67"/>
      <c r="Y38" s="23"/>
    </row>
    <row r="39" spans="1:25" s="3" customFormat="1" ht="46.5" customHeight="1" x14ac:dyDescent="0.3">
      <c r="A39" s="13"/>
      <c r="B39" s="14"/>
      <c r="C39" s="244"/>
      <c r="D39" s="552"/>
      <c r="E39" s="552"/>
      <c r="F39" s="552"/>
      <c r="G39" s="255"/>
      <c r="H39" s="256"/>
      <c r="I39" s="257"/>
      <c r="J39" s="257"/>
      <c r="K39" s="257"/>
      <c r="L39" s="258"/>
      <c r="M39" s="257"/>
      <c r="N39" s="552"/>
      <c r="O39" s="566"/>
      <c r="P39" s="18"/>
      <c r="Q39" s="18"/>
      <c r="R39" s="18"/>
      <c r="S39" s="18"/>
      <c r="T39" s="18"/>
      <c r="U39" s="18"/>
      <c r="V39" s="18"/>
      <c r="W39" s="18"/>
      <c r="X39" s="67"/>
      <c r="Y39" s="23"/>
    </row>
    <row r="40" spans="1:25" s="3" customFormat="1" ht="46.5" customHeight="1" x14ac:dyDescent="0.3">
      <c r="A40" s="13"/>
      <c r="B40" s="14"/>
      <c r="C40" s="244"/>
      <c r="D40" s="552"/>
      <c r="E40" s="552"/>
      <c r="F40" s="552"/>
      <c r="G40" s="255"/>
      <c r="H40" s="256"/>
      <c r="I40" s="257"/>
      <c r="J40" s="257"/>
      <c r="K40" s="257"/>
      <c r="L40" s="258"/>
      <c r="M40" s="257"/>
      <c r="N40" s="552"/>
      <c r="O40" s="566"/>
      <c r="P40" s="18"/>
      <c r="Q40" s="18"/>
      <c r="R40" s="18"/>
      <c r="S40" s="18"/>
      <c r="T40" s="18"/>
      <c r="U40" s="18"/>
      <c r="V40" s="18"/>
      <c r="W40" s="18"/>
      <c r="X40" s="67"/>
      <c r="Y40" s="23"/>
    </row>
    <row r="41" spans="1:25" s="3" customFormat="1" ht="46.5" customHeight="1" x14ac:dyDescent="0.3">
      <c r="A41" s="13"/>
      <c r="B41" s="14"/>
      <c r="C41" s="244"/>
      <c r="D41" s="552"/>
      <c r="E41" s="552"/>
      <c r="F41" s="552"/>
      <c r="G41" s="255"/>
      <c r="H41" s="256"/>
      <c r="I41" s="257"/>
      <c r="J41" s="257"/>
      <c r="K41" s="257"/>
      <c r="L41" s="258"/>
      <c r="M41" s="257"/>
      <c r="N41" s="552"/>
      <c r="O41" s="566"/>
      <c r="P41" s="18"/>
      <c r="Q41" s="18"/>
      <c r="R41" s="18"/>
      <c r="S41" s="18"/>
      <c r="T41" s="18"/>
      <c r="U41" s="18"/>
      <c r="V41" s="18"/>
      <c r="W41" s="18"/>
      <c r="X41" s="67"/>
      <c r="Y41" s="23"/>
    </row>
    <row r="42" spans="1:25" s="3" customFormat="1" ht="46.5" customHeight="1" x14ac:dyDescent="0.3">
      <c r="A42" s="13"/>
      <c r="B42" s="14"/>
      <c r="C42" s="244"/>
      <c r="D42" s="552"/>
      <c r="E42" s="552"/>
      <c r="F42" s="552"/>
      <c r="G42" s="255"/>
      <c r="H42" s="256"/>
      <c r="I42" s="257"/>
      <c r="J42" s="257"/>
      <c r="K42" s="257"/>
      <c r="L42" s="258"/>
      <c r="M42" s="257"/>
      <c r="N42" s="552"/>
      <c r="O42" s="566"/>
      <c r="P42" s="18"/>
      <c r="Q42" s="18"/>
      <c r="R42" s="18"/>
      <c r="S42" s="18"/>
      <c r="T42" s="18"/>
      <c r="U42" s="18"/>
      <c r="V42" s="18"/>
      <c r="W42" s="18"/>
      <c r="X42" s="67"/>
      <c r="Y42" s="23"/>
    </row>
    <row r="43" spans="1:25" s="3" customFormat="1" ht="46.5" customHeight="1" x14ac:dyDescent="0.3">
      <c r="A43" s="13"/>
      <c r="B43" s="14"/>
      <c r="C43" s="244"/>
      <c r="D43" s="552"/>
      <c r="E43" s="552"/>
      <c r="F43" s="552"/>
      <c r="G43" s="255"/>
      <c r="H43" s="256"/>
      <c r="I43" s="257"/>
      <c r="J43" s="257"/>
      <c r="K43" s="257"/>
      <c r="L43" s="258"/>
      <c r="M43" s="257"/>
      <c r="N43" s="552"/>
      <c r="O43" s="566"/>
      <c r="P43" s="18"/>
      <c r="Q43" s="18"/>
      <c r="R43" s="18"/>
      <c r="S43" s="18"/>
      <c r="T43" s="18"/>
      <c r="U43" s="18"/>
      <c r="V43" s="18"/>
      <c r="W43" s="18"/>
      <c r="X43" s="67"/>
      <c r="Y43" s="23"/>
    </row>
    <row r="44" spans="1:25" s="3" customFormat="1" ht="46.5" customHeight="1" x14ac:dyDescent="0.3">
      <c r="A44" s="13"/>
      <c r="B44" s="14"/>
      <c r="C44" s="244"/>
      <c r="D44" s="552"/>
      <c r="E44" s="552"/>
      <c r="F44" s="552"/>
      <c r="G44" s="255"/>
      <c r="H44" s="256"/>
      <c r="I44" s="257"/>
      <c r="J44" s="257"/>
      <c r="K44" s="257"/>
      <c r="L44" s="258"/>
      <c r="M44" s="257"/>
      <c r="N44" s="552"/>
      <c r="O44" s="566"/>
      <c r="P44" s="18"/>
      <c r="Q44" s="18"/>
      <c r="R44" s="18"/>
      <c r="S44" s="18"/>
      <c r="T44" s="18"/>
      <c r="U44" s="18"/>
      <c r="V44" s="18"/>
      <c r="W44" s="18"/>
      <c r="X44" s="67"/>
      <c r="Y44" s="23"/>
    </row>
    <row r="45" spans="1:25" s="3" customFormat="1" ht="46.5" customHeight="1" x14ac:dyDescent="0.3">
      <c r="A45" s="13"/>
      <c r="B45" s="14"/>
      <c r="C45" s="244"/>
      <c r="D45" s="552"/>
      <c r="E45" s="552"/>
      <c r="F45" s="552"/>
      <c r="G45" s="255"/>
      <c r="H45" s="256"/>
      <c r="I45" s="257"/>
      <c r="J45" s="257"/>
      <c r="K45" s="257"/>
      <c r="L45" s="258"/>
      <c r="M45" s="257"/>
      <c r="N45" s="552"/>
      <c r="O45" s="566"/>
      <c r="P45" s="18"/>
      <c r="Q45" s="18"/>
      <c r="R45" s="18"/>
      <c r="S45" s="18"/>
      <c r="T45" s="18"/>
      <c r="U45" s="18"/>
      <c r="V45" s="18"/>
      <c r="W45" s="18"/>
      <c r="X45" s="67"/>
      <c r="Y45" s="23"/>
    </row>
    <row r="46" spans="1:25" s="3" customFormat="1" ht="46.5" customHeight="1" x14ac:dyDescent="0.3">
      <c r="A46" s="13"/>
      <c r="B46" s="14"/>
      <c r="C46" s="244"/>
      <c r="D46" s="552"/>
      <c r="E46" s="552"/>
      <c r="F46" s="552"/>
      <c r="G46" s="255"/>
      <c r="H46" s="256"/>
      <c r="I46" s="257"/>
      <c r="J46" s="257"/>
      <c r="K46" s="257"/>
      <c r="L46" s="258"/>
      <c r="M46" s="257"/>
      <c r="N46" s="552"/>
      <c r="O46" s="566"/>
      <c r="P46" s="18"/>
      <c r="Q46" s="18"/>
      <c r="R46" s="18"/>
      <c r="S46" s="18"/>
      <c r="T46" s="18"/>
      <c r="U46" s="18"/>
      <c r="V46" s="18"/>
      <c r="W46" s="18"/>
      <c r="X46" s="67"/>
      <c r="Y46" s="23"/>
    </row>
    <row r="47" spans="1:25" s="3" customFormat="1" ht="46.5" customHeight="1" x14ac:dyDescent="0.3">
      <c r="A47" s="13"/>
      <c r="B47" s="14"/>
      <c r="C47" s="244"/>
      <c r="D47" s="552"/>
      <c r="E47" s="552"/>
      <c r="F47" s="552"/>
      <c r="G47" s="255"/>
      <c r="H47" s="256"/>
      <c r="I47" s="257"/>
      <c r="J47" s="257"/>
      <c r="K47" s="257"/>
      <c r="L47" s="258"/>
      <c r="M47" s="257"/>
      <c r="N47" s="552"/>
      <c r="O47" s="566"/>
      <c r="P47" s="18"/>
      <c r="Q47" s="18"/>
      <c r="R47" s="18"/>
      <c r="S47" s="18"/>
      <c r="T47" s="18"/>
      <c r="U47" s="18"/>
      <c r="V47" s="18"/>
      <c r="W47" s="18"/>
      <c r="X47" s="67"/>
      <c r="Y47" s="23"/>
    </row>
    <row r="48" spans="1:25" s="3" customFormat="1" ht="46.5" customHeight="1" x14ac:dyDescent="0.3">
      <c r="A48" s="13"/>
      <c r="B48" s="14"/>
      <c r="C48" s="244"/>
      <c r="D48" s="552"/>
      <c r="E48" s="552"/>
      <c r="F48" s="552"/>
      <c r="G48" s="255"/>
      <c r="H48" s="256"/>
      <c r="I48" s="257"/>
      <c r="J48" s="257"/>
      <c r="K48" s="257"/>
      <c r="L48" s="258"/>
      <c r="M48" s="257"/>
      <c r="N48" s="552"/>
      <c r="O48" s="566"/>
      <c r="P48" s="18"/>
      <c r="Q48" s="18"/>
      <c r="R48" s="18"/>
      <c r="S48" s="18"/>
      <c r="T48" s="18"/>
      <c r="U48" s="18"/>
      <c r="V48" s="18"/>
      <c r="W48" s="18"/>
      <c r="X48" s="67"/>
      <c r="Y48" s="23"/>
    </row>
    <row r="49" spans="1:25" s="33" customFormat="1" ht="46.5" customHeight="1" thickBot="1" x14ac:dyDescent="0.35">
      <c r="A49" s="32"/>
      <c r="B49" s="14"/>
      <c r="C49" s="247"/>
      <c r="D49" s="553"/>
      <c r="E49" s="553"/>
      <c r="F49" s="553"/>
      <c r="G49" s="260"/>
      <c r="H49" s="261"/>
      <c r="I49" s="262"/>
      <c r="J49" s="262"/>
      <c r="K49" s="262"/>
      <c r="L49" s="263"/>
      <c r="M49" s="262"/>
      <c r="N49" s="553"/>
      <c r="O49" s="576"/>
      <c r="P49" s="18"/>
      <c r="Q49" s="18"/>
      <c r="R49" s="18"/>
      <c r="S49" s="18"/>
      <c r="T49" s="18"/>
      <c r="U49" s="18"/>
      <c r="V49" s="18"/>
      <c r="W49" s="18"/>
      <c r="X49" s="67"/>
      <c r="Y49" s="51"/>
    </row>
    <row r="50" spans="1:25" s="16" customFormat="1" ht="18" customHeight="1" x14ac:dyDescent="0.3">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
      <c r="A51" s="15"/>
      <c r="B51" s="14"/>
      <c r="C51" s="80" t="s">
        <v>665</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35">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
      <c r="A53" s="13"/>
      <c r="B53" s="14"/>
      <c r="C53" s="581"/>
      <c r="D53" s="582"/>
      <c r="E53" s="582"/>
      <c r="F53" s="582"/>
      <c r="G53" s="582"/>
      <c r="H53" s="582"/>
      <c r="I53" s="583"/>
      <c r="J53" s="5"/>
      <c r="K53" s="11"/>
      <c r="L53" s="12"/>
      <c r="M53" s="12"/>
      <c r="N53" s="12"/>
      <c r="O53" s="12"/>
      <c r="P53" s="12"/>
      <c r="Q53" s="18"/>
      <c r="R53" s="18"/>
      <c r="S53" s="18"/>
      <c r="T53" s="18"/>
      <c r="U53" s="18"/>
      <c r="V53" s="18"/>
      <c r="W53" s="18"/>
      <c r="X53" s="67"/>
      <c r="Y53" s="23"/>
    </row>
    <row r="54" spans="1:25" s="3" customFormat="1" ht="18" customHeight="1" x14ac:dyDescent="0.3">
      <c r="A54" s="13"/>
      <c r="B54" s="14"/>
      <c r="C54" s="584"/>
      <c r="D54" s="585"/>
      <c r="E54" s="585"/>
      <c r="F54" s="585"/>
      <c r="G54" s="585"/>
      <c r="H54" s="585"/>
      <c r="I54" s="586"/>
      <c r="J54" s="5"/>
      <c r="K54" s="11"/>
      <c r="L54" s="12"/>
      <c r="M54" s="12"/>
      <c r="N54" s="12"/>
      <c r="O54" s="12"/>
      <c r="P54" s="12"/>
      <c r="Q54" s="18"/>
      <c r="R54" s="18"/>
      <c r="S54" s="18"/>
      <c r="T54" s="18"/>
      <c r="U54" s="18"/>
      <c r="V54" s="18"/>
      <c r="W54" s="18"/>
      <c r="X54" s="67"/>
      <c r="Y54" s="23"/>
    </row>
    <row r="55" spans="1:25" s="3" customFormat="1" ht="18" customHeight="1" x14ac:dyDescent="0.3">
      <c r="A55" s="13"/>
      <c r="B55" s="14"/>
      <c r="C55" s="584"/>
      <c r="D55" s="585"/>
      <c r="E55" s="585"/>
      <c r="F55" s="585"/>
      <c r="G55" s="585"/>
      <c r="H55" s="585"/>
      <c r="I55" s="586"/>
      <c r="J55" s="5"/>
      <c r="K55" s="11"/>
      <c r="L55" s="12"/>
      <c r="M55" s="12"/>
      <c r="N55" s="12"/>
      <c r="O55" s="12"/>
      <c r="P55" s="12"/>
      <c r="Q55" s="18"/>
      <c r="R55" s="18"/>
      <c r="S55" s="18"/>
      <c r="T55" s="18"/>
      <c r="U55" s="18"/>
      <c r="V55" s="18"/>
      <c r="W55" s="18"/>
      <c r="X55" s="67"/>
      <c r="Y55" s="23"/>
    </row>
    <row r="56" spans="1:25" s="3" customFormat="1" ht="18" customHeight="1" x14ac:dyDescent="0.3">
      <c r="A56" s="13"/>
      <c r="B56" s="14"/>
      <c r="C56" s="584"/>
      <c r="D56" s="585"/>
      <c r="E56" s="585"/>
      <c r="F56" s="585"/>
      <c r="G56" s="585"/>
      <c r="H56" s="585"/>
      <c r="I56" s="586"/>
      <c r="J56" s="5"/>
      <c r="K56" s="11"/>
      <c r="L56" s="12"/>
      <c r="M56" s="12"/>
      <c r="N56" s="12"/>
      <c r="O56" s="12"/>
      <c r="P56" s="12"/>
      <c r="Q56" s="18"/>
      <c r="R56" s="18"/>
      <c r="S56" s="18"/>
      <c r="T56" s="18"/>
      <c r="U56" s="18"/>
      <c r="V56" s="18"/>
      <c r="W56" s="18"/>
      <c r="X56" s="67"/>
      <c r="Y56" s="23"/>
    </row>
    <row r="57" spans="1:25" s="3" customFormat="1" ht="18" customHeight="1" thickBot="1" x14ac:dyDescent="0.35">
      <c r="A57" s="13"/>
      <c r="B57" s="14"/>
      <c r="C57" s="587"/>
      <c r="D57" s="588"/>
      <c r="E57" s="588"/>
      <c r="F57" s="588"/>
      <c r="G57" s="588"/>
      <c r="H57" s="588"/>
      <c r="I57" s="589"/>
      <c r="J57" s="5"/>
      <c r="K57" s="11"/>
      <c r="L57" s="12"/>
      <c r="M57" s="12"/>
      <c r="N57" s="12"/>
      <c r="O57" s="12"/>
      <c r="P57" s="12"/>
      <c r="Q57" s="18"/>
      <c r="R57" s="18"/>
      <c r="S57" s="18"/>
      <c r="T57" s="18"/>
      <c r="U57" s="18"/>
      <c r="V57" s="18"/>
      <c r="W57" s="18"/>
      <c r="X57" s="67"/>
      <c r="Y57" s="23"/>
    </row>
    <row r="58" spans="1:25" s="3" customFormat="1" ht="18" customHeight="1" x14ac:dyDescent="0.3">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
      <c r="A59" s="13"/>
      <c r="B59" s="14"/>
      <c r="C59" s="20" t="s">
        <v>672</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35">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x14ac:dyDescent="0.35">
      <c r="A62" s="13"/>
      <c r="B62" s="14"/>
      <c r="C62" s="48" t="s">
        <v>26</v>
      </c>
      <c r="D62" s="332" t="s">
        <v>39</v>
      </c>
      <c r="E62" s="332" t="s">
        <v>38</v>
      </c>
      <c r="F62" s="332" t="s">
        <v>37</v>
      </c>
      <c r="G62" s="332" t="s">
        <v>43</v>
      </c>
      <c r="H62" s="332" t="s">
        <v>579</v>
      </c>
      <c r="I62" s="530" t="s">
        <v>36</v>
      </c>
      <c r="J62" s="575"/>
      <c r="K62" s="577" t="s">
        <v>45</v>
      </c>
      <c r="L62" s="578"/>
      <c r="M62" s="332" t="s">
        <v>20</v>
      </c>
      <c r="N62" s="332" t="s">
        <v>24</v>
      </c>
      <c r="O62" s="332" t="s">
        <v>22</v>
      </c>
      <c r="P62" s="332" t="s">
        <v>18</v>
      </c>
      <c r="Q62" s="332" t="s">
        <v>42</v>
      </c>
      <c r="R62" s="332" t="s">
        <v>666</v>
      </c>
      <c r="S62" s="530" t="s">
        <v>8</v>
      </c>
      <c r="T62" s="527"/>
      <c r="U62" s="362"/>
      <c r="V62" s="362"/>
      <c r="W62" s="362"/>
      <c r="X62" s="29"/>
      <c r="Y62" s="23"/>
    </row>
    <row r="63" spans="1:25" s="3" customFormat="1" ht="47.25" customHeight="1" x14ac:dyDescent="0.3">
      <c r="A63" s="13"/>
      <c r="B63" s="14"/>
      <c r="C63" s="254"/>
      <c r="D63" s="331"/>
      <c r="E63" s="331"/>
      <c r="F63" s="241"/>
      <c r="G63" s="331"/>
      <c r="H63" s="241"/>
      <c r="I63" s="531"/>
      <c r="J63" s="523"/>
      <c r="K63" s="579"/>
      <c r="L63" s="580"/>
      <c r="M63" s="331"/>
      <c r="N63" s="331"/>
      <c r="O63" s="331"/>
      <c r="P63" s="242"/>
      <c r="Q63" s="242"/>
      <c r="R63" s="331"/>
      <c r="S63" s="531"/>
      <c r="T63" s="532"/>
      <c r="U63" s="363"/>
      <c r="V63" s="363"/>
      <c r="W63" s="363"/>
      <c r="X63" s="29"/>
      <c r="Y63" s="23"/>
    </row>
    <row r="64" spans="1:25" s="3" customFormat="1" ht="47.25" customHeight="1" x14ac:dyDescent="0.3">
      <c r="A64" s="13"/>
      <c r="B64" s="14"/>
      <c r="C64" s="254"/>
      <c r="D64" s="329"/>
      <c r="E64" s="329"/>
      <c r="F64" s="245"/>
      <c r="G64" s="329"/>
      <c r="H64" s="245"/>
      <c r="I64" s="568"/>
      <c r="J64" s="521"/>
      <c r="K64" s="528"/>
      <c r="L64" s="528"/>
      <c r="M64" s="329"/>
      <c r="N64" s="329"/>
      <c r="O64" s="329"/>
      <c r="P64" s="246"/>
      <c r="Q64" s="246"/>
      <c r="R64" s="329"/>
      <c r="S64" s="524"/>
      <c r="T64" s="525"/>
      <c r="U64" s="364"/>
      <c r="V64" s="364"/>
      <c r="W64" s="364"/>
      <c r="X64" s="29"/>
      <c r="Y64" s="23"/>
    </row>
    <row r="65" spans="1:25" s="3" customFormat="1" ht="47.25" customHeight="1" x14ac:dyDescent="0.3">
      <c r="A65" s="13"/>
      <c r="B65" s="14"/>
      <c r="C65" s="254"/>
      <c r="D65" s="329"/>
      <c r="E65" s="329"/>
      <c r="F65" s="245"/>
      <c r="G65" s="329"/>
      <c r="H65" s="245"/>
      <c r="I65" s="568"/>
      <c r="J65" s="521"/>
      <c r="K65" s="528"/>
      <c r="L65" s="528"/>
      <c r="M65" s="329"/>
      <c r="N65" s="329"/>
      <c r="O65" s="329"/>
      <c r="P65" s="246"/>
      <c r="Q65" s="246"/>
      <c r="R65" s="329"/>
      <c r="S65" s="524"/>
      <c r="T65" s="525"/>
      <c r="U65" s="364"/>
      <c r="V65" s="364"/>
      <c r="W65" s="364"/>
      <c r="X65" s="29"/>
      <c r="Y65" s="23"/>
    </row>
    <row r="66" spans="1:25" s="3" customFormat="1" ht="47.25" customHeight="1" x14ac:dyDescent="0.3">
      <c r="A66" s="13"/>
      <c r="B66" s="14"/>
      <c r="C66" s="254"/>
      <c r="D66" s="329"/>
      <c r="E66" s="329"/>
      <c r="F66" s="245"/>
      <c r="G66" s="329"/>
      <c r="H66" s="245"/>
      <c r="I66" s="568"/>
      <c r="J66" s="521"/>
      <c r="K66" s="528"/>
      <c r="L66" s="528"/>
      <c r="M66" s="329"/>
      <c r="N66" s="329"/>
      <c r="O66" s="329"/>
      <c r="P66" s="246"/>
      <c r="Q66" s="246"/>
      <c r="R66" s="329"/>
      <c r="S66" s="524"/>
      <c r="T66" s="525"/>
      <c r="U66" s="364"/>
      <c r="V66" s="364"/>
      <c r="W66" s="364"/>
      <c r="X66" s="29"/>
      <c r="Y66" s="23"/>
    </row>
    <row r="67" spans="1:25" s="3" customFormat="1" ht="47.25" customHeight="1" x14ac:dyDescent="0.3">
      <c r="A67" s="13"/>
      <c r="B67" s="14"/>
      <c r="C67" s="254"/>
      <c r="D67" s="329"/>
      <c r="E67" s="329"/>
      <c r="F67" s="245"/>
      <c r="G67" s="329"/>
      <c r="H67" s="245"/>
      <c r="I67" s="568"/>
      <c r="J67" s="521"/>
      <c r="K67" s="528"/>
      <c r="L67" s="528"/>
      <c r="M67" s="329"/>
      <c r="N67" s="329"/>
      <c r="O67" s="329"/>
      <c r="P67" s="246"/>
      <c r="Q67" s="246"/>
      <c r="R67" s="329"/>
      <c r="S67" s="524"/>
      <c r="T67" s="525"/>
      <c r="U67" s="364"/>
      <c r="V67" s="364"/>
      <c r="W67" s="364"/>
      <c r="X67" s="29"/>
      <c r="Y67" s="23"/>
    </row>
    <row r="68" spans="1:25" s="3" customFormat="1" ht="47.25" customHeight="1" x14ac:dyDescent="0.3">
      <c r="A68" s="13"/>
      <c r="B68" s="14"/>
      <c r="C68" s="254"/>
      <c r="D68" s="329"/>
      <c r="E68" s="329"/>
      <c r="F68" s="245"/>
      <c r="G68" s="329"/>
      <c r="H68" s="245"/>
      <c r="I68" s="568"/>
      <c r="J68" s="521"/>
      <c r="K68" s="528"/>
      <c r="L68" s="528"/>
      <c r="M68" s="329"/>
      <c r="N68" s="329"/>
      <c r="O68" s="329"/>
      <c r="P68" s="246"/>
      <c r="Q68" s="246"/>
      <c r="R68" s="329"/>
      <c r="S68" s="524"/>
      <c r="T68" s="525"/>
      <c r="U68" s="364"/>
      <c r="V68" s="364"/>
      <c r="W68" s="364"/>
      <c r="X68" s="29"/>
      <c r="Y68" s="23"/>
    </row>
    <row r="69" spans="1:25" s="3" customFormat="1" ht="47.25" customHeight="1" x14ac:dyDescent="0.3">
      <c r="A69" s="13"/>
      <c r="B69" s="14"/>
      <c r="C69" s="254"/>
      <c r="D69" s="329"/>
      <c r="E69" s="329"/>
      <c r="F69" s="245"/>
      <c r="G69" s="329"/>
      <c r="H69" s="245"/>
      <c r="I69" s="568"/>
      <c r="J69" s="521"/>
      <c r="K69" s="528"/>
      <c r="L69" s="528"/>
      <c r="M69" s="329"/>
      <c r="N69" s="329"/>
      <c r="O69" s="329"/>
      <c r="P69" s="246"/>
      <c r="Q69" s="246"/>
      <c r="R69" s="329"/>
      <c r="S69" s="524"/>
      <c r="T69" s="525"/>
      <c r="U69" s="364"/>
      <c r="V69" s="364"/>
      <c r="W69" s="364"/>
      <c r="X69" s="29"/>
      <c r="Y69" s="23"/>
    </row>
    <row r="70" spans="1:25" s="3" customFormat="1" ht="47.25" customHeight="1" x14ac:dyDescent="0.3">
      <c r="A70" s="13"/>
      <c r="B70" s="14"/>
      <c r="C70" s="254"/>
      <c r="D70" s="329"/>
      <c r="E70" s="329"/>
      <c r="F70" s="245"/>
      <c r="G70" s="329"/>
      <c r="H70" s="245"/>
      <c r="I70" s="568"/>
      <c r="J70" s="521"/>
      <c r="K70" s="528"/>
      <c r="L70" s="528"/>
      <c r="M70" s="329"/>
      <c r="N70" s="329"/>
      <c r="O70" s="329"/>
      <c r="P70" s="246"/>
      <c r="Q70" s="246"/>
      <c r="R70" s="329"/>
      <c r="S70" s="524"/>
      <c r="T70" s="525"/>
      <c r="U70" s="364"/>
      <c r="V70" s="364"/>
      <c r="W70" s="364"/>
      <c r="X70" s="29"/>
      <c r="Y70" s="23"/>
    </row>
    <row r="71" spans="1:25" s="3" customFormat="1" ht="47.25" customHeight="1" x14ac:dyDescent="0.3">
      <c r="A71" s="13"/>
      <c r="B71" s="14"/>
      <c r="C71" s="254"/>
      <c r="D71" s="329"/>
      <c r="E71" s="329"/>
      <c r="F71" s="245"/>
      <c r="G71" s="329"/>
      <c r="H71" s="245"/>
      <c r="I71" s="568"/>
      <c r="J71" s="521"/>
      <c r="K71" s="528"/>
      <c r="L71" s="528"/>
      <c r="M71" s="329"/>
      <c r="N71" s="329"/>
      <c r="O71" s="329"/>
      <c r="P71" s="246"/>
      <c r="Q71" s="246"/>
      <c r="R71" s="329"/>
      <c r="S71" s="524"/>
      <c r="T71" s="525"/>
      <c r="U71" s="364"/>
      <c r="V71" s="364"/>
      <c r="W71" s="364"/>
      <c r="X71" s="29"/>
      <c r="Y71" s="23"/>
    </row>
    <row r="72" spans="1:25" s="3" customFormat="1" ht="47.25" customHeight="1" x14ac:dyDescent="0.3">
      <c r="A72" s="13"/>
      <c r="B72" s="14"/>
      <c r="C72" s="254"/>
      <c r="D72" s="329"/>
      <c r="E72" s="329"/>
      <c r="F72" s="245"/>
      <c r="G72" s="329"/>
      <c r="H72" s="245"/>
      <c r="I72" s="568"/>
      <c r="J72" s="521"/>
      <c r="K72" s="528"/>
      <c r="L72" s="528"/>
      <c r="M72" s="329"/>
      <c r="N72" s="329"/>
      <c r="O72" s="329"/>
      <c r="P72" s="246"/>
      <c r="Q72" s="246"/>
      <c r="R72" s="329"/>
      <c r="S72" s="524"/>
      <c r="T72" s="525"/>
      <c r="U72" s="364"/>
      <c r="V72" s="364"/>
      <c r="W72" s="364"/>
      <c r="X72" s="29"/>
      <c r="Y72" s="23"/>
    </row>
    <row r="73" spans="1:25" s="3" customFormat="1" ht="47.25" customHeight="1" x14ac:dyDescent="0.3">
      <c r="A73" s="13"/>
      <c r="B73" s="14"/>
      <c r="C73" s="254"/>
      <c r="D73" s="329"/>
      <c r="E73" s="329"/>
      <c r="F73" s="245"/>
      <c r="G73" s="329"/>
      <c r="H73" s="245"/>
      <c r="I73" s="568"/>
      <c r="J73" s="521"/>
      <c r="K73" s="528"/>
      <c r="L73" s="528"/>
      <c r="M73" s="329"/>
      <c r="N73" s="329"/>
      <c r="O73" s="329"/>
      <c r="P73" s="246"/>
      <c r="Q73" s="246"/>
      <c r="R73" s="329"/>
      <c r="S73" s="524"/>
      <c r="T73" s="525"/>
      <c r="U73" s="364"/>
      <c r="V73" s="364"/>
      <c r="W73" s="364"/>
      <c r="X73" s="29"/>
      <c r="Y73" s="23"/>
    </row>
    <row r="74" spans="1:25" s="3" customFormat="1" ht="46.05" customHeight="1" x14ac:dyDescent="0.3">
      <c r="A74" s="13"/>
      <c r="B74" s="14"/>
      <c r="C74" s="254"/>
      <c r="D74" s="329"/>
      <c r="E74" s="329"/>
      <c r="F74" s="245"/>
      <c r="G74" s="329"/>
      <c r="H74" s="245"/>
      <c r="I74" s="568"/>
      <c r="J74" s="521"/>
      <c r="K74" s="528"/>
      <c r="L74" s="528"/>
      <c r="M74" s="329"/>
      <c r="N74" s="329"/>
      <c r="O74" s="329"/>
      <c r="P74" s="246"/>
      <c r="Q74" s="246"/>
      <c r="R74" s="329"/>
      <c r="S74" s="524"/>
      <c r="T74" s="525"/>
      <c r="U74" s="364"/>
      <c r="V74" s="364"/>
      <c r="W74" s="364"/>
      <c r="X74" s="29"/>
      <c r="Y74" s="23"/>
    </row>
    <row r="75" spans="1:25" s="3" customFormat="1" ht="51.75" customHeight="1" x14ac:dyDescent="0.3">
      <c r="A75" s="13"/>
      <c r="B75" s="14"/>
      <c r="C75" s="254"/>
      <c r="D75" s="329"/>
      <c r="E75" s="329"/>
      <c r="F75" s="245"/>
      <c r="G75" s="329"/>
      <c r="H75" s="245"/>
      <c r="I75" s="568"/>
      <c r="J75" s="521"/>
      <c r="K75" s="528"/>
      <c r="L75" s="528"/>
      <c r="M75" s="329"/>
      <c r="N75" s="329"/>
      <c r="O75" s="329"/>
      <c r="P75" s="246"/>
      <c r="Q75" s="246"/>
      <c r="R75" s="329"/>
      <c r="S75" s="524"/>
      <c r="T75" s="525"/>
      <c r="U75" s="364"/>
      <c r="V75" s="364"/>
      <c r="W75" s="364"/>
      <c r="X75" s="29"/>
      <c r="Y75" s="23"/>
    </row>
    <row r="76" spans="1:25" s="3" customFormat="1" ht="51.75" customHeight="1" x14ac:dyDescent="0.3">
      <c r="A76" s="13"/>
      <c r="B76" s="14"/>
      <c r="C76" s="254"/>
      <c r="D76" s="329"/>
      <c r="E76" s="329"/>
      <c r="F76" s="245"/>
      <c r="G76" s="329"/>
      <c r="H76" s="245"/>
      <c r="I76" s="568"/>
      <c r="J76" s="521"/>
      <c r="K76" s="528"/>
      <c r="L76" s="528"/>
      <c r="M76" s="329"/>
      <c r="N76" s="329"/>
      <c r="O76" s="329"/>
      <c r="P76" s="246"/>
      <c r="Q76" s="246"/>
      <c r="R76" s="329"/>
      <c r="S76" s="524"/>
      <c r="T76" s="525"/>
      <c r="U76" s="364"/>
      <c r="V76" s="364"/>
      <c r="W76" s="364"/>
      <c r="X76" s="29"/>
      <c r="Y76" s="23"/>
    </row>
    <row r="77" spans="1:25" s="3" customFormat="1" ht="51.75" customHeight="1" x14ac:dyDescent="0.3">
      <c r="A77" s="13"/>
      <c r="B77" s="14"/>
      <c r="C77" s="254"/>
      <c r="D77" s="329"/>
      <c r="E77" s="329"/>
      <c r="F77" s="245"/>
      <c r="G77" s="329"/>
      <c r="H77" s="245"/>
      <c r="I77" s="568"/>
      <c r="J77" s="521"/>
      <c r="K77" s="528"/>
      <c r="L77" s="528"/>
      <c r="M77" s="329"/>
      <c r="N77" s="329"/>
      <c r="O77" s="329"/>
      <c r="P77" s="246"/>
      <c r="Q77" s="246"/>
      <c r="R77" s="329"/>
      <c r="S77" s="524"/>
      <c r="T77" s="525"/>
      <c r="U77" s="364"/>
      <c r="V77" s="364"/>
      <c r="W77" s="364"/>
      <c r="X77" s="29"/>
      <c r="Y77" s="23"/>
    </row>
    <row r="78" spans="1:25" s="3" customFormat="1" ht="51.75" customHeight="1" x14ac:dyDescent="0.3">
      <c r="A78" s="13"/>
      <c r="B78" s="14"/>
      <c r="C78" s="254"/>
      <c r="D78" s="329"/>
      <c r="E78" s="329"/>
      <c r="F78" s="245"/>
      <c r="G78" s="329"/>
      <c r="H78" s="245"/>
      <c r="I78" s="568"/>
      <c r="J78" s="521"/>
      <c r="K78" s="528"/>
      <c r="L78" s="528"/>
      <c r="M78" s="329"/>
      <c r="N78" s="329"/>
      <c r="O78" s="329"/>
      <c r="P78" s="246"/>
      <c r="Q78" s="246"/>
      <c r="R78" s="329"/>
      <c r="S78" s="524"/>
      <c r="T78" s="525"/>
      <c r="U78" s="364"/>
      <c r="V78" s="364"/>
      <c r="W78" s="364"/>
      <c r="X78" s="29"/>
      <c r="Y78" s="23"/>
    </row>
    <row r="79" spans="1:25" s="3" customFormat="1" ht="51.75" customHeight="1" x14ac:dyDescent="0.3">
      <c r="A79" s="13"/>
      <c r="B79" s="14"/>
      <c r="C79" s="254"/>
      <c r="D79" s="329"/>
      <c r="E79" s="329"/>
      <c r="F79" s="245"/>
      <c r="G79" s="329"/>
      <c r="H79" s="245"/>
      <c r="I79" s="568"/>
      <c r="J79" s="521"/>
      <c r="K79" s="528"/>
      <c r="L79" s="528"/>
      <c r="M79" s="329"/>
      <c r="N79" s="329"/>
      <c r="O79" s="329"/>
      <c r="P79" s="246"/>
      <c r="Q79" s="246"/>
      <c r="R79" s="329"/>
      <c r="S79" s="524"/>
      <c r="T79" s="525"/>
      <c r="U79" s="364"/>
      <c r="V79" s="364"/>
      <c r="W79" s="364"/>
      <c r="X79" s="29"/>
      <c r="Y79" s="23"/>
    </row>
    <row r="80" spans="1:25" s="3" customFormat="1" ht="47.25" customHeight="1" x14ac:dyDescent="0.3">
      <c r="A80" s="13"/>
      <c r="B80" s="14"/>
      <c r="C80" s="254"/>
      <c r="D80" s="329"/>
      <c r="E80" s="329"/>
      <c r="F80" s="245"/>
      <c r="G80" s="329"/>
      <c r="H80" s="245"/>
      <c r="I80" s="568"/>
      <c r="J80" s="521"/>
      <c r="K80" s="528"/>
      <c r="L80" s="528"/>
      <c r="M80" s="329"/>
      <c r="N80" s="329"/>
      <c r="O80" s="329"/>
      <c r="P80" s="246"/>
      <c r="Q80" s="246"/>
      <c r="R80" s="329"/>
      <c r="S80" s="524"/>
      <c r="T80" s="525"/>
      <c r="U80" s="364"/>
      <c r="V80" s="364"/>
      <c r="W80" s="364"/>
      <c r="X80" s="29"/>
      <c r="Y80" s="23"/>
    </row>
    <row r="81" spans="1:25" s="3" customFormat="1" ht="47.25" customHeight="1" x14ac:dyDescent="0.3">
      <c r="A81" s="13"/>
      <c r="B81" s="14"/>
      <c r="C81" s="254"/>
      <c r="D81" s="329"/>
      <c r="E81" s="329"/>
      <c r="F81" s="245"/>
      <c r="G81" s="329"/>
      <c r="H81" s="245"/>
      <c r="I81" s="568"/>
      <c r="J81" s="521"/>
      <c r="K81" s="528"/>
      <c r="L81" s="528"/>
      <c r="M81" s="329"/>
      <c r="N81" s="329"/>
      <c r="O81" s="329"/>
      <c r="P81" s="246"/>
      <c r="Q81" s="246"/>
      <c r="R81" s="329"/>
      <c r="S81" s="524"/>
      <c r="T81" s="525"/>
      <c r="U81" s="364"/>
      <c r="V81" s="364"/>
      <c r="W81" s="364"/>
      <c r="X81" s="29"/>
      <c r="Y81" s="23"/>
    </row>
    <row r="82" spans="1:25" s="3" customFormat="1" ht="47.25" customHeight="1" x14ac:dyDescent="0.3">
      <c r="A82" s="13"/>
      <c r="B82" s="14"/>
      <c r="C82" s="254"/>
      <c r="D82" s="329"/>
      <c r="E82" s="329"/>
      <c r="F82" s="245"/>
      <c r="G82" s="329"/>
      <c r="H82" s="245"/>
      <c r="I82" s="568"/>
      <c r="J82" s="521"/>
      <c r="K82" s="528"/>
      <c r="L82" s="528"/>
      <c r="M82" s="329"/>
      <c r="N82" s="329"/>
      <c r="O82" s="329"/>
      <c r="P82" s="246"/>
      <c r="Q82" s="246"/>
      <c r="R82" s="329"/>
      <c r="S82" s="524"/>
      <c r="T82" s="525"/>
      <c r="U82" s="364"/>
      <c r="V82" s="364"/>
      <c r="W82" s="364"/>
      <c r="X82" s="29"/>
      <c r="Y82" s="23"/>
    </row>
    <row r="83" spans="1:25" s="3" customFormat="1" ht="47.25" customHeight="1" x14ac:dyDescent="0.3">
      <c r="A83" s="13"/>
      <c r="B83" s="14"/>
      <c r="C83" s="254"/>
      <c r="D83" s="329"/>
      <c r="E83" s="329"/>
      <c r="F83" s="245"/>
      <c r="G83" s="329"/>
      <c r="H83" s="245"/>
      <c r="I83" s="568"/>
      <c r="J83" s="521"/>
      <c r="K83" s="528"/>
      <c r="L83" s="528"/>
      <c r="M83" s="329"/>
      <c r="N83" s="329"/>
      <c r="O83" s="329"/>
      <c r="P83" s="246"/>
      <c r="Q83" s="246"/>
      <c r="R83" s="329"/>
      <c r="S83" s="524"/>
      <c r="T83" s="525"/>
      <c r="U83" s="364"/>
      <c r="V83" s="364"/>
      <c r="W83" s="364"/>
      <c r="X83" s="29"/>
      <c r="Y83" s="23"/>
    </row>
    <row r="84" spans="1:25" s="3" customFormat="1" ht="47.25" customHeight="1" x14ac:dyDescent="0.3">
      <c r="A84" s="13"/>
      <c r="B84" s="14"/>
      <c r="C84" s="254"/>
      <c r="D84" s="329"/>
      <c r="E84" s="329"/>
      <c r="F84" s="245"/>
      <c r="G84" s="329"/>
      <c r="H84" s="245"/>
      <c r="I84" s="568"/>
      <c r="J84" s="521"/>
      <c r="K84" s="528"/>
      <c r="L84" s="528"/>
      <c r="M84" s="329"/>
      <c r="N84" s="329"/>
      <c r="O84" s="329"/>
      <c r="P84" s="246"/>
      <c r="Q84" s="246"/>
      <c r="R84" s="329"/>
      <c r="S84" s="524"/>
      <c r="T84" s="525"/>
      <c r="U84" s="364"/>
      <c r="V84" s="364"/>
      <c r="W84" s="364"/>
      <c r="X84" s="29"/>
      <c r="Y84" s="23"/>
    </row>
    <row r="85" spans="1:25" s="3" customFormat="1" ht="47.25" customHeight="1" x14ac:dyDescent="0.3">
      <c r="A85" s="13"/>
      <c r="B85" s="14"/>
      <c r="C85" s="254"/>
      <c r="D85" s="329"/>
      <c r="E85" s="329"/>
      <c r="F85" s="245"/>
      <c r="G85" s="329"/>
      <c r="H85" s="245"/>
      <c r="I85" s="568"/>
      <c r="J85" s="521"/>
      <c r="K85" s="528"/>
      <c r="L85" s="528"/>
      <c r="M85" s="329"/>
      <c r="N85" s="329"/>
      <c r="O85" s="329"/>
      <c r="P85" s="246"/>
      <c r="Q85" s="246"/>
      <c r="R85" s="329"/>
      <c r="S85" s="524"/>
      <c r="T85" s="525"/>
      <c r="U85" s="364"/>
      <c r="V85" s="364"/>
      <c r="W85" s="364"/>
      <c r="X85" s="29"/>
      <c r="Y85" s="23"/>
    </row>
    <row r="86" spans="1:25" s="3" customFormat="1" ht="47.25" customHeight="1" x14ac:dyDescent="0.3">
      <c r="A86" s="13"/>
      <c r="B86" s="14"/>
      <c r="C86" s="254"/>
      <c r="D86" s="329"/>
      <c r="E86" s="329"/>
      <c r="F86" s="245"/>
      <c r="G86" s="329"/>
      <c r="H86" s="245"/>
      <c r="I86" s="568"/>
      <c r="J86" s="521"/>
      <c r="K86" s="528"/>
      <c r="L86" s="528"/>
      <c r="M86" s="329"/>
      <c r="N86" s="329"/>
      <c r="O86" s="329"/>
      <c r="P86" s="246"/>
      <c r="Q86" s="246"/>
      <c r="R86" s="329"/>
      <c r="S86" s="524"/>
      <c r="T86" s="525"/>
      <c r="U86" s="364"/>
      <c r="V86" s="364"/>
      <c r="W86" s="364"/>
      <c r="X86" s="29"/>
      <c r="Y86" s="23"/>
    </row>
    <row r="87" spans="1:25" s="3" customFormat="1" ht="51.75" customHeight="1" x14ac:dyDescent="0.3">
      <c r="A87" s="13"/>
      <c r="B87" s="14"/>
      <c r="C87" s="254"/>
      <c r="D87" s="329"/>
      <c r="E87" s="329"/>
      <c r="F87" s="245"/>
      <c r="G87" s="329"/>
      <c r="H87" s="245"/>
      <c r="I87" s="568"/>
      <c r="J87" s="521"/>
      <c r="K87" s="528"/>
      <c r="L87" s="528"/>
      <c r="M87" s="329"/>
      <c r="N87" s="329"/>
      <c r="O87" s="329"/>
      <c r="P87" s="246"/>
      <c r="Q87" s="246"/>
      <c r="R87" s="329"/>
      <c r="S87" s="524"/>
      <c r="T87" s="525"/>
      <c r="U87" s="364"/>
      <c r="V87" s="364"/>
      <c r="W87" s="364"/>
      <c r="X87" s="29"/>
      <c r="Y87" s="23"/>
    </row>
    <row r="88" spans="1:25" s="3" customFormat="1" ht="51.75" customHeight="1" x14ac:dyDescent="0.3">
      <c r="A88" s="13"/>
      <c r="B88" s="14"/>
      <c r="C88" s="254"/>
      <c r="D88" s="329"/>
      <c r="E88" s="329"/>
      <c r="F88" s="245"/>
      <c r="G88" s="329"/>
      <c r="H88" s="245"/>
      <c r="I88" s="568"/>
      <c r="J88" s="521"/>
      <c r="K88" s="528"/>
      <c r="L88" s="528"/>
      <c r="M88" s="329"/>
      <c r="N88" s="329"/>
      <c r="O88" s="329"/>
      <c r="P88" s="246"/>
      <c r="Q88" s="246"/>
      <c r="R88" s="329"/>
      <c r="S88" s="524"/>
      <c r="T88" s="525"/>
      <c r="U88" s="364"/>
      <c r="V88" s="364"/>
      <c r="W88" s="364"/>
      <c r="X88" s="29"/>
      <c r="Y88" s="23"/>
    </row>
    <row r="89" spans="1:25" s="3" customFormat="1" ht="47.25" customHeight="1" x14ac:dyDescent="0.3">
      <c r="A89" s="13"/>
      <c r="B89" s="14"/>
      <c r="C89" s="254"/>
      <c r="D89" s="329"/>
      <c r="E89" s="329"/>
      <c r="F89" s="245"/>
      <c r="G89" s="329"/>
      <c r="H89" s="245"/>
      <c r="I89" s="568"/>
      <c r="J89" s="521"/>
      <c r="K89" s="528"/>
      <c r="L89" s="528"/>
      <c r="M89" s="329"/>
      <c r="N89" s="329"/>
      <c r="O89" s="329"/>
      <c r="P89" s="246"/>
      <c r="Q89" s="246"/>
      <c r="R89" s="329"/>
      <c r="S89" s="524"/>
      <c r="T89" s="525"/>
      <c r="U89" s="364"/>
      <c r="V89" s="364"/>
      <c r="W89" s="364"/>
      <c r="X89" s="29"/>
      <c r="Y89" s="23"/>
    </row>
    <row r="90" spans="1:25" s="3" customFormat="1" ht="51.75" customHeight="1" x14ac:dyDescent="0.3">
      <c r="A90" s="13"/>
      <c r="B90" s="14"/>
      <c r="C90" s="254"/>
      <c r="D90" s="329"/>
      <c r="E90" s="329"/>
      <c r="F90" s="245"/>
      <c r="G90" s="329"/>
      <c r="H90" s="245"/>
      <c r="I90" s="568"/>
      <c r="J90" s="521"/>
      <c r="K90" s="528"/>
      <c r="L90" s="528"/>
      <c r="M90" s="329"/>
      <c r="N90" s="329"/>
      <c r="O90" s="329"/>
      <c r="P90" s="246"/>
      <c r="Q90" s="246"/>
      <c r="R90" s="329"/>
      <c r="S90" s="524"/>
      <c r="T90" s="525"/>
      <c r="U90" s="364"/>
      <c r="V90" s="364"/>
      <c r="W90" s="364"/>
      <c r="X90" s="29"/>
      <c r="Y90" s="23"/>
    </row>
    <row r="91" spans="1:25" s="3" customFormat="1" ht="47.25" customHeight="1" x14ac:dyDescent="0.3">
      <c r="A91" s="13"/>
      <c r="B91" s="14"/>
      <c r="C91" s="254"/>
      <c r="D91" s="329"/>
      <c r="E91" s="329"/>
      <c r="F91" s="245"/>
      <c r="G91" s="329"/>
      <c r="H91" s="245"/>
      <c r="I91" s="568"/>
      <c r="J91" s="521"/>
      <c r="K91" s="528"/>
      <c r="L91" s="528"/>
      <c r="M91" s="329"/>
      <c r="N91" s="329"/>
      <c r="O91" s="329"/>
      <c r="P91" s="246"/>
      <c r="Q91" s="246"/>
      <c r="R91" s="329"/>
      <c r="S91" s="524"/>
      <c r="T91" s="525"/>
      <c r="U91" s="364"/>
      <c r="V91" s="364"/>
      <c r="W91" s="364"/>
      <c r="X91" s="29"/>
      <c r="Y91" s="23"/>
    </row>
    <row r="92" spans="1:25" s="3" customFormat="1" ht="47.25" customHeight="1" x14ac:dyDescent="0.3">
      <c r="A92" s="13"/>
      <c r="B92" s="14"/>
      <c r="C92" s="254"/>
      <c r="D92" s="329"/>
      <c r="E92" s="329"/>
      <c r="F92" s="245"/>
      <c r="G92" s="329"/>
      <c r="H92" s="245"/>
      <c r="I92" s="568"/>
      <c r="J92" s="521"/>
      <c r="K92" s="528"/>
      <c r="L92" s="528"/>
      <c r="M92" s="329"/>
      <c r="N92" s="329"/>
      <c r="O92" s="329"/>
      <c r="P92" s="246"/>
      <c r="Q92" s="246"/>
      <c r="R92" s="329"/>
      <c r="S92" s="524"/>
      <c r="T92" s="525"/>
      <c r="U92" s="364"/>
      <c r="V92" s="364"/>
      <c r="W92" s="364"/>
      <c r="X92" s="29"/>
      <c r="Y92" s="23"/>
    </row>
    <row r="93" spans="1:25" s="3" customFormat="1" ht="51.75" customHeight="1" x14ac:dyDescent="0.3">
      <c r="A93" s="13"/>
      <c r="B93" s="14"/>
      <c r="C93" s="254"/>
      <c r="D93" s="329"/>
      <c r="E93" s="329"/>
      <c r="F93" s="245"/>
      <c r="G93" s="329"/>
      <c r="H93" s="245"/>
      <c r="I93" s="568"/>
      <c r="J93" s="521"/>
      <c r="K93" s="528"/>
      <c r="L93" s="528"/>
      <c r="M93" s="329"/>
      <c r="N93" s="329"/>
      <c r="O93" s="329"/>
      <c r="P93" s="246"/>
      <c r="Q93" s="246"/>
      <c r="R93" s="329"/>
      <c r="S93" s="524"/>
      <c r="T93" s="525"/>
      <c r="U93" s="364"/>
      <c r="V93" s="364"/>
      <c r="W93" s="364"/>
      <c r="X93" s="29"/>
      <c r="Y93" s="23"/>
    </row>
    <row r="94" spans="1:25" s="3" customFormat="1" ht="47.25" customHeight="1" x14ac:dyDescent="0.3">
      <c r="A94" s="13"/>
      <c r="B94" s="14"/>
      <c r="C94" s="254"/>
      <c r="D94" s="329"/>
      <c r="E94" s="329"/>
      <c r="F94" s="245"/>
      <c r="G94" s="329"/>
      <c r="H94" s="245"/>
      <c r="I94" s="568"/>
      <c r="J94" s="521"/>
      <c r="K94" s="528"/>
      <c r="L94" s="528"/>
      <c r="M94" s="329"/>
      <c r="N94" s="329"/>
      <c r="O94" s="329"/>
      <c r="P94" s="246"/>
      <c r="Q94" s="246"/>
      <c r="R94" s="329"/>
      <c r="S94" s="524"/>
      <c r="T94" s="525"/>
      <c r="U94" s="364"/>
      <c r="V94" s="364"/>
      <c r="W94" s="364"/>
      <c r="X94" s="29"/>
      <c r="Y94" s="23"/>
    </row>
    <row r="95" spans="1:25" s="3" customFormat="1" ht="47.25" customHeight="1" x14ac:dyDescent="0.3">
      <c r="A95" s="13"/>
      <c r="B95" s="14"/>
      <c r="C95" s="254"/>
      <c r="D95" s="329"/>
      <c r="E95" s="329"/>
      <c r="F95" s="245"/>
      <c r="G95" s="329"/>
      <c r="H95" s="245"/>
      <c r="I95" s="568"/>
      <c r="J95" s="521"/>
      <c r="K95" s="528"/>
      <c r="L95" s="528"/>
      <c r="M95" s="329"/>
      <c r="N95" s="329"/>
      <c r="O95" s="329"/>
      <c r="P95" s="246"/>
      <c r="Q95" s="246"/>
      <c r="R95" s="329"/>
      <c r="S95" s="524"/>
      <c r="T95" s="525"/>
      <c r="U95" s="364"/>
      <c r="V95" s="364"/>
      <c r="W95" s="364"/>
      <c r="X95" s="29"/>
      <c r="Y95" s="23"/>
    </row>
    <row r="96" spans="1:25" s="3" customFormat="1" ht="47.25" customHeight="1" x14ac:dyDescent="0.3">
      <c r="A96" s="13"/>
      <c r="B96" s="14"/>
      <c r="C96" s="254"/>
      <c r="D96" s="329"/>
      <c r="E96" s="329"/>
      <c r="F96" s="245"/>
      <c r="G96" s="329"/>
      <c r="H96" s="245"/>
      <c r="I96" s="568"/>
      <c r="J96" s="521"/>
      <c r="K96" s="528"/>
      <c r="L96" s="528"/>
      <c r="M96" s="329"/>
      <c r="N96" s="329"/>
      <c r="O96" s="329"/>
      <c r="P96" s="246"/>
      <c r="Q96" s="246"/>
      <c r="R96" s="329"/>
      <c r="S96" s="524"/>
      <c r="T96" s="525"/>
      <c r="U96" s="364"/>
      <c r="V96" s="364"/>
      <c r="W96" s="364"/>
      <c r="X96" s="29"/>
      <c r="Y96" s="23"/>
    </row>
    <row r="97" spans="1:25" s="3" customFormat="1" ht="47.25" customHeight="1" x14ac:dyDescent="0.3">
      <c r="A97" s="13"/>
      <c r="B97" s="14"/>
      <c r="C97" s="254"/>
      <c r="D97" s="329"/>
      <c r="E97" s="329"/>
      <c r="F97" s="245"/>
      <c r="G97" s="329"/>
      <c r="H97" s="245"/>
      <c r="I97" s="568"/>
      <c r="J97" s="521"/>
      <c r="K97" s="528"/>
      <c r="L97" s="528"/>
      <c r="M97" s="329"/>
      <c r="N97" s="329"/>
      <c r="O97" s="329"/>
      <c r="P97" s="246"/>
      <c r="Q97" s="246"/>
      <c r="R97" s="329"/>
      <c r="S97" s="524"/>
      <c r="T97" s="525"/>
      <c r="U97" s="364"/>
      <c r="V97" s="364"/>
      <c r="W97" s="364"/>
      <c r="X97" s="29"/>
      <c r="Y97" s="23"/>
    </row>
    <row r="98" spans="1:25" s="3" customFormat="1" ht="47.25" customHeight="1" x14ac:dyDescent="0.3">
      <c r="A98" s="13"/>
      <c r="B98" s="14"/>
      <c r="C98" s="254"/>
      <c r="D98" s="329"/>
      <c r="E98" s="329"/>
      <c r="F98" s="245"/>
      <c r="G98" s="329"/>
      <c r="H98" s="245"/>
      <c r="I98" s="568"/>
      <c r="J98" s="521"/>
      <c r="K98" s="528"/>
      <c r="L98" s="528"/>
      <c r="M98" s="329"/>
      <c r="N98" s="329"/>
      <c r="O98" s="329"/>
      <c r="P98" s="246"/>
      <c r="Q98" s="246"/>
      <c r="R98" s="329"/>
      <c r="S98" s="524"/>
      <c r="T98" s="525"/>
      <c r="U98" s="364"/>
      <c r="V98" s="364"/>
      <c r="W98" s="364"/>
      <c r="X98" s="29"/>
      <c r="Y98" s="23"/>
    </row>
    <row r="99" spans="1:25" s="3" customFormat="1" ht="47.25" customHeight="1" x14ac:dyDescent="0.3">
      <c r="A99" s="13"/>
      <c r="B99" s="14"/>
      <c r="C99" s="254"/>
      <c r="D99" s="329"/>
      <c r="E99" s="329"/>
      <c r="F99" s="245"/>
      <c r="G99" s="329"/>
      <c r="H99" s="245"/>
      <c r="I99" s="568"/>
      <c r="J99" s="521"/>
      <c r="K99" s="528"/>
      <c r="L99" s="528"/>
      <c r="M99" s="329"/>
      <c r="N99" s="329"/>
      <c r="O99" s="329"/>
      <c r="P99" s="246"/>
      <c r="Q99" s="246"/>
      <c r="R99" s="329"/>
      <c r="S99" s="524"/>
      <c r="T99" s="525"/>
      <c r="U99" s="364"/>
      <c r="V99" s="364"/>
      <c r="W99" s="364"/>
      <c r="X99" s="29"/>
      <c r="Y99" s="23"/>
    </row>
    <row r="100" spans="1:25" s="3" customFormat="1" ht="47.25" customHeight="1" x14ac:dyDescent="0.3">
      <c r="A100" s="13"/>
      <c r="B100" s="14"/>
      <c r="C100" s="254"/>
      <c r="D100" s="329"/>
      <c r="E100" s="329"/>
      <c r="F100" s="245"/>
      <c r="G100" s="329"/>
      <c r="H100" s="245"/>
      <c r="I100" s="568"/>
      <c r="J100" s="521"/>
      <c r="K100" s="528"/>
      <c r="L100" s="528"/>
      <c r="M100" s="329"/>
      <c r="N100" s="329"/>
      <c r="O100" s="329"/>
      <c r="P100" s="246"/>
      <c r="Q100" s="246"/>
      <c r="R100" s="329"/>
      <c r="S100" s="524"/>
      <c r="T100" s="525"/>
      <c r="U100" s="364"/>
      <c r="V100" s="364"/>
      <c r="W100" s="364"/>
      <c r="X100" s="29"/>
      <c r="Y100" s="23"/>
    </row>
    <row r="101" spans="1:25" s="3" customFormat="1" ht="47.25" customHeight="1" x14ac:dyDescent="0.3">
      <c r="A101" s="13"/>
      <c r="B101" s="14"/>
      <c r="C101" s="254"/>
      <c r="D101" s="329"/>
      <c r="E101" s="329"/>
      <c r="F101" s="245"/>
      <c r="G101" s="329"/>
      <c r="H101" s="245"/>
      <c r="I101" s="568"/>
      <c r="J101" s="521"/>
      <c r="K101" s="528"/>
      <c r="L101" s="528"/>
      <c r="M101" s="329"/>
      <c r="N101" s="329"/>
      <c r="O101" s="329"/>
      <c r="P101" s="246"/>
      <c r="Q101" s="246"/>
      <c r="R101" s="329"/>
      <c r="S101" s="524"/>
      <c r="T101" s="525"/>
      <c r="U101" s="364"/>
      <c r="V101" s="364"/>
      <c r="W101" s="364"/>
      <c r="X101" s="29"/>
      <c r="Y101" s="23"/>
    </row>
    <row r="102" spans="1:25" s="3" customFormat="1" ht="47.25" customHeight="1" thickBot="1" x14ac:dyDescent="0.35">
      <c r="A102" s="13"/>
      <c r="B102" s="14"/>
      <c r="C102" s="259"/>
      <c r="D102" s="330"/>
      <c r="E102" s="330"/>
      <c r="F102" s="248"/>
      <c r="G102" s="330"/>
      <c r="H102" s="248"/>
      <c r="I102" s="590"/>
      <c r="J102" s="591"/>
      <c r="K102" s="529"/>
      <c r="L102" s="529"/>
      <c r="M102" s="330"/>
      <c r="N102" s="330"/>
      <c r="O102" s="330"/>
      <c r="P102" s="249"/>
      <c r="Q102" s="249"/>
      <c r="R102" s="330"/>
      <c r="S102" s="524"/>
      <c r="T102" s="525"/>
      <c r="U102" s="364"/>
      <c r="V102" s="364"/>
      <c r="W102" s="364"/>
      <c r="X102" s="29"/>
      <c r="Y102" s="23"/>
    </row>
    <row r="103" spans="1:25" s="3" customFormat="1" ht="18" customHeight="1" x14ac:dyDescent="0.3">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
      <c r="B106" s="14"/>
      <c r="C106" s="581"/>
      <c r="D106" s="582"/>
      <c r="E106" s="582"/>
      <c r="F106" s="582"/>
      <c r="G106" s="582"/>
      <c r="H106" s="582"/>
      <c r="I106" s="583"/>
      <c r="J106" s="18"/>
      <c r="K106" s="18"/>
      <c r="L106" s="18"/>
      <c r="M106" s="18"/>
      <c r="N106" s="18"/>
      <c r="O106" s="18"/>
      <c r="P106" s="18"/>
      <c r="Q106" s="18"/>
      <c r="R106" s="18"/>
      <c r="S106" s="18"/>
      <c r="T106" s="18"/>
      <c r="U106" s="18"/>
      <c r="V106" s="18"/>
      <c r="W106" s="18"/>
      <c r="X106" s="29"/>
    </row>
    <row r="107" spans="1:25" s="16" customFormat="1" ht="18" customHeight="1" x14ac:dyDescent="0.3">
      <c r="B107" s="14"/>
      <c r="C107" s="584"/>
      <c r="D107" s="585"/>
      <c r="E107" s="585"/>
      <c r="F107" s="585"/>
      <c r="G107" s="585"/>
      <c r="H107" s="585"/>
      <c r="I107" s="586"/>
      <c r="J107" s="18"/>
      <c r="K107" s="18"/>
      <c r="L107" s="18"/>
      <c r="M107" s="18"/>
      <c r="N107" s="18"/>
      <c r="O107" s="18"/>
      <c r="P107" s="18"/>
      <c r="Q107" s="18"/>
      <c r="R107" s="18"/>
      <c r="S107" s="18"/>
      <c r="T107" s="18"/>
      <c r="U107" s="18"/>
      <c r="V107" s="18"/>
      <c r="W107" s="18"/>
      <c r="X107" s="29"/>
    </row>
    <row r="108" spans="1:25" s="16" customFormat="1" ht="18" customHeight="1" x14ac:dyDescent="0.3">
      <c r="B108" s="14"/>
      <c r="C108" s="584"/>
      <c r="D108" s="585"/>
      <c r="E108" s="585"/>
      <c r="F108" s="585"/>
      <c r="G108" s="585"/>
      <c r="H108" s="585"/>
      <c r="I108" s="586"/>
      <c r="J108" s="18"/>
      <c r="K108" s="18"/>
      <c r="L108" s="18"/>
      <c r="M108" s="18"/>
      <c r="N108" s="18"/>
      <c r="O108" s="18"/>
      <c r="P108" s="18"/>
      <c r="Q108" s="18"/>
      <c r="R108" s="18"/>
      <c r="S108" s="18"/>
      <c r="T108" s="18"/>
      <c r="U108" s="18"/>
      <c r="V108" s="18"/>
      <c r="W108" s="18"/>
      <c r="X108" s="29"/>
    </row>
    <row r="109" spans="1:25" s="16" customFormat="1" ht="18" customHeight="1" x14ac:dyDescent="0.3">
      <c r="B109" s="14"/>
      <c r="C109" s="584"/>
      <c r="D109" s="585"/>
      <c r="E109" s="585"/>
      <c r="F109" s="585"/>
      <c r="G109" s="585"/>
      <c r="H109" s="585"/>
      <c r="I109" s="586"/>
      <c r="J109" s="18"/>
      <c r="K109" s="18"/>
      <c r="L109" s="18"/>
      <c r="M109" s="18"/>
      <c r="N109" s="18"/>
      <c r="O109" s="18"/>
      <c r="P109" s="18"/>
      <c r="Q109" s="18"/>
      <c r="R109" s="18"/>
      <c r="S109" s="18"/>
      <c r="T109" s="18"/>
      <c r="U109" s="18"/>
      <c r="V109" s="18"/>
      <c r="W109" s="18"/>
      <c r="X109" s="29"/>
    </row>
    <row r="110" spans="1:25" ht="18.600000000000001" thickBot="1" x14ac:dyDescent="0.35">
      <c r="A110" s="1"/>
      <c r="B110" s="30"/>
      <c r="C110" s="587"/>
      <c r="D110" s="588"/>
      <c r="E110" s="588"/>
      <c r="F110" s="588"/>
      <c r="G110" s="588"/>
      <c r="H110" s="588"/>
      <c r="I110" s="589"/>
      <c r="J110" s="18"/>
      <c r="K110" s="18"/>
      <c r="L110" s="18"/>
      <c r="M110" s="18"/>
      <c r="N110" s="18"/>
      <c r="O110" s="18"/>
      <c r="P110" s="18"/>
      <c r="Q110" s="18"/>
      <c r="R110" s="18"/>
      <c r="S110" s="18"/>
      <c r="T110" s="18"/>
      <c r="U110" s="18"/>
      <c r="V110" s="18"/>
      <c r="W110" s="18"/>
      <c r="X110" s="29"/>
    </row>
    <row r="111" spans="1:25" ht="18" x14ac:dyDescent="0.3">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 x14ac:dyDescent="0.3">
      <c r="A112" s="1"/>
      <c r="B112" s="31"/>
      <c r="C112" s="20" t="s">
        <v>667</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 x14ac:dyDescent="0.3">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8.600000000000001" thickBot="1" x14ac:dyDescent="0.35">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2" customHeight="1" thickBot="1" x14ac:dyDescent="0.35">
      <c r="A115" s="1"/>
      <c r="B115" s="30"/>
      <c r="C115" s="526" t="s">
        <v>668</v>
      </c>
      <c r="D115" s="527"/>
      <c r="E115" s="526" t="s">
        <v>669</v>
      </c>
      <c r="F115" s="536"/>
      <c r="G115" s="536"/>
      <c r="H115" s="527"/>
      <c r="I115" s="336" t="s">
        <v>23</v>
      </c>
      <c r="J115" s="338" t="s">
        <v>48</v>
      </c>
      <c r="K115" s="338" t="s">
        <v>49</v>
      </c>
      <c r="L115" s="338" t="s">
        <v>50</v>
      </c>
      <c r="M115" s="338" t="s">
        <v>51</v>
      </c>
      <c r="N115" s="338" t="s">
        <v>21</v>
      </c>
      <c r="O115" s="54" t="s">
        <v>8</v>
      </c>
      <c r="P115" s="18"/>
      <c r="Q115" s="18"/>
      <c r="R115" s="18"/>
      <c r="S115" s="18"/>
      <c r="T115" s="18"/>
      <c r="U115" s="18"/>
      <c r="V115" s="18"/>
      <c r="W115" s="18"/>
      <c r="X115" s="29"/>
    </row>
    <row r="116" spans="1:24" ht="47.25" customHeight="1" x14ac:dyDescent="0.3">
      <c r="A116" s="1"/>
      <c r="B116" s="30"/>
      <c r="C116" s="522"/>
      <c r="D116" s="523"/>
      <c r="E116" s="537"/>
      <c r="F116" s="537"/>
      <c r="G116" s="537"/>
      <c r="H116" s="537"/>
      <c r="I116" s="337"/>
      <c r="J116" s="337"/>
      <c r="K116" s="337"/>
      <c r="L116" s="337"/>
      <c r="M116" s="337"/>
      <c r="N116" s="337"/>
      <c r="O116" s="243"/>
      <c r="P116" s="18"/>
      <c r="Q116" s="18"/>
      <c r="R116" s="18"/>
      <c r="S116" s="18"/>
      <c r="T116" s="18"/>
      <c r="U116" s="18"/>
      <c r="V116" s="18"/>
      <c r="W116" s="18"/>
      <c r="X116" s="29"/>
    </row>
    <row r="117" spans="1:24" ht="47.25" customHeight="1" x14ac:dyDescent="0.3">
      <c r="A117" s="1"/>
      <c r="B117" s="30"/>
      <c r="C117" s="520"/>
      <c r="D117" s="521"/>
      <c r="E117" s="538"/>
      <c r="F117" s="539"/>
      <c r="G117" s="539"/>
      <c r="H117" s="540"/>
      <c r="I117" s="334"/>
      <c r="J117" s="334"/>
      <c r="K117" s="334"/>
      <c r="L117" s="334"/>
      <c r="M117" s="334"/>
      <c r="N117" s="334"/>
      <c r="O117" s="324"/>
      <c r="P117" s="18"/>
      <c r="Q117" s="18"/>
      <c r="R117" s="18"/>
      <c r="S117" s="18"/>
      <c r="T117" s="18"/>
      <c r="U117" s="18"/>
      <c r="V117" s="18"/>
      <c r="W117" s="18"/>
      <c r="X117" s="29"/>
    </row>
    <row r="118" spans="1:24" ht="47.25" customHeight="1" x14ac:dyDescent="0.3">
      <c r="A118" s="1"/>
      <c r="B118" s="30"/>
      <c r="C118" s="520"/>
      <c r="D118" s="521"/>
      <c r="E118" s="533"/>
      <c r="F118" s="534"/>
      <c r="G118" s="534"/>
      <c r="H118" s="535"/>
      <c r="I118" s="334"/>
      <c r="J118" s="334"/>
      <c r="K118" s="334"/>
      <c r="L118" s="334"/>
      <c r="M118" s="334"/>
      <c r="N118" s="334"/>
      <c r="O118" s="324"/>
      <c r="P118" s="18"/>
      <c r="Q118" s="18"/>
      <c r="R118" s="18"/>
      <c r="S118" s="18"/>
      <c r="T118" s="18"/>
      <c r="U118" s="18"/>
      <c r="V118" s="18"/>
      <c r="W118" s="18"/>
      <c r="X118" s="29"/>
    </row>
    <row r="119" spans="1:24" ht="47.25" customHeight="1" x14ac:dyDescent="0.3">
      <c r="A119" s="1"/>
      <c r="B119" s="30"/>
      <c r="C119" s="520"/>
      <c r="D119" s="521"/>
      <c r="E119" s="533"/>
      <c r="F119" s="534"/>
      <c r="G119" s="534"/>
      <c r="H119" s="535"/>
      <c r="I119" s="334"/>
      <c r="J119" s="334"/>
      <c r="K119" s="334"/>
      <c r="L119" s="334"/>
      <c r="M119" s="334"/>
      <c r="N119" s="334"/>
      <c r="O119" s="324"/>
      <c r="P119" s="18"/>
      <c r="Q119" s="18"/>
      <c r="R119" s="18"/>
      <c r="S119" s="18"/>
      <c r="T119" s="18"/>
      <c r="U119" s="18"/>
      <c r="V119" s="18"/>
      <c r="W119" s="18"/>
      <c r="X119" s="29"/>
    </row>
    <row r="120" spans="1:24" ht="47.25" customHeight="1" x14ac:dyDescent="0.3">
      <c r="A120" s="1"/>
      <c r="B120" s="30"/>
      <c r="C120" s="520"/>
      <c r="D120" s="521"/>
      <c r="E120" s="533"/>
      <c r="F120" s="534"/>
      <c r="G120" s="534"/>
      <c r="H120" s="535"/>
      <c r="I120" s="334"/>
      <c r="J120" s="334"/>
      <c r="K120" s="334"/>
      <c r="L120" s="334"/>
      <c r="M120" s="334"/>
      <c r="N120" s="334"/>
      <c r="O120" s="324"/>
      <c r="P120" s="18"/>
      <c r="Q120" s="18"/>
      <c r="R120" s="18"/>
      <c r="S120" s="18"/>
      <c r="T120" s="18"/>
      <c r="U120" s="18"/>
      <c r="V120" s="18"/>
      <c r="W120" s="18"/>
      <c r="X120" s="29"/>
    </row>
    <row r="121" spans="1:24" ht="47.25" customHeight="1" x14ac:dyDescent="0.3">
      <c r="A121" s="1"/>
      <c r="B121" s="30"/>
      <c r="C121" s="520"/>
      <c r="D121" s="521"/>
      <c r="E121" s="533"/>
      <c r="F121" s="534"/>
      <c r="G121" s="534"/>
      <c r="H121" s="535"/>
      <c r="I121" s="334"/>
      <c r="J121" s="334"/>
      <c r="K121" s="334"/>
      <c r="L121" s="334"/>
      <c r="M121" s="334"/>
      <c r="N121" s="334"/>
      <c r="O121" s="324"/>
      <c r="P121" s="18"/>
      <c r="Q121" s="18"/>
      <c r="R121" s="18"/>
      <c r="S121" s="18"/>
      <c r="T121" s="18"/>
      <c r="U121" s="18"/>
      <c r="V121" s="18"/>
      <c r="W121" s="18"/>
      <c r="X121" s="29"/>
    </row>
    <row r="122" spans="1:24" ht="47.25" customHeight="1" x14ac:dyDescent="0.3">
      <c r="A122" s="1"/>
      <c r="B122" s="30"/>
      <c r="C122" s="520"/>
      <c r="D122" s="521"/>
      <c r="E122" s="533"/>
      <c r="F122" s="534"/>
      <c r="G122" s="534"/>
      <c r="H122" s="535"/>
      <c r="I122" s="334"/>
      <c r="J122" s="334"/>
      <c r="K122" s="334"/>
      <c r="L122" s="334"/>
      <c r="M122" s="334"/>
      <c r="N122" s="334"/>
      <c r="O122" s="324"/>
      <c r="P122" s="18"/>
      <c r="Q122" s="18"/>
      <c r="R122" s="18"/>
      <c r="S122" s="18"/>
      <c r="T122" s="18"/>
      <c r="U122" s="18"/>
      <c r="V122" s="18"/>
      <c r="W122" s="18"/>
      <c r="X122" s="29"/>
    </row>
    <row r="123" spans="1:24" ht="47.25" customHeight="1" x14ac:dyDescent="0.3">
      <c r="A123" s="1"/>
      <c r="B123" s="30"/>
      <c r="C123" s="520"/>
      <c r="D123" s="521"/>
      <c r="E123" s="533"/>
      <c r="F123" s="534"/>
      <c r="G123" s="534"/>
      <c r="H123" s="535"/>
      <c r="I123" s="334"/>
      <c r="J123" s="334"/>
      <c r="K123" s="334"/>
      <c r="L123" s="334"/>
      <c r="M123" s="334"/>
      <c r="N123" s="334"/>
      <c r="O123" s="324"/>
      <c r="P123" s="18"/>
      <c r="Q123" s="18"/>
      <c r="R123" s="18"/>
      <c r="S123" s="18"/>
      <c r="T123" s="18"/>
      <c r="U123" s="18"/>
      <c r="V123" s="18"/>
      <c r="W123" s="18"/>
      <c r="X123" s="29"/>
    </row>
    <row r="124" spans="1:24" ht="47.25" customHeight="1" x14ac:dyDescent="0.3">
      <c r="B124" s="30"/>
      <c r="C124" s="520"/>
      <c r="D124" s="521"/>
      <c r="E124" s="533"/>
      <c r="F124" s="534"/>
      <c r="G124" s="534"/>
      <c r="H124" s="535"/>
      <c r="I124" s="334"/>
      <c r="J124" s="334"/>
      <c r="K124" s="334"/>
      <c r="L124" s="334"/>
      <c r="M124" s="334"/>
      <c r="N124" s="334"/>
      <c r="O124" s="324"/>
      <c r="P124" s="18"/>
      <c r="Q124" s="18"/>
      <c r="R124" s="18"/>
      <c r="S124" s="18"/>
      <c r="T124" s="18"/>
      <c r="U124" s="18"/>
      <c r="V124" s="18"/>
      <c r="W124" s="18"/>
      <c r="X124" s="29"/>
    </row>
    <row r="125" spans="1:24" ht="47.25" customHeight="1" x14ac:dyDescent="0.3">
      <c r="B125" s="30"/>
      <c r="C125" s="520"/>
      <c r="D125" s="521"/>
      <c r="E125" s="533"/>
      <c r="F125" s="534"/>
      <c r="G125" s="534"/>
      <c r="H125" s="535"/>
      <c r="I125" s="334"/>
      <c r="J125" s="334"/>
      <c r="K125" s="334"/>
      <c r="L125" s="334"/>
      <c r="M125" s="334"/>
      <c r="N125" s="334"/>
      <c r="O125" s="324"/>
      <c r="P125" s="18"/>
      <c r="Q125" s="18"/>
      <c r="R125" s="18"/>
      <c r="S125" s="18"/>
      <c r="T125" s="18"/>
      <c r="U125" s="18"/>
      <c r="V125" s="18"/>
      <c r="W125" s="18"/>
      <c r="X125" s="29"/>
    </row>
    <row r="126" spans="1:24" ht="47.25" customHeight="1" x14ac:dyDescent="0.3">
      <c r="B126" s="30"/>
      <c r="C126" s="520"/>
      <c r="D126" s="521"/>
      <c r="E126" s="533"/>
      <c r="F126" s="534"/>
      <c r="G126" s="534"/>
      <c r="H126" s="535"/>
      <c r="I126" s="334"/>
      <c r="J126" s="334"/>
      <c r="K126" s="334"/>
      <c r="L126" s="334"/>
      <c r="M126" s="334"/>
      <c r="N126" s="334"/>
      <c r="O126" s="324"/>
      <c r="P126" s="18"/>
      <c r="Q126" s="18"/>
      <c r="R126" s="18"/>
      <c r="S126" s="18"/>
      <c r="T126" s="18"/>
      <c r="U126" s="18"/>
      <c r="V126" s="18"/>
      <c r="W126" s="18"/>
      <c r="X126" s="29"/>
    </row>
    <row r="127" spans="1:24" ht="47.25" customHeight="1" x14ac:dyDescent="0.3">
      <c r="B127" s="30"/>
      <c r="C127" s="520"/>
      <c r="D127" s="521"/>
      <c r="E127" s="533"/>
      <c r="F127" s="534"/>
      <c r="G127" s="534"/>
      <c r="H127" s="535"/>
      <c r="I127" s="334"/>
      <c r="J127" s="334"/>
      <c r="K127" s="334"/>
      <c r="L127" s="334"/>
      <c r="M127" s="334"/>
      <c r="N127" s="334"/>
      <c r="O127" s="324"/>
      <c r="P127" s="18"/>
      <c r="Q127" s="18"/>
      <c r="R127" s="18"/>
      <c r="S127" s="18"/>
      <c r="T127" s="18"/>
      <c r="U127" s="18"/>
      <c r="V127" s="18"/>
      <c r="W127" s="18"/>
      <c r="X127" s="29"/>
    </row>
    <row r="128" spans="1:24" ht="47.25" customHeight="1" x14ac:dyDescent="0.3">
      <c r="B128" s="30"/>
      <c r="C128" s="520"/>
      <c r="D128" s="521"/>
      <c r="E128" s="533"/>
      <c r="F128" s="534"/>
      <c r="G128" s="534"/>
      <c r="H128" s="535"/>
      <c r="I128" s="334"/>
      <c r="J128" s="334"/>
      <c r="K128" s="334"/>
      <c r="L128" s="334"/>
      <c r="M128" s="334"/>
      <c r="N128" s="334"/>
      <c r="O128" s="324"/>
      <c r="P128" s="18"/>
      <c r="Q128" s="18"/>
      <c r="R128" s="18"/>
      <c r="S128" s="18"/>
      <c r="T128" s="18"/>
      <c r="U128" s="18"/>
      <c r="V128" s="18"/>
      <c r="W128" s="18"/>
      <c r="X128" s="29"/>
    </row>
    <row r="129" spans="2:24" ht="47.25" customHeight="1" x14ac:dyDescent="0.3">
      <c r="B129" s="30"/>
      <c r="C129" s="520"/>
      <c r="D129" s="521"/>
      <c r="E129" s="533"/>
      <c r="F129" s="534"/>
      <c r="G129" s="534"/>
      <c r="H129" s="535"/>
      <c r="I129" s="334"/>
      <c r="J129" s="334"/>
      <c r="K129" s="334"/>
      <c r="L129" s="334"/>
      <c r="M129" s="334"/>
      <c r="N129" s="334"/>
      <c r="O129" s="324"/>
      <c r="P129" s="18"/>
      <c r="Q129" s="18"/>
      <c r="R129" s="18"/>
      <c r="S129" s="18"/>
      <c r="T129" s="18"/>
      <c r="U129" s="18"/>
      <c r="V129" s="18"/>
      <c r="W129" s="18"/>
      <c r="X129" s="29"/>
    </row>
    <row r="130" spans="2:24" ht="47.25" customHeight="1" x14ac:dyDescent="0.3">
      <c r="B130" s="30"/>
      <c r="C130" s="520"/>
      <c r="D130" s="521"/>
      <c r="E130" s="533"/>
      <c r="F130" s="534"/>
      <c r="G130" s="534"/>
      <c r="H130" s="535"/>
      <c r="I130" s="334"/>
      <c r="J130" s="334"/>
      <c r="K130" s="334"/>
      <c r="L130" s="334"/>
      <c r="M130" s="334"/>
      <c r="N130" s="334"/>
      <c r="O130" s="324"/>
      <c r="P130" s="18"/>
      <c r="Q130" s="18"/>
      <c r="R130" s="18"/>
      <c r="S130" s="18"/>
      <c r="T130" s="18"/>
      <c r="U130" s="18"/>
      <c r="V130" s="18"/>
      <c r="W130" s="18"/>
      <c r="X130" s="29"/>
    </row>
    <row r="131" spans="2:24" ht="47.25" customHeight="1" x14ac:dyDescent="0.3">
      <c r="B131" s="30"/>
      <c r="C131" s="520"/>
      <c r="D131" s="521"/>
      <c r="E131" s="533"/>
      <c r="F131" s="534"/>
      <c r="G131" s="534"/>
      <c r="H131" s="535"/>
      <c r="I131" s="334"/>
      <c r="J131" s="334"/>
      <c r="K131" s="334"/>
      <c r="L131" s="334"/>
      <c r="M131" s="334"/>
      <c r="N131" s="334"/>
      <c r="O131" s="324"/>
      <c r="P131" s="18"/>
      <c r="Q131" s="18"/>
      <c r="R131" s="18"/>
      <c r="S131" s="18"/>
      <c r="T131" s="18"/>
      <c r="U131" s="18"/>
      <c r="V131" s="18"/>
      <c r="W131" s="18"/>
      <c r="X131" s="29"/>
    </row>
    <row r="132" spans="2:24" ht="47.25" customHeight="1" x14ac:dyDescent="0.3">
      <c r="B132" s="30"/>
      <c r="C132" s="520"/>
      <c r="D132" s="521"/>
      <c r="E132" s="533"/>
      <c r="F132" s="534"/>
      <c r="G132" s="534"/>
      <c r="H132" s="535"/>
      <c r="I132" s="334"/>
      <c r="J132" s="334"/>
      <c r="K132" s="334"/>
      <c r="L132" s="334"/>
      <c r="M132" s="334"/>
      <c r="N132" s="334"/>
      <c r="O132" s="324"/>
      <c r="P132" s="18"/>
      <c r="Q132" s="18"/>
      <c r="R132" s="18"/>
      <c r="S132" s="18"/>
      <c r="T132" s="18"/>
      <c r="U132" s="18"/>
      <c r="V132" s="18"/>
      <c r="W132" s="18"/>
      <c r="X132" s="29"/>
    </row>
    <row r="133" spans="2:24" ht="47.25" customHeight="1" thickBot="1" x14ac:dyDescent="0.35">
      <c r="B133" s="30"/>
      <c r="C133" s="520"/>
      <c r="D133" s="521"/>
      <c r="E133" s="569"/>
      <c r="F133" s="570"/>
      <c r="G133" s="570"/>
      <c r="H133" s="571"/>
      <c r="I133" s="335"/>
      <c r="J133" s="335"/>
      <c r="K133" s="335"/>
      <c r="L133" s="335"/>
      <c r="M133" s="335"/>
      <c r="N133" s="335"/>
      <c r="O133" s="325"/>
      <c r="P133" s="18"/>
      <c r="Q133" s="18"/>
      <c r="R133" s="18"/>
      <c r="S133" s="18"/>
      <c r="T133" s="18"/>
      <c r="U133" s="18"/>
      <c r="V133" s="18"/>
      <c r="W133" s="18"/>
      <c r="X133" s="29"/>
    </row>
    <row r="134" spans="2:24" ht="18" x14ac:dyDescent="0.3">
      <c r="B134" s="36"/>
      <c r="C134" s="371"/>
      <c r="D134" s="371"/>
      <c r="E134" s="371"/>
      <c r="F134" s="371"/>
      <c r="G134" s="371"/>
      <c r="H134" s="371"/>
      <c r="I134" s="371"/>
      <c r="J134" s="371"/>
      <c r="K134" s="371"/>
      <c r="L134" s="371"/>
      <c r="M134" s="371"/>
      <c r="N134" s="371"/>
      <c r="O134" s="371"/>
      <c r="P134" s="35"/>
      <c r="Q134" s="35"/>
      <c r="R134" s="35"/>
      <c r="S134" s="35"/>
      <c r="T134" s="35"/>
      <c r="U134" s="35"/>
      <c r="V134" s="35"/>
      <c r="W134" s="35"/>
      <c r="X134" s="52"/>
    </row>
    <row r="135" spans="2:24" x14ac:dyDescent="0.3">
      <c r="C135" s="372"/>
      <c r="D135" s="372"/>
      <c r="E135" s="372"/>
      <c r="F135" s="372"/>
      <c r="G135" s="372"/>
      <c r="H135" s="372"/>
      <c r="I135" s="372"/>
      <c r="J135" s="372"/>
      <c r="K135" s="373"/>
      <c r="L135" s="373"/>
      <c r="M135" s="373"/>
      <c r="N135" s="373"/>
      <c r="O135" s="373"/>
    </row>
    <row r="136" spans="2:24" ht="15" thickBot="1" x14ac:dyDescent="0.35">
      <c r="C136" s="372"/>
      <c r="D136" s="372"/>
      <c r="E136" s="372"/>
      <c r="F136" s="372"/>
      <c r="G136" s="372"/>
      <c r="H136" s="372"/>
      <c r="I136" s="372"/>
      <c r="J136" s="372"/>
      <c r="K136" s="373"/>
      <c r="L136" s="373"/>
      <c r="M136" s="373"/>
      <c r="N136" s="373"/>
      <c r="O136" s="373"/>
    </row>
    <row r="137" spans="2:24" ht="15" thickBot="1" x14ac:dyDescent="0.35">
      <c r="B137" s="68"/>
      <c r="C137" s="567" t="s">
        <v>52</v>
      </c>
      <c r="D137" s="567"/>
      <c r="E137" s="567"/>
      <c r="F137" s="567"/>
      <c r="G137" s="567"/>
      <c r="H137" s="365"/>
      <c r="I137" s="365"/>
      <c r="J137" s="567"/>
      <c r="K137" s="567"/>
      <c r="L137" s="567"/>
      <c r="M137" s="567"/>
      <c r="N137" s="567"/>
      <c r="O137" s="365"/>
      <c r="P137" s="69"/>
      <c r="Q137" s="567"/>
      <c r="R137" s="567"/>
      <c r="S137" s="567"/>
      <c r="T137" s="567"/>
      <c r="U137" s="69"/>
      <c r="V137" s="69"/>
      <c r="W137" s="77"/>
      <c r="X137" s="78"/>
    </row>
    <row r="138" spans="2:24" x14ac:dyDescent="0.3">
      <c r="B138" s="70"/>
      <c r="C138" s="374"/>
      <c r="D138" s="375"/>
      <c r="E138" s="375"/>
      <c r="F138" s="375"/>
      <c r="G138" s="375"/>
      <c r="H138" s="375"/>
      <c r="I138" s="375"/>
      <c r="J138" s="375"/>
      <c r="K138" s="375"/>
      <c r="L138" s="375"/>
      <c r="M138" s="375"/>
      <c r="N138" s="375"/>
      <c r="O138" s="375"/>
      <c r="P138" s="71"/>
      <c r="Q138" s="71"/>
      <c r="R138" s="71"/>
      <c r="S138" s="71"/>
      <c r="T138" s="71"/>
      <c r="U138" s="71"/>
      <c r="V138" s="71"/>
      <c r="W138" s="71"/>
      <c r="X138" s="72"/>
    </row>
    <row r="139" spans="2:24" ht="57.6" x14ac:dyDescent="0.3">
      <c r="B139" s="70"/>
      <c r="C139" s="374" t="s">
        <v>670</v>
      </c>
      <c r="D139" s="374"/>
      <c r="E139" s="374"/>
      <c r="F139" s="375"/>
      <c r="G139" s="375"/>
      <c r="H139" s="375"/>
      <c r="I139" s="375"/>
      <c r="J139" s="375"/>
      <c r="K139" s="375"/>
      <c r="L139" s="375"/>
      <c r="M139" s="375"/>
      <c r="N139" s="375"/>
      <c r="O139" s="375"/>
      <c r="P139" s="71"/>
      <c r="Q139" s="71"/>
      <c r="R139" s="71"/>
      <c r="S139" s="71"/>
      <c r="T139" s="71"/>
      <c r="U139" s="71"/>
      <c r="V139" s="71"/>
      <c r="W139" s="71"/>
      <c r="X139" s="72"/>
    </row>
    <row r="140" spans="2:24" ht="23.25" customHeight="1" thickBot="1" x14ac:dyDescent="0.35">
      <c r="B140" s="73"/>
      <c r="C140" s="374"/>
      <c r="D140" s="375"/>
      <c r="E140" s="375"/>
      <c r="F140" s="375"/>
      <c r="G140" s="375"/>
      <c r="H140" s="375"/>
      <c r="I140" s="375"/>
      <c r="J140" s="375"/>
      <c r="K140" s="375"/>
      <c r="L140" s="375"/>
      <c r="M140" s="375"/>
      <c r="N140" s="375"/>
      <c r="O140" s="375"/>
      <c r="P140" s="71"/>
      <c r="Q140" s="71"/>
      <c r="R140" s="71"/>
      <c r="S140" s="71"/>
      <c r="T140" s="71"/>
      <c r="U140" s="71"/>
      <c r="V140" s="71"/>
      <c r="W140" s="71"/>
      <c r="X140" s="72"/>
    </row>
    <row r="141" spans="2:24" ht="51.75" customHeight="1" x14ac:dyDescent="0.3">
      <c r="B141" s="73"/>
      <c r="C141" s="264" t="s">
        <v>668</v>
      </c>
      <c r="D141" s="542" t="s">
        <v>53</v>
      </c>
      <c r="E141" s="542"/>
      <c r="F141" s="542"/>
      <c r="G141" s="542"/>
      <c r="H141" s="542"/>
      <c r="I141" s="542" t="s">
        <v>577</v>
      </c>
      <c r="J141" s="542"/>
      <c r="K141" s="542" t="s">
        <v>576</v>
      </c>
      <c r="L141" s="542"/>
      <c r="M141" s="542" t="s">
        <v>8</v>
      </c>
      <c r="N141" s="543"/>
      <c r="O141" s="375"/>
      <c r="P141" s="71"/>
      <c r="Q141" s="71"/>
      <c r="R141" s="71"/>
      <c r="S141" s="71"/>
      <c r="T141" s="71"/>
      <c r="U141" s="71"/>
      <c r="V141" s="71"/>
      <c r="W141" s="71"/>
      <c r="X141" s="72"/>
    </row>
    <row r="142" spans="2:24" ht="47.25" customHeight="1" x14ac:dyDescent="0.3">
      <c r="B142" s="73"/>
      <c r="C142" s="326"/>
      <c r="D142" s="563"/>
      <c r="E142" s="563"/>
      <c r="F142" s="563"/>
      <c r="G142" s="563"/>
      <c r="H142" s="563"/>
      <c r="I142" s="549"/>
      <c r="J142" s="549"/>
      <c r="K142" s="544"/>
      <c r="L142" s="544"/>
      <c r="M142" s="544"/>
      <c r="N142" s="545"/>
      <c r="O142" s="375"/>
      <c r="P142" s="71"/>
      <c r="Q142" s="71"/>
      <c r="R142" s="71"/>
      <c r="S142" s="71"/>
      <c r="T142" s="71"/>
      <c r="U142" s="71"/>
      <c r="V142" s="71"/>
      <c r="W142" s="71"/>
      <c r="X142" s="72"/>
    </row>
    <row r="143" spans="2:24" ht="47.25" customHeight="1" x14ac:dyDescent="0.3">
      <c r="B143" s="73"/>
      <c r="C143" s="327"/>
      <c r="D143" s="564"/>
      <c r="E143" s="564"/>
      <c r="F143" s="564"/>
      <c r="G143" s="564"/>
      <c r="H143" s="564"/>
      <c r="I143" s="550"/>
      <c r="J143" s="550"/>
      <c r="K143" s="546"/>
      <c r="L143" s="546"/>
      <c r="M143" s="546"/>
      <c r="N143" s="547"/>
      <c r="O143" s="375"/>
      <c r="P143" s="71"/>
      <c r="Q143" s="71"/>
      <c r="R143" s="71"/>
      <c r="S143" s="71"/>
      <c r="T143" s="71"/>
      <c r="U143" s="71"/>
      <c r="V143" s="71"/>
      <c r="W143" s="71"/>
      <c r="X143" s="72"/>
    </row>
    <row r="144" spans="2:24" ht="47.25" customHeight="1" x14ac:dyDescent="0.3">
      <c r="B144" s="73"/>
      <c r="C144" s="327"/>
      <c r="D144" s="564"/>
      <c r="E144" s="564"/>
      <c r="F144" s="564"/>
      <c r="G144" s="564"/>
      <c r="H144" s="564"/>
      <c r="I144" s="550"/>
      <c r="J144" s="550"/>
      <c r="K144" s="546"/>
      <c r="L144" s="546"/>
      <c r="M144" s="546"/>
      <c r="N144" s="547"/>
      <c r="O144" s="375"/>
      <c r="P144" s="71"/>
      <c r="Q144" s="71"/>
      <c r="R144" s="71"/>
      <c r="S144" s="71"/>
      <c r="T144" s="71"/>
      <c r="U144" s="71"/>
      <c r="V144" s="71"/>
      <c r="W144" s="71"/>
      <c r="X144" s="72"/>
    </row>
    <row r="145" spans="2:24" ht="47.25" customHeight="1" x14ac:dyDescent="0.3">
      <c r="B145" s="73"/>
      <c r="C145" s="327"/>
      <c r="D145" s="564"/>
      <c r="E145" s="564"/>
      <c r="F145" s="564"/>
      <c r="G145" s="564"/>
      <c r="H145" s="564"/>
      <c r="I145" s="550"/>
      <c r="J145" s="550"/>
      <c r="K145" s="546"/>
      <c r="L145" s="546"/>
      <c r="M145" s="546"/>
      <c r="N145" s="547"/>
      <c r="O145" s="375"/>
      <c r="P145" s="71"/>
      <c r="Q145" s="71"/>
      <c r="R145" s="71"/>
      <c r="S145" s="71"/>
      <c r="T145" s="71"/>
      <c r="U145" s="71"/>
      <c r="V145" s="71"/>
      <c r="W145" s="71"/>
      <c r="X145" s="72"/>
    </row>
    <row r="146" spans="2:24" ht="47.25" customHeight="1" x14ac:dyDescent="0.3">
      <c r="B146" s="73"/>
      <c r="C146" s="327"/>
      <c r="D146" s="564"/>
      <c r="E146" s="564"/>
      <c r="F146" s="564"/>
      <c r="G146" s="564"/>
      <c r="H146" s="564"/>
      <c r="I146" s="550"/>
      <c r="J146" s="550"/>
      <c r="K146" s="546"/>
      <c r="L146" s="546"/>
      <c r="M146" s="546"/>
      <c r="N146" s="547"/>
      <c r="O146" s="375"/>
      <c r="P146" s="71"/>
      <c r="Q146" s="71"/>
      <c r="R146" s="71"/>
      <c r="S146" s="71"/>
      <c r="T146" s="71"/>
      <c r="U146" s="71"/>
      <c r="V146" s="71"/>
      <c r="W146" s="71"/>
      <c r="X146" s="72"/>
    </row>
    <row r="147" spans="2:24" ht="47.25" customHeight="1" x14ac:dyDescent="0.3">
      <c r="B147" s="73"/>
      <c r="C147" s="327"/>
      <c r="D147" s="564"/>
      <c r="E147" s="564"/>
      <c r="F147" s="564"/>
      <c r="G147" s="564"/>
      <c r="H147" s="564"/>
      <c r="I147" s="550"/>
      <c r="J147" s="550"/>
      <c r="K147" s="546"/>
      <c r="L147" s="546"/>
      <c r="M147" s="546"/>
      <c r="N147" s="547"/>
      <c r="O147" s="375"/>
      <c r="P147" s="71"/>
      <c r="Q147" s="71"/>
      <c r="R147" s="71"/>
      <c r="S147" s="71"/>
      <c r="T147" s="71"/>
      <c r="U147" s="71"/>
      <c r="V147" s="71"/>
      <c r="W147" s="71"/>
      <c r="X147" s="72"/>
    </row>
    <row r="148" spans="2:24" ht="47.25" customHeight="1" x14ac:dyDescent="0.3">
      <c r="B148" s="73"/>
      <c r="C148" s="327"/>
      <c r="D148" s="564"/>
      <c r="E148" s="564"/>
      <c r="F148" s="564"/>
      <c r="G148" s="564"/>
      <c r="H148" s="564"/>
      <c r="I148" s="550"/>
      <c r="J148" s="550"/>
      <c r="K148" s="546"/>
      <c r="L148" s="546"/>
      <c r="M148" s="546"/>
      <c r="N148" s="547"/>
      <c r="O148" s="375"/>
      <c r="P148" s="71"/>
      <c r="Q148" s="71"/>
      <c r="R148" s="71"/>
      <c r="S148" s="71"/>
      <c r="T148" s="71"/>
      <c r="U148" s="71"/>
      <c r="V148" s="71"/>
      <c r="W148" s="71"/>
      <c r="X148" s="72"/>
    </row>
    <row r="149" spans="2:24" ht="47.25" customHeight="1" x14ac:dyDescent="0.3">
      <c r="B149" s="73"/>
      <c r="C149" s="327"/>
      <c r="D149" s="564"/>
      <c r="E149" s="564"/>
      <c r="F149" s="564"/>
      <c r="G149" s="564"/>
      <c r="H149" s="564"/>
      <c r="I149" s="550"/>
      <c r="J149" s="550"/>
      <c r="K149" s="546"/>
      <c r="L149" s="546"/>
      <c r="M149" s="546"/>
      <c r="N149" s="547"/>
      <c r="O149" s="375"/>
      <c r="P149" s="71"/>
      <c r="Q149" s="71"/>
      <c r="R149" s="71"/>
      <c r="S149" s="71"/>
      <c r="T149" s="71"/>
      <c r="U149" s="71"/>
      <c r="V149" s="71"/>
      <c r="W149" s="71"/>
      <c r="X149" s="72"/>
    </row>
    <row r="150" spans="2:24" ht="47.25" customHeight="1" x14ac:dyDescent="0.3">
      <c r="B150" s="73"/>
      <c r="C150" s="327"/>
      <c r="D150" s="564"/>
      <c r="E150" s="564"/>
      <c r="F150" s="564"/>
      <c r="G150" s="564"/>
      <c r="H150" s="564"/>
      <c r="I150" s="550"/>
      <c r="J150" s="550"/>
      <c r="K150" s="546"/>
      <c r="L150" s="546"/>
      <c r="M150" s="546"/>
      <c r="N150" s="547"/>
      <c r="O150" s="375"/>
      <c r="P150" s="71"/>
      <c r="Q150" s="71"/>
      <c r="R150" s="71"/>
      <c r="S150" s="71"/>
      <c r="T150" s="71"/>
      <c r="U150" s="71"/>
      <c r="V150" s="71"/>
      <c r="W150" s="71"/>
      <c r="X150" s="72"/>
    </row>
    <row r="151" spans="2:24" ht="47.25" customHeight="1" x14ac:dyDescent="0.3">
      <c r="B151" s="73"/>
      <c r="C151" s="327"/>
      <c r="D151" s="564"/>
      <c r="E151" s="564"/>
      <c r="F151" s="564"/>
      <c r="G151" s="564"/>
      <c r="H151" s="564"/>
      <c r="I151" s="550"/>
      <c r="J151" s="550"/>
      <c r="K151" s="546"/>
      <c r="L151" s="546"/>
      <c r="M151" s="546"/>
      <c r="N151" s="547"/>
      <c r="O151" s="375"/>
      <c r="P151" s="71"/>
      <c r="Q151" s="71"/>
      <c r="R151" s="71"/>
      <c r="S151" s="71"/>
      <c r="T151" s="71"/>
      <c r="U151" s="71"/>
      <c r="V151" s="71"/>
      <c r="W151" s="71"/>
      <c r="X151" s="72"/>
    </row>
    <row r="152" spans="2:24" ht="47.25" customHeight="1" x14ac:dyDescent="0.3">
      <c r="B152" s="73"/>
      <c r="C152" s="327"/>
      <c r="D152" s="564"/>
      <c r="E152" s="564"/>
      <c r="F152" s="564"/>
      <c r="G152" s="564"/>
      <c r="H152" s="564"/>
      <c r="I152" s="550"/>
      <c r="J152" s="550"/>
      <c r="K152" s="546"/>
      <c r="L152" s="546"/>
      <c r="M152" s="546"/>
      <c r="N152" s="547"/>
      <c r="O152" s="375"/>
      <c r="P152" s="71"/>
      <c r="Q152" s="71"/>
      <c r="R152" s="71"/>
      <c r="S152" s="71"/>
      <c r="T152" s="71"/>
      <c r="U152" s="71"/>
      <c r="V152" s="71"/>
      <c r="W152" s="71"/>
      <c r="X152" s="72"/>
    </row>
    <row r="153" spans="2:24" ht="47.25" customHeight="1" x14ac:dyDescent="0.3">
      <c r="B153" s="73"/>
      <c r="C153" s="327"/>
      <c r="D153" s="564"/>
      <c r="E153" s="564"/>
      <c r="F153" s="564"/>
      <c r="G153" s="564"/>
      <c r="H153" s="564"/>
      <c r="I153" s="550"/>
      <c r="J153" s="550"/>
      <c r="K153" s="546"/>
      <c r="L153" s="546"/>
      <c r="M153" s="546"/>
      <c r="N153" s="547"/>
      <c r="O153" s="375"/>
      <c r="P153" s="71"/>
      <c r="Q153" s="71"/>
      <c r="R153" s="71"/>
      <c r="S153" s="71"/>
      <c r="T153" s="71"/>
      <c r="U153" s="71"/>
      <c r="V153" s="71"/>
      <c r="W153" s="71"/>
      <c r="X153" s="72"/>
    </row>
    <row r="154" spans="2:24" ht="47.25" customHeight="1" x14ac:dyDescent="0.3">
      <c r="B154" s="73"/>
      <c r="C154" s="327"/>
      <c r="D154" s="564"/>
      <c r="E154" s="564"/>
      <c r="F154" s="564"/>
      <c r="G154" s="564"/>
      <c r="H154" s="564"/>
      <c r="I154" s="550"/>
      <c r="J154" s="550"/>
      <c r="K154" s="546"/>
      <c r="L154" s="546"/>
      <c r="M154" s="546"/>
      <c r="N154" s="547"/>
      <c r="O154" s="375"/>
      <c r="P154" s="71"/>
      <c r="Q154" s="71"/>
      <c r="R154" s="71"/>
      <c r="S154" s="71"/>
      <c r="T154" s="71"/>
      <c r="U154" s="71"/>
      <c r="V154" s="71"/>
      <c r="W154" s="71"/>
      <c r="X154" s="72"/>
    </row>
    <row r="155" spans="2:24" ht="47.25" customHeight="1" x14ac:dyDescent="0.3">
      <c r="B155" s="73"/>
      <c r="C155" s="327"/>
      <c r="D155" s="564"/>
      <c r="E155" s="564"/>
      <c r="F155" s="564"/>
      <c r="G155" s="564"/>
      <c r="H155" s="564"/>
      <c r="I155" s="550"/>
      <c r="J155" s="550"/>
      <c r="K155" s="546"/>
      <c r="L155" s="546"/>
      <c r="M155" s="546"/>
      <c r="N155" s="547"/>
      <c r="O155" s="375"/>
      <c r="P155" s="71"/>
      <c r="Q155" s="71"/>
      <c r="R155" s="71"/>
      <c r="S155" s="71"/>
      <c r="T155" s="71"/>
      <c r="U155" s="71"/>
      <c r="V155" s="71"/>
      <c r="W155" s="71"/>
      <c r="X155" s="72"/>
    </row>
    <row r="156" spans="2:24" ht="47.25" customHeight="1" x14ac:dyDescent="0.3">
      <c r="B156" s="73"/>
      <c r="C156" s="327"/>
      <c r="D156" s="564"/>
      <c r="E156" s="564"/>
      <c r="F156" s="564"/>
      <c r="G156" s="564"/>
      <c r="H156" s="564"/>
      <c r="I156" s="550"/>
      <c r="J156" s="550"/>
      <c r="K156" s="546"/>
      <c r="L156" s="546"/>
      <c r="M156" s="546"/>
      <c r="N156" s="547"/>
      <c r="O156" s="375"/>
      <c r="P156" s="71"/>
      <c r="Q156" s="71"/>
      <c r="R156" s="71"/>
      <c r="S156" s="71"/>
      <c r="T156" s="71"/>
      <c r="U156" s="71"/>
      <c r="V156" s="71"/>
      <c r="W156" s="71"/>
      <c r="X156" s="72"/>
    </row>
    <row r="157" spans="2:24" ht="47.25" customHeight="1" x14ac:dyDescent="0.3">
      <c r="B157" s="73"/>
      <c r="C157" s="327"/>
      <c r="D157" s="564"/>
      <c r="E157" s="564"/>
      <c r="F157" s="564"/>
      <c r="G157" s="564"/>
      <c r="H157" s="564"/>
      <c r="I157" s="550"/>
      <c r="J157" s="550"/>
      <c r="K157" s="546"/>
      <c r="L157" s="546"/>
      <c r="M157" s="546"/>
      <c r="N157" s="547"/>
      <c r="O157" s="375"/>
      <c r="P157" s="71"/>
      <c r="Q157" s="71"/>
      <c r="R157" s="71"/>
      <c r="S157" s="71"/>
      <c r="T157" s="71"/>
      <c r="U157" s="71"/>
      <c r="V157" s="71"/>
      <c r="W157" s="71"/>
      <c r="X157" s="72"/>
    </row>
    <row r="158" spans="2:24" ht="47.25" customHeight="1" x14ac:dyDescent="0.3">
      <c r="B158" s="73"/>
      <c r="C158" s="327"/>
      <c r="D158" s="564"/>
      <c r="E158" s="564"/>
      <c r="F158" s="564"/>
      <c r="G158" s="564"/>
      <c r="H158" s="564"/>
      <c r="I158" s="550"/>
      <c r="J158" s="550"/>
      <c r="K158" s="546"/>
      <c r="L158" s="546"/>
      <c r="M158" s="546"/>
      <c r="N158" s="547"/>
      <c r="O158" s="375"/>
      <c r="P158" s="71"/>
      <c r="Q158" s="71"/>
      <c r="R158" s="71"/>
      <c r="S158" s="71"/>
      <c r="T158" s="71"/>
      <c r="U158" s="71"/>
      <c r="V158" s="71"/>
      <c r="W158" s="71"/>
      <c r="X158" s="72"/>
    </row>
    <row r="159" spans="2:24" ht="47.25" customHeight="1" thickBot="1" x14ac:dyDescent="0.35">
      <c r="B159" s="73"/>
      <c r="C159" s="328"/>
      <c r="D159" s="565"/>
      <c r="E159" s="565"/>
      <c r="F159" s="565"/>
      <c r="G159" s="565"/>
      <c r="H159" s="565"/>
      <c r="I159" s="551"/>
      <c r="J159" s="551"/>
      <c r="K159" s="541"/>
      <c r="L159" s="541"/>
      <c r="M159" s="541"/>
      <c r="N159" s="548"/>
      <c r="O159" s="375"/>
      <c r="P159" s="71"/>
      <c r="Q159" s="71"/>
      <c r="R159" s="71"/>
      <c r="S159" s="71"/>
      <c r="T159" s="71"/>
      <c r="U159" s="71"/>
      <c r="V159" s="71"/>
      <c r="W159" s="71"/>
      <c r="X159" s="72"/>
    </row>
    <row r="160" spans="2:24" x14ac:dyDescent="0.3">
      <c r="B160" s="73"/>
      <c r="C160" s="375"/>
      <c r="D160" s="375"/>
      <c r="E160" s="375"/>
      <c r="F160" s="375"/>
      <c r="G160" s="375"/>
      <c r="H160" s="375"/>
      <c r="I160" s="375"/>
      <c r="J160" s="375"/>
      <c r="K160" s="375"/>
      <c r="L160" s="375"/>
      <c r="M160" s="375"/>
      <c r="N160" s="375"/>
      <c r="O160" s="375"/>
      <c r="P160" s="71"/>
      <c r="Q160" s="71"/>
      <c r="R160" s="71"/>
      <c r="S160" s="71"/>
      <c r="T160" s="71"/>
      <c r="U160" s="71"/>
      <c r="V160" s="71"/>
      <c r="W160" s="71"/>
      <c r="X160" s="72"/>
    </row>
    <row r="161" spans="2:24" x14ac:dyDescent="0.3">
      <c r="B161" s="73"/>
      <c r="C161" s="375"/>
      <c r="D161" s="375"/>
      <c r="E161" s="375"/>
      <c r="F161" s="375"/>
      <c r="G161" s="375"/>
      <c r="H161" s="375"/>
      <c r="I161" s="375"/>
      <c r="J161" s="375"/>
      <c r="K161" s="375"/>
      <c r="L161" s="375"/>
      <c r="M161" s="375"/>
      <c r="N161" s="375"/>
      <c r="O161" s="375"/>
      <c r="P161" s="71"/>
      <c r="Q161" s="71"/>
      <c r="R161" s="71"/>
      <c r="S161" s="71"/>
      <c r="T161" s="71"/>
      <c r="U161" s="71"/>
      <c r="V161" s="71"/>
      <c r="W161" s="71"/>
      <c r="X161" s="72"/>
    </row>
    <row r="162" spans="2:24" ht="57.6" x14ac:dyDescent="0.3">
      <c r="B162" s="70"/>
      <c r="C162" s="374" t="s">
        <v>671</v>
      </c>
      <c r="D162" s="375"/>
      <c r="E162" s="375"/>
      <c r="F162" s="375"/>
      <c r="G162" s="375"/>
      <c r="H162" s="375"/>
      <c r="I162" s="375"/>
      <c r="J162" s="375"/>
      <c r="K162" s="375"/>
      <c r="L162" s="375"/>
      <c r="M162" s="375"/>
      <c r="N162" s="375"/>
      <c r="O162" s="375"/>
      <c r="P162" s="71"/>
      <c r="Q162" s="71"/>
      <c r="R162" s="71"/>
      <c r="S162" s="71"/>
      <c r="T162" s="71"/>
      <c r="U162" s="71"/>
      <c r="V162" s="71"/>
      <c r="W162" s="71"/>
      <c r="X162" s="72"/>
    </row>
    <row r="163" spans="2:24" ht="15" thickBot="1" x14ac:dyDescent="0.35">
      <c r="B163" s="73"/>
      <c r="C163" s="375"/>
      <c r="D163" s="375"/>
      <c r="E163" s="375"/>
      <c r="F163" s="375"/>
      <c r="G163" s="375"/>
      <c r="H163" s="375"/>
      <c r="I163" s="375"/>
      <c r="J163" s="375"/>
      <c r="K163" s="375"/>
      <c r="L163" s="375"/>
      <c r="M163" s="375"/>
      <c r="N163" s="375"/>
      <c r="O163" s="375"/>
      <c r="P163" s="71"/>
      <c r="Q163" s="71"/>
      <c r="R163" s="71"/>
      <c r="S163" s="71"/>
      <c r="T163" s="71"/>
      <c r="U163" s="71"/>
      <c r="V163" s="71"/>
      <c r="W163" s="71"/>
      <c r="X163" s="72"/>
    </row>
    <row r="164" spans="2:24" x14ac:dyDescent="0.3">
      <c r="B164" s="73"/>
      <c r="C164" s="554"/>
      <c r="D164" s="555"/>
      <c r="E164" s="555"/>
      <c r="F164" s="555"/>
      <c r="G164" s="555"/>
      <c r="H164" s="555"/>
      <c r="I164" s="556"/>
      <c r="J164" s="375"/>
      <c r="K164" s="375"/>
      <c r="L164" s="375"/>
      <c r="M164" s="375"/>
      <c r="N164" s="375"/>
      <c r="O164" s="375"/>
      <c r="P164" s="71"/>
      <c r="Q164" s="71"/>
      <c r="R164" s="71"/>
      <c r="S164" s="71"/>
      <c r="T164" s="71"/>
      <c r="U164" s="71"/>
      <c r="V164" s="71"/>
      <c r="W164" s="71"/>
      <c r="X164" s="72"/>
    </row>
    <row r="165" spans="2:24" x14ac:dyDescent="0.3">
      <c r="B165" s="73"/>
      <c r="C165" s="557"/>
      <c r="D165" s="558"/>
      <c r="E165" s="558"/>
      <c r="F165" s="558"/>
      <c r="G165" s="558"/>
      <c r="H165" s="558"/>
      <c r="I165" s="559"/>
      <c r="J165" s="375"/>
      <c r="K165" s="375"/>
      <c r="L165" s="375"/>
      <c r="M165" s="375"/>
      <c r="N165" s="375"/>
      <c r="O165" s="375"/>
      <c r="P165" s="71"/>
      <c r="Q165" s="71"/>
      <c r="R165" s="71"/>
      <c r="S165" s="71"/>
      <c r="T165" s="71"/>
      <c r="U165" s="71"/>
      <c r="V165" s="71"/>
      <c r="W165" s="71"/>
      <c r="X165" s="72"/>
    </row>
    <row r="166" spans="2:24" x14ac:dyDescent="0.3">
      <c r="B166" s="73"/>
      <c r="C166" s="557"/>
      <c r="D166" s="558"/>
      <c r="E166" s="558"/>
      <c r="F166" s="558"/>
      <c r="G166" s="558"/>
      <c r="H166" s="558"/>
      <c r="I166" s="559"/>
      <c r="J166" s="375"/>
      <c r="K166" s="375"/>
      <c r="L166" s="375"/>
      <c r="M166" s="375"/>
      <c r="N166" s="375"/>
      <c r="O166" s="375"/>
      <c r="P166" s="71"/>
      <c r="Q166" s="71"/>
      <c r="R166" s="71"/>
      <c r="S166" s="71"/>
      <c r="T166" s="71"/>
      <c r="U166" s="71"/>
      <c r="V166" s="71"/>
      <c r="W166" s="71"/>
      <c r="X166" s="72"/>
    </row>
    <row r="167" spans="2:24" x14ac:dyDescent="0.3">
      <c r="B167" s="73"/>
      <c r="C167" s="557"/>
      <c r="D167" s="558"/>
      <c r="E167" s="558"/>
      <c r="F167" s="558"/>
      <c r="G167" s="558"/>
      <c r="H167" s="558"/>
      <c r="I167" s="559"/>
      <c r="J167" s="375"/>
      <c r="K167" s="375"/>
      <c r="L167" s="375"/>
      <c r="M167" s="375"/>
      <c r="N167" s="375"/>
      <c r="O167" s="375"/>
      <c r="P167" s="71"/>
      <c r="Q167" s="71"/>
      <c r="R167" s="71"/>
      <c r="S167" s="71"/>
      <c r="T167" s="71"/>
      <c r="U167" s="71"/>
      <c r="V167" s="71"/>
      <c r="W167" s="71"/>
      <c r="X167" s="72"/>
    </row>
    <row r="168" spans="2:24" x14ac:dyDescent="0.3">
      <c r="B168" s="73"/>
      <c r="C168" s="557"/>
      <c r="D168" s="558"/>
      <c r="E168" s="558"/>
      <c r="F168" s="558"/>
      <c r="G168" s="558"/>
      <c r="H168" s="558"/>
      <c r="I168" s="559"/>
      <c r="J168" s="375"/>
      <c r="K168" s="375"/>
      <c r="L168" s="375"/>
      <c r="M168" s="375"/>
      <c r="N168" s="375"/>
      <c r="O168" s="375"/>
      <c r="P168" s="71"/>
      <c r="Q168" s="71"/>
      <c r="R168" s="71"/>
      <c r="S168" s="71"/>
      <c r="T168" s="71"/>
      <c r="U168" s="71"/>
      <c r="V168" s="71"/>
      <c r="W168" s="71"/>
      <c r="X168" s="72"/>
    </row>
    <row r="169" spans="2:24" ht="15" thickBot="1" x14ac:dyDescent="0.35">
      <c r="B169" s="73"/>
      <c r="C169" s="560"/>
      <c r="D169" s="561"/>
      <c r="E169" s="561"/>
      <c r="F169" s="561"/>
      <c r="G169" s="561"/>
      <c r="H169" s="561"/>
      <c r="I169" s="562"/>
      <c r="J169" s="375"/>
      <c r="K169" s="375"/>
      <c r="L169" s="375"/>
      <c r="M169" s="375"/>
      <c r="N169" s="375"/>
      <c r="O169" s="375"/>
      <c r="P169" s="71"/>
      <c r="Q169" s="71"/>
      <c r="R169" s="71"/>
      <c r="S169" s="71"/>
      <c r="T169" s="71"/>
      <c r="U169" s="71"/>
      <c r="V169" s="71"/>
      <c r="W169" s="71"/>
      <c r="X169" s="72"/>
    </row>
    <row r="170" spans="2:24" x14ac:dyDescent="0.3">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
      <c r="B171" s="339" t="s">
        <v>581</v>
      </c>
      <c r="V171" s="4"/>
    </row>
    <row r="172" spans="2:24" x14ac:dyDescent="0.3">
      <c r="V172" s="4"/>
    </row>
    <row r="173" spans="2:24" x14ac:dyDescent="0.3">
      <c r="V173" s="4"/>
    </row>
    <row r="174" spans="2:24" x14ac:dyDescent="0.3">
      <c r="V174" s="4"/>
    </row>
    <row r="175" spans="2:24" x14ac:dyDescent="0.3">
      <c r="V175" s="4"/>
    </row>
    <row r="176" spans="2:24" x14ac:dyDescent="0.3">
      <c r="V176" s="4"/>
    </row>
    <row r="177" spans="22:22" x14ac:dyDescent="0.3">
      <c r="V177" s="4"/>
    </row>
    <row r="178" spans="22:22" x14ac:dyDescent="0.3">
      <c r="V178" s="4"/>
    </row>
    <row r="179" spans="22:22" x14ac:dyDescent="0.3">
      <c r="V179" s="4"/>
    </row>
    <row r="180" spans="22:22" x14ac:dyDescent="0.3">
      <c r="V180" s="4"/>
    </row>
    <row r="181" spans="22:22" x14ac:dyDescent="0.3">
      <c r="V181" s="4"/>
    </row>
    <row r="182" spans="22:22" x14ac:dyDescent="0.3">
      <c r="V182" s="4"/>
    </row>
    <row r="183" spans="22:22" x14ac:dyDescent="0.3">
      <c r="V183" s="4"/>
    </row>
    <row r="184" spans="22:22" x14ac:dyDescent="0.3">
      <c r="V184" s="4"/>
    </row>
    <row r="185" spans="22:22" x14ac:dyDescent="0.3">
      <c r="V185" s="4"/>
    </row>
    <row r="186" spans="22:22" x14ac:dyDescent="0.3">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I150:J150"/>
    <mergeCell ref="I151:J151"/>
    <mergeCell ref="I152:J152"/>
    <mergeCell ref="I153:J153"/>
    <mergeCell ref="I154:J154"/>
    <mergeCell ref="I155:J155"/>
    <mergeCell ref="I156:J156"/>
    <mergeCell ref="I157:J157"/>
    <mergeCell ref="I158:J158"/>
    <mergeCell ref="I142:J142"/>
    <mergeCell ref="I141:J141"/>
    <mergeCell ref="I143:J143"/>
    <mergeCell ref="I144:J144"/>
    <mergeCell ref="I145:J145"/>
    <mergeCell ref="I146:J146"/>
    <mergeCell ref="I147:J147"/>
    <mergeCell ref="I148:J148"/>
    <mergeCell ref="I149:J149"/>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E131:H131"/>
    <mergeCell ref="E132:H132"/>
    <mergeCell ref="E115:H115"/>
    <mergeCell ref="E116:H116"/>
    <mergeCell ref="E117:H117"/>
    <mergeCell ref="E118:H118"/>
    <mergeCell ref="E119:H119"/>
    <mergeCell ref="E120:H120"/>
    <mergeCell ref="E121:H121"/>
    <mergeCell ref="E122:H122"/>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s>
  <conditionalFormatting sqref="D17:O21 D23:O23">
    <cfRule type="expression" dxfId="0" priority="5">
      <formula>$D$14="N/A"</formula>
    </cfRule>
  </conditionalFormatting>
  <dataValidations count="1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C116:C133 C142 G30:G49 D63:E102 G63:G102 K30:K49 I30:I49 M30:M49 C22 C24 D14:D15">
      <formula1>#REF!</formula1>
    </dataValidation>
    <dataValidation type="list" sqref="R63:R102">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'https://atalianworld.sharepoint.com/Users/jennifer.anderson/Desktop/Recommended reporting/[072015 Template Recommended Reporting_v1.xlsx]Lists'!#REF!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2991732BF9BE409AC9F3D73951C5AA" ma:contentTypeVersion="12" ma:contentTypeDescription="Create a new document." ma:contentTypeScope="" ma:versionID="28a9edd81f4ea4069d653de163befd9d">
  <xsd:schema xmlns:xsd="http://www.w3.org/2001/XMLSchema" xmlns:xs="http://www.w3.org/2001/XMLSchema" xmlns:p="http://schemas.microsoft.com/office/2006/metadata/properties" xmlns:ns2="baa11073-1dc4-440c-a802-f05bffbc1f20" xmlns:ns3="e87c7503-25d2-405b-8e0b-c5a062fb323f" targetNamespace="http://schemas.microsoft.com/office/2006/metadata/properties" ma:root="true" ma:fieldsID="1ce333ff172d9cdb34173c065e509840" ns2:_="" ns3:_="">
    <xsd:import namespace="baa11073-1dc4-440c-a802-f05bffbc1f20"/>
    <xsd:import namespace="e87c7503-25d2-405b-8e0b-c5a062fb32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a11073-1dc4-440c-a802-f05bffbc1f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7c7503-25d2-405b-8e0b-c5a062fb323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C77E98FD-D927-45BF-B74B-2D0E547DD2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a11073-1dc4-440c-a802-f05bffbc1f20"/>
    <ds:schemaRef ds:uri="e87c7503-25d2-405b-8e0b-c5a062fb32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C8F28E-AA68-4DBF-B03D-9B330A44CFD6}">
  <ds:schemaRefs>
    <ds:schemaRef ds:uri="http://schemas.microsoft.com/sharepoint/v3/contenttype/forms"/>
  </ds:schemaRefs>
</ds:datastoreItem>
</file>

<file path=customXml/itemProps3.xml><?xml version="1.0" encoding="utf-8"?>
<ds:datastoreItem xmlns:ds="http://schemas.openxmlformats.org/officeDocument/2006/customXml" ds:itemID="{49E7973E-582A-4E62-A178-347CDE471191}">
  <ds:schemaRefs>
    <ds:schemaRef ds:uri="http://schemas.microsoft.com/office/infopath/2007/PartnerControls"/>
    <ds:schemaRef ds:uri="http://purl.org/dc/terms/"/>
    <ds:schemaRef ds:uri="e87c7503-25d2-405b-8e0b-c5a062fb323f"/>
    <ds:schemaRef ds:uri="http://schemas.microsoft.com/office/2006/documentManagement/types"/>
    <ds:schemaRef ds:uri="baa11073-1dc4-440c-a802-f05bffbc1f20"/>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GRAHAM June</cp:lastModifiedBy>
  <cp:lastPrinted>2015-07-10T09:39:32Z</cp:lastPrinted>
  <dcterms:created xsi:type="dcterms:W3CDTF">2014-10-29T16:20:01Z</dcterms:created>
  <dcterms:modified xsi:type="dcterms:W3CDTF">2021-02-03T15:54:30Z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0x010100422991732BF9BE409AC9F3D73951C5AA</vt:lpwstr>
  </property>
  <property fmtid="{D5CDD505-2E9C-101B-9397-08002B2CF9AE}" pid="29" name="_MarkAsFinal">
    <vt:bool>true</vt:bool>
  </property>
</Properties>
</file>